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135" tabRatio="733" firstSheet="1" activeTab="1"/>
  </bookViews>
  <sheets>
    <sheet name="Reservas 2015" sheetId="1" r:id="rId1"/>
    <sheet name="Ingresos2020" sheetId="2" r:id="rId2"/>
  </sheets>
  <definedNames>
    <definedName name="_xlfn._FV" hidden="1">#NAME?</definedName>
  </definedNames>
  <calcPr fullCalcOnLoad="1"/>
</workbook>
</file>

<file path=xl/comments1.xml><?xml version="1.0" encoding="utf-8"?>
<comments xmlns="http://schemas.openxmlformats.org/spreadsheetml/2006/main">
  <authors>
    <author>Leonor Vargas Ram?rez</author>
  </authors>
  <commentList>
    <comment ref="BI7" authorId="0">
      <text>
        <r>
          <rPr>
            <b/>
            <sz val="9"/>
            <rFont val="Tahoma"/>
            <family val="2"/>
          </rPr>
          <t>Leonor Vargas Ramírez:</t>
        </r>
        <r>
          <rPr>
            <sz val="9"/>
            <rFont val="Tahoma"/>
            <family val="2"/>
          </rPr>
          <t xml:space="preserve">
Pendiente por liberar 228.798.348 de los mpios</t>
        </r>
      </text>
    </comment>
  </commentList>
</comments>
</file>

<file path=xl/sharedStrings.xml><?xml version="1.0" encoding="utf-8"?>
<sst xmlns="http://schemas.openxmlformats.org/spreadsheetml/2006/main" count="131" uniqueCount="77">
  <si>
    <t xml:space="preserve"> </t>
  </si>
  <si>
    <t>GASTOS DE INVERSION</t>
  </si>
  <si>
    <t>PRESUPUESTO DEFINITIVO</t>
  </si>
  <si>
    <t>1.1 Areas protegidas</t>
  </si>
  <si>
    <t>1.2 Zonas Secas</t>
  </si>
  <si>
    <t>SALDO</t>
  </si>
  <si>
    <t>CORPORACION AUTONOMA REGIONAL DEL ALTO MAGDALENA CAM</t>
  </si>
  <si>
    <t>CONCEPTO</t>
  </si>
  <si>
    <t>PRESUPUESTO INICIAL</t>
  </si>
  <si>
    <t>MODIFICACIONES</t>
  </si>
  <si>
    <t>RECAUDOS</t>
  </si>
  <si>
    <t>SALDO POR RECAUDAR</t>
  </si>
  <si>
    <t>% DE RECAUDO</t>
  </si>
  <si>
    <t>PORCENTAJE SOBRETASA IMPREDIAL</t>
  </si>
  <si>
    <t>NEIVA</t>
  </si>
  <si>
    <t>MPIOS</t>
  </si>
  <si>
    <t>VENTA DE BIENES Y SERVICIOS</t>
  </si>
  <si>
    <t>TASA UTILIZACION AGUAS</t>
  </si>
  <si>
    <t>TASAS RETRIBUTIVAS Y COMPENSATORIAS</t>
  </si>
  <si>
    <t>MULTAS</t>
  </si>
  <si>
    <t>TASAS FORESTALES</t>
  </si>
  <si>
    <t>LICENCIAS Y PERMISOS AMBIENTALES</t>
  </si>
  <si>
    <t>TRANSFERENCIAS SECTOR ELECTRICO</t>
  </si>
  <si>
    <t>OTROS INGRESOS</t>
  </si>
  <si>
    <t>ECOPETROL</t>
  </si>
  <si>
    <t>RECURSOS DE CAPITAL</t>
  </si>
  <si>
    <t>RENDIMIENTOS FINANCIEROS</t>
  </si>
  <si>
    <t>RECUPERACION DE CARTERA</t>
  </si>
  <si>
    <t>TASAS POR USO DEL RECURSO AGUA</t>
  </si>
  <si>
    <t>INGRESOS NACION</t>
  </si>
  <si>
    <t>DEPARTAMENTO DEL HUILA</t>
  </si>
  <si>
    <t>EXCEDENTES FROS</t>
  </si>
  <si>
    <t>PITALITO</t>
  </si>
  <si>
    <t>DEPARTAMENTO ADTIVO PROSPERIDAD SOCIAL</t>
  </si>
  <si>
    <t>MINISTERIO MEDIO AMBIENTE</t>
  </si>
  <si>
    <t>RESUMEN RESERVAS PENDIENTES</t>
  </si>
  <si>
    <t>MUNICIPIOS DEL HUILA</t>
  </si>
  <si>
    <t>EMPITALITO</t>
  </si>
  <si>
    <t>RESERVAS 2015</t>
  </si>
  <si>
    <t>Ma. Isabel Ortiz 14. Litocentral 8,7. Maria Dilia 5,2. Guadalupe 16,9. la Plata 25,2. Garzón 30,4. Palestina 1,8. Teruel 4,1. Bertha Rojas 8. Claudia Fajardo 1,7. Leyvi Jhohana 6,2. Nicolas Restrepo 6,1. Erika Tovar 3,1. Jhony Herrera 2,3. Luz Angela Catro 0,8.Harol Ordoñez 0,8.Fernando López 2,8.Simón Garzón 2,8. Luz Elida Galindez 0,9.Yismar Vera 2,6.Ivan Rivera2,7. Humberto Cabrera 2,8. Antonio Diaz 1,8. Geoequipos 13,7. ONF 23,3. Querubin Ospina 3,7. Jairo Gómez 3,7. Victoria Cabrera 3,7. RH Positivo 26,1</t>
  </si>
  <si>
    <t>Litocentral 8,1. Yamir Quiroga 3,2. Geoequipos 13,7. Apisred 69</t>
  </si>
  <si>
    <t>Apisred 4,5. Claudia Marina Saavedra 48,3. Proceagro 30</t>
  </si>
  <si>
    <t>Conv Gobernación Pitalito EEPP 301,5. Armando Aramendis 2,3. K2 Ingenierias 186</t>
  </si>
  <si>
    <t>Guadalupe 15. Santa María 2,2. Garzón 51,2. Timaná 4,8. Palestina 19,1. Claudia Marina Saavedra 7,4. Transporte 7,7. Juan Beima 709,9.  Sofor 131</t>
  </si>
  <si>
    <t>Servicos ambientales San Marcos 32,5. Mauricio Figueroa 4,5. CRIHU 67,5. Transportes 5,4. Rumiyaco 7,1. Juan Medina 5,2. Agroterroneras 20. Claudia Marina Saavedra 16,9</t>
  </si>
  <si>
    <t>Agencia de medios del Sur 17,9. RH Positivo 51,9. Proceagro 26,9</t>
  </si>
  <si>
    <t>Claudia Marina Saavedra 39,7. Carolina Giraldo 4. Ecoreservorios 173,7. Proceagro 15,8</t>
  </si>
  <si>
    <t>Agroterroneras 1.301,1. Agroterroneras 373,3. Armando Aramendis 56,2. Aramando Aramendis 18,6. Cuchiyuyo 30</t>
  </si>
  <si>
    <t>RESERVAS DEFINITIVAS</t>
  </si>
  <si>
    <t>15/07/216</t>
  </si>
  <si>
    <t>Internet 10,8. Alojamiento Pagina web 0,242. Transporte 0,146.  Paoyer 56,2.  Repuestos 10,6. Obras CAM 978,3. EXPANSION TI 5,0.</t>
  </si>
  <si>
    <r>
      <t>Casia Ltda $728,8; Consorcio Fuentes Hídircas $2.401,1  y</t>
    </r>
    <r>
      <rPr>
        <b/>
        <sz val="11"/>
        <color indexed="8"/>
        <rFont val="Calibri"/>
        <family val="2"/>
      </rPr>
      <t xml:space="preserve"> Consorcio CAM 2015 $156 liquidado</t>
    </r>
  </si>
  <si>
    <r>
      <t xml:space="preserve">Liquidados: Ronal Rodriguez cto $17,045; 
</t>
    </r>
    <r>
      <rPr>
        <b/>
        <sz val="11"/>
        <color indexed="30"/>
        <rFont val="Calibri"/>
        <family val="2"/>
      </rPr>
      <t>En ejecución</t>
    </r>
    <r>
      <rPr>
        <b/>
        <sz val="11"/>
        <color indexed="8"/>
        <rFont val="Calibri"/>
        <family val="2"/>
      </rPr>
      <t xml:space="preserve">
Fundispros CTO 340 $132,4 y CTO 350 $ 296,6; Antek SAS $55,1; K2 Ingenieria $ 255,8;</t>
    </r>
  </si>
  <si>
    <r>
      <rPr>
        <b/>
        <sz val="11"/>
        <color indexed="8"/>
        <rFont val="Calibri"/>
        <family val="2"/>
      </rPr>
      <t xml:space="preserve">Liquidaciones: </t>
    </r>
    <r>
      <rPr>
        <sz val="11"/>
        <color theme="1"/>
        <rFont val="Calibri"/>
        <family val="2"/>
      </rPr>
      <t xml:space="preserve">
Natalia Caviedes Aldana $9,03; Aurelio Perdomo $7,8 </t>
    </r>
    <r>
      <rPr>
        <sz val="11"/>
        <color indexed="10"/>
        <rFont val="Calibri"/>
        <family val="2"/>
      </rPr>
      <t>(lIquidado)</t>
    </r>
    <r>
      <rPr>
        <sz val="11"/>
        <color theme="1"/>
        <rFont val="Calibri"/>
        <family val="2"/>
      </rPr>
      <t>;  Adan Orlando Sabio Vargas $11,51 (</t>
    </r>
    <r>
      <rPr>
        <sz val="11"/>
        <color indexed="10"/>
        <rFont val="Calibri"/>
        <family val="2"/>
      </rPr>
      <t>pendiente liquidación</t>
    </r>
    <r>
      <rPr>
        <sz val="11"/>
        <color theme="1"/>
        <rFont val="Calibri"/>
        <family val="2"/>
      </rPr>
      <t>); Lucero Laguna Gonzalez $14,35 (</t>
    </r>
    <r>
      <rPr>
        <sz val="11"/>
        <color indexed="10"/>
        <rFont val="Calibri"/>
        <family val="2"/>
      </rPr>
      <t>pendiente liquidación</t>
    </r>
    <r>
      <rPr>
        <sz val="11"/>
        <color theme="1"/>
        <rFont val="Calibri"/>
        <family val="2"/>
      </rPr>
      <t>); Duber Jair Tujillo $3,3 (</t>
    </r>
    <r>
      <rPr>
        <sz val="11"/>
        <color indexed="10"/>
        <rFont val="Calibri"/>
        <family val="2"/>
      </rPr>
      <t>Liquidado</t>
    </r>
    <r>
      <rPr>
        <sz val="11"/>
        <color theme="1"/>
        <rFont val="Calibri"/>
        <family val="2"/>
      </rPr>
      <t xml:space="preserve">).
</t>
    </r>
    <r>
      <rPr>
        <b/>
        <sz val="11"/>
        <color indexed="8"/>
        <rFont val="Calibri"/>
        <family val="2"/>
      </rPr>
      <t>Personal:</t>
    </r>
    <r>
      <rPr>
        <sz val="11"/>
        <color theme="1"/>
        <rFont val="Calibri"/>
        <family val="2"/>
      </rPr>
      <t xml:space="preserve">
Maria Jimena Dusan Lara $4,22 (Liquidado); Luis Eduardo Tellez Quintero $6,26 en ejecución; Diego Andres Puerto Useche $3,43 (En Liquidación); Angela Carolina Leal $2,3; Loren Sirleny Cerquera $1,03
</t>
    </r>
    <r>
      <rPr>
        <b/>
        <sz val="11"/>
        <color indexed="8"/>
        <rFont val="Calibri"/>
        <family val="2"/>
      </rPr>
      <t>Suministro y Otros:</t>
    </r>
    <r>
      <rPr>
        <sz val="11"/>
        <color theme="1"/>
        <rFont val="Calibri"/>
        <family val="2"/>
      </rPr>
      <t xml:space="preserve">
Litocentral $2,6; Incinerados Del Huila $1,97</t>
    </r>
    <r>
      <rPr>
        <sz val="11"/>
        <color indexed="10"/>
        <rFont val="Calibri"/>
        <family val="2"/>
      </rPr>
      <t>(Otrosí firmado)</t>
    </r>
    <r>
      <rPr>
        <sz val="11"/>
        <color theme="1"/>
        <rFont val="Calibri"/>
        <family val="2"/>
      </rPr>
      <t>; Datum Ingenieria Sas $</t>
    </r>
    <r>
      <rPr>
        <sz val="11"/>
        <color indexed="8"/>
        <rFont val="Calibri"/>
        <family val="2"/>
      </rPr>
      <t>61,79</t>
    </r>
    <r>
      <rPr>
        <sz val="11"/>
        <color theme="1"/>
        <rFont val="Calibri"/>
        <family val="2"/>
      </rPr>
      <t>; ; Veterinaria Agroesperanza Ltda $8,9; Cootransgar $2,5; Inversiones Coomotor $5,3; Consultoria E Ingenieria Integral Sas $</t>
    </r>
    <r>
      <rPr>
        <sz val="11"/>
        <color indexed="8"/>
        <rFont val="Calibri"/>
        <family val="2"/>
      </rPr>
      <t>30,1</t>
    </r>
    <r>
      <rPr>
        <sz val="11"/>
        <color theme="1"/>
        <rFont val="Calibri"/>
        <family val="2"/>
      </rPr>
      <t xml:space="preserve">;  Naranjo E Hijos  Sas $2,20; Integracion Web Sas $9,03;  
</t>
    </r>
    <r>
      <rPr>
        <b/>
        <sz val="11"/>
        <color indexed="8"/>
        <rFont val="Calibri"/>
        <family val="2"/>
      </rPr>
      <t xml:space="preserve">Consorcio Ordenador Forestal </t>
    </r>
    <r>
      <rPr>
        <sz val="11"/>
        <color indexed="8"/>
        <rFont val="Calibri"/>
        <family val="2"/>
      </rPr>
      <t>$1.013,3</t>
    </r>
    <r>
      <rPr>
        <sz val="11"/>
        <color theme="1"/>
        <rFont val="Calibri"/>
        <family val="2"/>
      </rPr>
      <t xml:space="preserve">
</t>
    </r>
    <r>
      <rPr>
        <b/>
        <sz val="11"/>
        <color indexed="8"/>
        <rFont val="Calibri"/>
        <family val="2"/>
      </rPr>
      <t>Bomberos:</t>
    </r>
    <r>
      <rPr>
        <sz val="11"/>
        <color theme="1"/>
        <rFont val="Calibri"/>
        <family val="2"/>
      </rPr>
      <t xml:space="preserve">
Cuerpo Bomberos Voluntarios de Campoalegre $20</t>
    </r>
    <r>
      <rPr>
        <b/>
        <sz val="11"/>
        <color indexed="8"/>
        <rFont val="Calibri"/>
        <family val="2"/>
      </rPr>
      <t>,08</t>
    </r>
    <r>
      <rPr>
        <sz val="11"/>
        <color theme="1"/>
        <rFont val="Calibri"/>
        <family val="2"/>
      </rPr>
      <t xml:space="preserve">; </t>
    </r>
  </si>
  <si>
    <t>PROCEAGRO SAS</t>
  </si>
  <si>
    <t>ARMANDO ARAMENDIS SIERRA</t>
  </si>
  <si>
    <t>5.1. Educacion Ambiental</t>
  </si>
  <si>
    <t>6.1. Plan Clima</t>
  </si>
  <si>
    <t>CESAR AUGUSTO COLLAZOS MENDEZ</t>
  </si>
  <si>
    <t>CONSORCIO ECORESERVORIOS 2015</t>
  </si>
  <si>
    <t>Subtotal Proyecto</t>
  </si>
  <si>
    <t>AGROTERRONERAS</t>
  </si>
  <si>
    <t>6.2. Bajas en Carbono</t>
  </si>
  <si>
    <t>TOTAL RESERVAS</t>
  </si>
  <si>
    <t>TOTAL EJECTUADO</t>
  </si>
  <si>
    <t>TOTAL POR EJECUTAR</t>
  </si>
  <si>
    <t>PORCENTAJE</t>
  </si>
  <si>
    <t>CANCELACION DE RESERVAS</t>
  </si>
  <si>
    <t>EJECUCION PRESUPUESTAL  DE INGRESOS A  31 DE DICIEMBRE DE 2020</t>
  </si>
  <si>
    <t>TRIBUTARIOS</t>
  </si>
  <si>
    <t>NO TRIBUTARIOS</t>
  </si>
  <si>
    <t>CONTRIBUCIONES</t>
  </si>
  <si>
    <t>APORTES DE OTRAS ENTIDADES</t>
  </si>
  <si>
    <t>Convenios</t>
  </si>
  <si>
    <t>INGRESOS CORRIENTES</t>
  </si>
  <si>
    <t>INGRESOS PROPIOS</t>
  </si>
  <si>
    <t>TOAL INGRESOS 2020</t>
  </si>
</sst>
</file>

<file path=xl/styles.xml><?xml version="1.0" encoding="utf-8"?>
<styleSheet xmlns="http://schemas.openxmlformats.org/spreadsheetml/2006/main">
  <numFmts count="4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 #,##0_);_(* \(#,##0\);_(* &quot;-&quot;??_);_(@_)"/>
    <numFmt numFmtId="179" formatCode="dd/mm/yyyy;@"/>
    <numFmt numFmtId="180" formatCode="0.0%"/>
    <numFmt numFmtId="181" formatCode="#,##0.0"/>
    <numFmt numFmtId="182" formatCode="[$-240A]dddd\,\ dd&quot; de &quot;mmmm&quot; de &quot;yyyy"/>
    <numFmt numFmtId="183" formatCode="dd/mm/yy;@"/>
    <numFmt numFmtId="184" formatCode="[$-240A]hh:mm:ss\ AM/PM"/>
    <numFmt numFmtId="185" formatCode="[$-240A]hh:mm:ss\ AM/PM;@"/>
    <numFmt numFmtId="186" formatCode="_(* #,##0.0_);_(* \(#,##0.0\);_(* &quot;-&quot;??_);_(@_)"/>
    <numFmt numFmtId="187" formatCode="_(* #,##0.000_);_(* \(#,##0.000\);_(* &quot;-&quot;??_);_(@_)"/>
    <numFmt numFmtId="188" formatCode="_(* #,##0.0000_);_(* \(#,##0.0000\);_(* &quot;-&quot;??_);_(@_)"/>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_(&quot;$&quot;\ * #,##0.0_);_(&quot;$&quot;\ * \(#,##0.0\);_(&quot;$&quot;\ * &quot;-&quot;??_);_(@_)"/>
    <numFmt numFmtId="194" formatCode="_(&quot;$&quot;\ * #,##0_);_(&quot;$&quot;\ * \(#,##0\);_(&quot;$&quot;\ * &quot;-&quot;??_);_(@_)"/>
    <numFmt numFmtId="195" formatCode="&quot;$&quot;#,##0"/>
    <numFmt numFmtId="196" formatCode="d/mm/yyyy;@"/>
    <numFmt numFmtId="197" formatCode="&quot;$&quot;\ #,##0.00"/>
    <numFmt numFmtId="198" formatCode="[$-240A]dddd\,\ d\ &quot;de&quot;\ mmmm\ &quot;de&quot;\ yyyy"/>
    <numFmt numFmtId="199" formatCode="_ * #,##0.00_ ;_ * \-#,##0.00_ ;_ * &quot;-&quot;??_ ;_ @_ "/>
  </numFmts>
  <fonts count="63">
    <font>
      <sz val="11"/>
      <color theme="1"/>
      <name val="Calibri"/>
      <family val="2"/>
    </font>
    <font>
      <sz val="11"/>
      <color indexed="8"/>
      <name val="Calibri"/>
      <family val="2"/>
    </font>
    <font>
      <b/>
      <sz val="10"/>
      <name val="Arial"/>
      <family val="2"/>
    </font>
    <font>
      <sz val="10"/>
      <name val="Arial"/>
      <family val="2"/>
    </font>
    <font>
      <sz val="8"/>
      <name val="Tahoma"/>
      <family val="2"/>
    </font>
    <font>
      <b/>
      <sz val="11"/>
      <name val="Arial"/>
      <family val="2"/>
    </font>
    <font>
      <b/>
      <sz val="10"/>
      <name val="Univers"/>
      <family val="2"/>
    </font>
    <font>
      <sz val="11"/>
      <name val="Arial"/>
      <family val="2"/>
    </font>
    <font>
      <i/>
      <sz val="11"/>
      <name val="Arial"/>
      <family val="2"/>
    </font>
    <font>
      <sz val="9"/>
      <name val="Tahoma"/>
      <family val="2"/>
    </font>
    <font>
      <b/>
      <sz val="9"/>
      <name val="Tahoma"/>
      <family val="2"/>
    </font>
    <font>
      <b/>
      <sz val="11"/>
      <color indexed="8"/>
      <name val="Calibri"/>
      <family val="2"/>
    </font>
    <font>
      <sz val="11"/>
      <color indexed="10"/>
      <name val="Calibri"/>
      <family val="2"/>
    </font>
    <font>
      <b/>
      <sz val="11"/>
      <color indexed="30"/>
      <name val="Calibri"/>
      <family val="2"/>
    </font>
    <font>
      <b/>
      <sz val="16"/>
      <name val="Arial"/>
      <family val="2"/>
    </font>
    <font>
      <b/>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sz val="18"/>
      <color indexed="56"/>
      <name val="Cambria"/>
      <family val="2"/>
    </font>
    <font>
      <b/>
      <sz val="13"/>
      <color indexed="56"/>
      <name val="Calibri"/>
      <family val="2"/>
    </font>
    <font>
      <sz val="11"/>
      <color indexed="8"/>
      <name val="Arial"/>
      <family val="2"/>
    </font>
    <font>
      <b/>
      <sz val="11"/>
      <color indexed="8"/>
      <name val="Arial"/>
      <family val="2"/>
    </font>
    <font>
      <b/>
      <sz val="10"/>
      <color indexed="8"/>
      <name val="Calibri"/>
      <family val="2"/>
    </font>
    <font>
      <b/>
      <sz val="16"/>
      <color indexed="8"/>
      <name val="Calibri"/>
      <family val="2"/>
    </font>
    <font>
      <sz val="16"/>
      <color indexed="9"/>
      <name val="Arial"/>
      <family val="2"/>
    </font>
    <font>
      <b/>
      <i/>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theme="1"/>
      <name val="Arial"/>
      <family val="2"/>
    </font>
    <font>
      <b/>
      <sz val="11"/>
      <color theme="1"/>
      <name val="Arial"/>
      <family val="2"/>
    </font>
    <font>
      <b/>
      <sz val="10"/>
      <color theme="1"/>
      <name val="Calibri"/>
      <family val="2"/>
    </font>
    <font>
      <b/>
      <sz val="16"/>
      <color theme="1"/>
      <name val="Calibri"/>
      <family val="2"/>
    </font>
    <font>
      <sz val="16"/>
      <color theme="0"/>
      <name val="Arial"/>
      <family val="2"/>
    </font>
    <font>
      <b/>
      <i/>
      <sz val="11"/>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FF33"/>
        <bgColor indexed="64"/>
      </patternFill>
    </fill>
    <fill>
      <patternFill patternType="solid">
        <fgColor rgb="FF7030A0"/>
        <bgColor indexed="64"/>
      </patternFill>
    </fill>
    <fill>
      <patternFill patternType="solid">
        <fgColor theme="3" tint="0.5999900102615356"/>
        <bgColor indexed="64"/>
      </patternFill>
    </fill>
    <fill>
      <patternFill patternType="solid">
        <fgColor theme="0" tint="-0.04997999966144562"/>
        <bgColor indexed="64"/>
      </patternFill>
    </fill>
    <fill>
      <patternFill patternType="solid">
        <fgColor rgb="FFFFFF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color indexed="63"/>
      </top>
      <bottom>
        <color indexed="63"/>
      </bottom>
    </border>
    <border>
      <left style="thin"/>
      <right/>
      <top>
        <color indexed="63"/>
      </top>
      <bottom>
        <color indexed="63"/>
      </bottom>
    </border>
    <border>
      <left style="thin"/>
      <right style="thin"/>
      <top style="thin"/>
      <bottom/>
    </border>
    <border>
      <left>
        <color indexed="63"/>
      </left>
      <right style="medium"/>
      <top>
        <color indexed="63"/>
      </top>
      <bottom>
        <color indexed="63"/>
      </bottom>
    </border>
    <border>
      <left/>
      <right/>
      <top/>
      <bottom style="medium"/>
    </border>
    <border>
      <left>
        <color indexed="63"/>
      </left>
      <right style="medium"/>
      <top>
        <color indexed="63"/>
      </top>
      <bottom style="medium"/>
    </border>
    <border>
      <left style="thin"/>
      <right style="thin"/>
      <top/>
      <bottom style="thin"/>
    </border>
    <border>
      <left style="thin"/>
      <right style="thin"/>
      <top style="medium"/>
      <bottom style="medium"/>
    </border>
    <border>
      <left/>
      <right/>
      <top style="medium"/>
      <bottom style="medium"/>
    </border>
    <border>
      <left>
        <color indexed="63"/>
      </left>
      <right style="medium"/>
      <top style="medium"/>
      <bottom style="medium"/>
    </border>
    <border>
      <left>
        <color indexed="63"/>
      </left>
      <right style="thin"/>
      <top>
        <color indexed="63"/>
      </top>
      <bottom style="thin"/>
    </border>
    <border>
      <left>
        <color indexed="63"/>
      </left>
      <right style="thin"/>
      <top style="thin"/>
      <bottom style="thin"/>
    </border>
    <border>
      <left style="thin"/>
      <right style="thin"/>
      <top style="medium"/>
      <bottom>
        <color indexed="63"/>
      </bottom>
    </border>
    <border>
      <left style="medium"/>
      <right style="thin"/>
      <top style="medium"/>
      <bottom>
        <color indexed="63"/>
      </bottom>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right/>
      <top style="thin"/>
      <bottom style="thin"/>
    </border>
    <border>
      <left/>
      <right style="medium"/>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9" fillId="31" borderId="0" applyNumberFormat="0" applyBorder="0" applyAlignment="0" applyProtection="0"/>
    <xf numFmtId="0" fontId="3"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4" fillId="0" borderId="8" applyNumberFormat="0" applyFill="0" applyAlignment="0" applyProtection="0"/>
    <xf numFmtId="0" fontId="55" fillId="0" borderId="9" applyNumberFormat="0" applyFill="0" applyAlignment="0" applyProtection="0"/>
  </cellStyleXfs>
  <cellXfs count="148">
    <xf numFmtId="0" fontId="0" fillId="0" borderId="0" xfId="0" applyFont="1" applyAlignment="1">
      <alignment/>
    </xf>
    <xf numFmtId="178" fontId="5" fillId="0" borderId="10" xfId="49" applyNumberFormat="1" applyFont="1" applyFill="1" applyBorder="1" applyAlignment="1">
      <alignment horizontal="center" vertical="center"/>
    </xf>
    <xf numFmtId="0" fontId="5" fillId="0" borderId="11" xfId="0" applyFont="1" applyFill="1" applyBorder="1" applyAlignment="1">
      <alignment horizontal="center" wrapText="1"/>
    </xf>
    <xf numFmtId="0" fontId="7" fillId="0" borderId="11" xfId="0" applyFont="1" applyFill="1" applyBorder="1" applyAlignment="1">
      <alignment wrapText="1"/>
    </xf>
    <xf numFmtId="0" fontId="5" fillId="0" borderId="11" xfId="0" applyFont="1" applyFill="1" applyBorder="1" applyAlignment="1">
      <alignment wrapText="1"/>
    </xf>
    <xf numFmtId="3" fontId="7" fillId="0" borderId="10" xfId="0" applyNumberFormat="1" applyFont="1" applyFill="1" applyBorder="1" applyAlignment="1">
      <alignment/>
    </xf>
    <xf numFmtId="3" fontId="5" fillId="0" borderId="10" xfId="0" applyNumberFormat="1" applyFont="1" applyFill="1" applyBorder="1" applyAlignment="1">
      <alignment/>
    </xf>
    <xf numFmtId="0" fontId="5" fillId="0" borderId="12" xfId="0" applyFont="1" applyFill="1" applyBorder="1" applyAlignment="1">
      <alignment wrapText="1"/>
    </xf>
    <xf numFmtId="3" fontId="5" fillId="0" borderId="13" xfId="0" applyNumberFormat="1" applyFont="1" applyFill="1" applyBorder="1" applyAlignment="1">
      <alignment/>
    </xf>
    <xf numFmtId="0" fontId="5" fillId="0" borderId="10" xfId="0" applyFont="1" applyFill="1" applyBorder="1" applyAlignment="1">
      <alignment horizontal="center"/>
    </xf>
    <xf numFmtId="3" fontId="56" fillId="0" borderId="10" xfId="0" applyNumberFormat="1" applyFont="1" applyFill="1" applyBorder="1" applyAlignment="1">
      <alignment/>
    </xf>
    <xf numFmtId="3" fontId="57" fillId="0" borderId="10" xfId="0" applyNumberFormat="1" applyFont="1" applyFill="1" applyBorder="1" applyAlignment="1">
      <alignment/>
    </xf>
    <xf numFmtId="3" fontId="8" fillId="0" borderId="10" xfId="0" applyNumberFormat="1" applyFont="1" applyFill="1" applyBorder="1" applyAlignment="1">
      <alignment/>
    </xf>
    <xf numFmtId="178" fontId="0" fillId="0" borderId="10" xfId="0" applyNumberFormat="1" applyBorder="1" applyAlignment="1">
      <alignment vertical="center"/>
    </xf>
    <xf numFmtId="178" fontId="0" fillId="12" borderId="10" xfId="49" applyNumberFormat="1" applyFont="1" applyFill="1" applyBorder="1" applyAlignment="1">
      <alignment vertical="center"/>
    </xf>
    <xf numFmtId="0" fontId="0" fillId="0" borderId="10" xfId="0" applyFill="1" applyBorder="1" applyAlignment="1">
      <alignment vertical="center"/>
    </xf>
    <xf numFmtId="0" fontId="0" fillId="0" borderId="10" xfId="0" applyBorder="1" applyAlignment="1">
      <alignment vertical="center"/>
    </xf>
    <xf numFmtId="3" fontId="0" fillId="0" borderId="10" xfId="0" applyNumberFormat="1" applyBorder="1" applyAlignment="1">
      <alignment vertical="center"/>
    </xf>
    <xf numFmtId="0" fontId="0" fillId="0" borderId="0" xfId="0" applyFill="1" applyAlignment="1">
      <alignment vertical="center"/>
    </xf>
    <xf numFmtId="0" fontId="0" fillId="0" borderId="0" xfId="0" applyAlignment="1">
      <alignment vertical="center"/>
    </xf>
    <xf numFmtId="0" fontId="55" fillId="0" borderId="0" xfId="0" applyFont="1" applyAlignment="1">
      <alignment vertical="center"/>
    </xf>
    <xf numFmtId="180" fontId="55" fillId="0" borderId="10" xfId="57" applyNumberFormat="1" applyFont="1" applyFill="1" applyBorder="1" applyAlignment="1">
      <alignment vertical="center"/>
    </xf>
    <xf numFmtId="4" fontId="55" fillId="0" borderId="10" xfId="57" applyNumberFormat="1" applyFont="1" applyFill="1" applyBorder="1" applyAlignment="1">
      <alignment vertical="center"/>
    </xf>
    <xf numFmtId="180" fontId="55" fillId="0" borderId="0" xfId="57" applyNumberFormat="1" applyFont="1" applyAlignment="1">
      <alignment vertical="center"/>
    </xf>
    <xf numFmtId="0" fontId="55" fillId="0" borderId="10" xfId="0" applyFont="1" applyFill="1" applyBorder="1" applyAlignment="1">
      <alignment vertical="center"/>
    </xf>
    <xf numFmtId="3" fontId="55" fillId="0" borderId="10" xfId="0" applyNumberFormat="1" applyFont="1" applyBorder="1" applyAlignment="1">
      <alignment vertical="center"/>
    </xf>
    <xf numFmtId="0" fontId="0" fillId="0" borderId="10" xfId="0" applyFill="1" applyBorder="1" applyAlignment="1">
      <alignment vertical="center" wrapText="1"/>
    </xf>
    <xf numFmtId="0" fontId="0" fillId="33" borderId="10" xfId="0" applyFill="1" applyBorder="1" applyAlignment="1">
      <alignment vertical="center" wrapText="1"/>
    </xf>
    <xf numFmtId="10" fontId="0" fillId="0" borderId="10" xfId="57" applyNumberFormat="1" applyFont="1" applyFill="1" applyBorder="1" applyAlignment="1">
      <alignment vertical="center"/>
    </xf>
    <xf numFmtId="0" fontId="58" fillId="0" borderId="0" xfId="0" applyFont="1" applyAlignment="1">
      <alignment horizontal="center" vertical="center"/>
    </xf>
    <xf numFmtId="178" fontId="0" fillId="0" borderId="10" xfId="0" applyNumberFormat="1" applyFill="1" applyBorder="1" applyAlignment="1">
      <alignment vertical="center"/>
    </xf>
    <xf numFmtId="4" fontId="55" fillId="0" borderId="10" xfId="57" applyNumberFormat="1" applyFont="1" applyBorder="1" applyAlignment="1">
      <alignment vertical="center"/>
    </xf>
    <xf numFmtId="3" fontId="55" fillId="0" borderId="10" xfId="57" applyNumberFormat="1" applyFont="1" applyBorder="1" applyAlignment="1">
      <alignment vertical="center"/>
    </xf>
    <xf numFmtId="3" fontId="5" fillId="0" borderId="10" xfId="0" applyNumberFormat="1" applyFont="1" applyFill="1" applyBorder="1" applyAlignment="1">
      <alignment vertical="center" wrapText="1"/>
    </xf>
    <xf numFmtId="3" fontId="5" fillId="0" borderId="0" xfId="0" applyNumberFormat="1" applyFont="1" applyFill="1" applyBorder="1" applyAlignment="1">
      <alignment vertical="center" wrapText="1"/>
    </xf>
    <xf numFmtId="180" fontId="55" fillId="0" borderId="0" xfId="57" applyNumberFormat="1" applyFont="1" applyBorder="1" applyAlignment="1">
      <alignment vertical="center"/>
    </xf>
    <xf numFmtId="0" fontId="0" fillId="0" borderId="10" xfId="0" applyFill="1" applyBorder="1" applyAlignment="1">
      <alignment horizontal="left" vertical="center" wrapText="1"/>
    </xf>
    <xf numFmtId="194" fontId="0" fillId="0" borderId="0" xfId="51" applyNumberFormat="1" applyFont="1" applyAlignment="1">
      <alignment vertical="center"/>
    </xf>
    <xf numFmtId="0" fontId="0" fillId="34" borderId="0" xfId="0" applyFill="1" applyAlignment="1">
      <alignment vertical="center"/>
    </xf>
    <xf numFmtId="0" fontId="0" fillId="0" borderId="10" xfId="0" applyFill="1" applyBorder="1" applyAlignment="1">
      <alignment horizontal="justify" vertical="center" wrapText="1"/>
    </xf>
    <xf numFmtId="0" fontId="0" fillId="35" borderId="10" xfId="0" applyFill="1" applyBorder="1" applyAlignment="1">
      <alignment vertical="center" wrapText="1"/>
    </xf>
    <xf numFmtId="3" fontId="0" fillId="0" borderId="10" xfId="0" applyNumberFormat="1" applyFill="1" applyBorder="1" applyAlignment="1">
      <alignment vertical="center"/>
    </xf>
    <xf numFmtId="3" fontId="55" fillId="0" borderId="10" xfId="0" applyNumberFormat="1" applyFont="1" applyFill="1" applyBorder="1" applyAlignment="1">
      <alignment vertical="center"/>
    </xf>
    <xf numFmtId="3" fontId="0" fillId="0" borderId="10" xfId="49" applyNumberFormat="1" applyFont="1" applyFill="1" applyBorder="1" applyAlignment="1">
      <alignment vertical="center"/>
    </xf>
    <xf numFmtId="178" fontId="55" fillId="0" borderId="10" xfId="0" applyNumberFormat="1" applyFont="1" applyFill="1" applyBorder="1" applyAlignment="1">
      <alignment vertical="center" wrapText="1"/>
    </xf>
    <xf numFmtId="194" fontId="0" fillId="0" borderId="0" xfId="51" applyNumberFormat="1" applyFont="1" applyFill="1" applyAlignment="1">
      <alignment vertical="center"/>
    </xf>
    <xf numFmtId="194" fontId="0" fillId="0" borderId="10" xfId="51" applyNumberFormat="1" applyFont="1" applyFill="1" applyBorder="1" applyAlignment="1">
      <alignment vertical="center"/>
    </xf>
    <xf numFmtId="194" fontId="55" fillId="0" borderId="10" xfId="51" applyNumberFormat="1" applyFont="1" applyFill="1" applyBorder="1" applyAlignment="1">
      <alignment vertical="center"/>
    </xf>
    <xf numFmtId="194" fontId="5" fillId="0" borderId="0" xfId="51" applyNumberFormat="1" applyFont="1" applyFill="1" applyBorder="1" applyAlignment="1">
      <alignment vertical="center" wrapText="1"/>
    </xf>
    <xf numFmtId="194" fontId="0" fillId="34" borderId="0" xfId="51" applyNumberFormat="1" applyFont="1" applyFill="1" applyAlignment="1">
      <alignment vertical="center"/>
    </xf>
    <xf numFmtId="10" fontId="55" fillId="0" borderId="10" xfId="57" applyNumberFormat="1" applyFont="1" applyBorder="1" applyAlignment="1">
      <alignment vertical="center"/>
    </xf>
    <xf numFmtId="10" fontId="5" fillId="0" borderId="0" xfId="57" applyNumberFormat="1" applyFont="1" applyFill="1" applyBorder="1" applyAlignment="1">
      <alignment vertical="center" wrapText="1"/>
    </xf>
    <xf numFmtId="0" fontId="55" fillId="0" borderId="10" xfId="0" applyFont="1" applyBorder="1" applyAlignment="1">
      <alignment horizontal="center" vertical="center"/>
    </xf>
    <xf numFmtId="0" fontId="55" fillId="36" borderId="10" xfId="0" applyFont="1" applyFill="1" applyBorder="1" applyAlignment="1">
      <alignment horizontal="center" vertical="center"/>
    </xf>
    <xf numFmtId="194" fontId="15" fillId="36" borderId="10" xfId="51" applyNumberFormat="1" applyFont="1" applyFill="1" applyBorder="1" applyAlignment="1">
      <alignment horizontal="center" vertical="center"/>
    </xf>
    <xf numFmtId="194" fontId="2" fillId="36" borderId="10" xfId="51" applyNumberFormat="1" applyFont="1" applyFill="1" applyBorder="1" applyAlignment="1">
      <alignment horizontal="center" vertical="center"/>
    </xf>
    <xf numFmtId="9" fontId="55" fillId="36" borderId="10" xfId="57" applyFont="1" applyFill="1" applyBorder="1" applyAlignment="1">
      <alignment horizontal="center" vertical="center"/>
    </xf>
    <xf numFmtId="194" fontId="55" fillId="36" borderId="10" xfId="0" applyNumberFormat="1" applyFont="1" applyFill="1" applyBorder="1" applyAlignment="1">
      <alignment horizontal="center" vertical="center"/>
    </xf>
    <xf numFmtId="10" fontId="55" fillId="36" borderId="10" xfId="57" applyNumberFormat="1" applyFont="1" applyFill="1" applyBorder="1" applyAlignment="1">
      <alignment horizontal="center" vertical="center"/>
    </xf>
    <xf numFmtId="0" fontId="14" fillId="37" borderId="10" xfId="0" applyFont="1" applyFill="1" applyBorder="1" applyAlignment="1">
      <alignment vertical="center"/>
    </xf>
    <xf numFmtId="194" fontId="14" fillId="0" borderId="10" xfId="51" applyNumberFormat="1" applyFont="1" applyBorder="1" applyAlignment="1">
      <alignment vertical="center"/>
    </xf>
    <xf numFmtId="0" fontId="59" fillId="0" borderId="0" xfId="0" applyFont="1" applyAlignment="1">
      <alignment vertical="center"/>
    </xf>
    <xf numFmtId="0" fontId="59" fillId="0" borderId="0" xfId="0" applyFont="1" applyFill="1" applyAlignment="1">
      <alignment vertical="center"/>
    </xf>
    <xf numFmtId="194" fontId="59" fillId="0" borderId="0" xfId="51" applyNumberFormat="1" applyFont="1" applyFill="1" applyAlignment="1">
      <alignment vertical="center"/>
    </xf>
    <xf numFmtId="0" fontId="6" fillId="0" borderId="14" xfId="0" applyFont="1" applyFill="1" applyBorder="1" applyAlignment="1" applyProtection="1">
      <alignment horizontal="center" vertical="center" wrapText="1"/>
      <protection locked="0"/>
    </xf>
    <xf numFmtId="194" fontId="2" fillId="0" borderId="15" xfId="51" applyNumberFormat="1" applyFont="1" applyFill="1" applyBorder="1" applyAlignment="1">
      <alignment horizontal="center" vertical="center" wrapText="1"/>
    </xf>
    <xf numFmtId="179" fontId="2" fillId="0" borderId="16" xfId="49" applyNumberFormat="1" applyFont="1" applyFill="1" applyBorder="1" applyAlignment="1">
      <alignment horizontal="center" vertical="center"/>
    </xf>
    <xf numFmtId="178" fontId="58" fillId="12" borderId="16" xfId="49" applyNumberFormat="1" applyFont="1" applyFill="1" applyBorder="1" applyAlignment="1">
      <alignment horizontal="center" vertical="center"/>
    </xf>
    <xf numFmtId="179" fontId="2" fillId="37" borderId="16" xfId="49" applyNumberFormat="1" applyFont="1" applyFill="1" applyBorder="1" applyAlignment="1">
      <alignment horizontal="center" vertical="center"/>
    </xf>
    <xf numFmtId="178" fontId="58" fillId="0" borderId="16" xfId="49" applyNumberFormat="1" applyFont="1" applyFill="1" applyBorder="1" applyAlignment="1">
      <alignment horizontal="center" vertical="center"/>
    </xf>
    <xf numFmtId="194" fontId="2" fillId="0" borderId="16" xfId="51" applyNumberFormat="1" applyFont="1" applyFill="1" applyBorder="1" applyAlignment="1">
      <alignment horizontal="center" vertical="center"/>
    </xf>
    <xf numFmtId="0" fontId="58" fillId="0" borderId="16" xfId="0" applyFont="1" applyFill="1" applyBorder="1" applyAlignment="1">
      <alignment horizontal="center" vertical="center"/>
    </xf>
    <xf numFmtId="3" fontId="0" fillId="0" borderId="0" xfId="0" applyNumberFormat="1" applyBorder="1" applyAlignment="1">
      <alignment vertical="center"/>
    </xf>
    <xf numFmtId="0" fontId="0" fillId="0" borderId="0" xfId="0" applyBorder="1" applyAlignment="1">
      <alignment vertical="center"/>
    </xf>
    <xf numFmtId="0" fontId="0" fillId="0" borderId="17" xfId="0" applyBorder="1" applyAlignment="1">
      <alignment vertical="center"/>
    </xf>
    <xf numFmtId="0" fontId="55" fillId="0" borderId="0" xfId="0" applyFont="1" applyBorder="1" applyAlignment="1">
      <alignment vertical="center"/>
    </xf>
    <xf numFmtId="0" fontId="55" fillId="0" borderId="17" xfId="0" applyFont="1" applyBorder="1" applyAlignment="1">
      <alignment vertical="center"/>
    </xf>
    <xf numFmtId="194" fontId="2" fillId="0" borderId="0" xfId="51" applyNumberFormat="1" applyFont="1" applyBorder="1" applyAlignment="1">
      <alignment vertical="center"/>
    </xf>
    <xf numFmtId="180" fontId="55" fillId="0" borderId="17" xfId="57" applyNumberFormat="1" applyFont="1" applyBorder="1" applyAlignment="1">
      <alignment vertical="center"/>
    </xf>
    <xf numFmtId="194" fontId="0" fillId="0" borderId="0" xfId="51" applyNumberFormat="1" applyFont="1" applyBorder="1" applyAlignment="1">
      <alignment vertical="center"/>
    </xf>
    <xf numFmtId="178" fontId="0" fillId="0" borderId="0" xfId="0" applyNumberFormat="1" applyBorder="1" applyAlignment="1">
      <alignment vertical="center"/>
    </xf>
    <xf numFmtId="0" fontId="0" fillId="0" borderId="0" xfId="0" applyFill="1" applyBorder="1" applyAlignment="1">
      <alignment vertical="center"/>
    </xf>
    <xf numFmtId="3" fontId="0" fillId="0" borderId="0" xfId="0" applyNumberFormat="1" applyFill="1" applyBorder="1" applyAlignment="1">
      <alignment vertical="center"/>
    </xf>
    <xf numFmtId="194" fontId="0" fillId="0" borderId="0" xfId="51" applyNumberFormat="1" applyFont="1" applyFill="1" applyBorder="1" applyAlignment="1">
      <alignment vertical="center"/>
    </xf>
    <xf numFmtId="10" fontId="0" fillId="0" borderId="0" xfId="57" applyNumberFormat="1" applyFont="1" applyBorder="1" applyAlignment="1">
      <alignment vertical="center"/>
    </xf>
    <xf numFmtId="0" fontId="55" fillId="0" borderId="0" xfId="0" applyFont="1" applyBorder="1" applyAlignment="1">
      <alignment horizontal="center" vertical="center"/>
    </xf>
    <xf numFmtId="0" fontId="55" fillId="36" borderId="11" xfId="0" applyFont="1" applyFill="1" applyBorder="1" applyAlignment="1">
      <alignment horizontal="center" vertical="center"/>
    </xf>
    <xf numFmtId="0" fontId="38" fillId="0" borderId="0" xfId="0" applyFont="1" applyBorder="1" applyAlignment="1">
      <alignment vertical="center"/>
    </xf>
    <xf numFmtId="0" fontId="60" fillId="36" borderId="0" xfId="0" applyFont="1" applyFill="1" applyBorder="1" applyAlignment="1">
      <alignment vertical="center"/>
    </xf>
    <xf numFmtId="0" fontId="55" fillId="36" borderId="12" xfId="0" applyFont="1" applyFill="1" applyBorder="1" applyAlignment="1">
      <alignment horizontal="center" vertical="center"/>
    </xf>
    <xf numFmtId="194" fontId="55" fillId="36" borderId="13" xfId="0" applyNumberFormat="1" applyFont="1" applyFill="1" applyBorder="1" applyAlignment="1">
      <alignment horizontal="center" vertical="center"/>
    </xf>
    <xf numFmtId="0" fontId="55" fillId="36" borderId="13" xfId="0" applyFont="1" applyFill="1" applyBorder="1" applyAlignment="1">
      <alignment horizontal="center" vertical="center"/>
    </xf>
    <xf numFmtId="10" fontId="55" fillId="36" borderId="13" xfId="57" applyNumberFormat="1" applyFont="1" applyFill="1" applyBorder="1" applyAlignment="1">
      <alignment horizontal="center" vertical="center"/>
    </xf>
    <xf numFmtId="0" fontId="38" fillId="0" borderId="18" xfId="0"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178" fontId="0" fillId="0" borderId="20" xfId="0" applyNumberFormat="1" applyBorder="1" applyAlignment="1">
      <alignment vertical="center"/>
    </xf>
    <xf numFmtId="178" fontId="0" fillId="12" borderId="20" xfId="49" applyNumberFormat="1" applyFont="1" applyFill="1" applyBorder="1" applyAlignment="1">
      <alignment vertical="center"/>
    </xf>
    <xf numFmtId="3" fontId="0" fillId="0" borderId="20" xfId="0" applyNumberFormat="1" applyBorder="1" applyAlignment="1">
      <alignment vertical="center"/>
    </xf>
    <xf numFmtId="3" fontId="0" fillId="0" borderId="20" xfId="49" applyNumberFormat="1" applyFont="1" applyFill="1" applyBorder="1" applyAlignment="1">
      <alignment vertical="center"/>
    </xf>
    <xf numFmtId="194" fontId="0" fillId="0" borderId="20" xfId="51" applyNumberFormat="1" applyFont="1" applyFill="1" applyBorder="1" applyAlignment="1">
      <alignment vertical="center"/>
    </xf>
    <xf numFmtId="10" fontId="0" fillId="0" borderId="20" xfId="57" applyNumberFormat="1" applyFont="1" applyFill="1" applyBorder="1" applyAlignment="1">
      <alignment vertical="center"/>
    </xf>
    <xf numFmtId="194" fontId="3" fillId="0" borderId="21" xfId="51" applyNumberFormat="1" applyFont="1" applyBorder="1" applyAlignment="1">
      <alignment horizontal="center" vertical="center" wrapText="1"/>
    </xf>
    <xf numFmtId="178" fontId="0" fillId="0" borderId="21" xfId="0" applyNumberFormat="1" applyBorder="1" applyAlignment="1">
      <alignment vertical="center"/>
    </xf>
    <xf numFmtId="3" fontId="0" fillId="0" borderId="22" xfId="0" applyNumberFormat="1" applyBorder="1" applyAlignment="1">
      <alignment vertical="center"/>
    </xf>
    <xf numFmtId="178" fontId="0" fillId="12" borderId="21" xfId="49" applyNumberFormat="1" applyFont="1" applyFill="1" applyBorder="1" applyAlignment="1">
      <alignment vertical="center"/>
    </xf>
    <xf numFmtId="3" fontId="0" fillId="0" borderId="21" xfId="0" applyNumberFormat="1" applyBorder="1" applyAlignment="1">
      <alignment vertical="center"/>
    </xf>
    <xf numFmtId="3" fontId="0" fillId="0" borderId="21" xfId="49" applyNumberFormat="1" applyFont="1" applyFill="1" applyBorder="1" applyAlignment="1">
      <alignment vertical="center"/>
    </xf>
    <xf numFmtId="194" fontId="0" fillId="0" borderId="21" xfId="51" applyNumberFormat="1" applyFont="1" applyFill="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36" borderId="0" xfId="0" applyFill="1" applyBorder="1" applyAlignment="1">
      <alignment vertical="center"/>
    </xf>
    <xf numFmtId="3" fontId="0" fillId="0" borderId="24" xfId="49" applyNumberFormat="1" applyFont="1" applyFill="1" applyBorder="1" applyAlignment="1">
      <alignment vertical="center"/>
    </xf>
    <xf numFmtId="3" fontId="0" fillId="0" borderId="25" xfId="49" applyNumberFormat="1" applyFont="1" applyFill="1" applyBorder="1" applyAlignment="1">
      <alignment vertical="center"/>
    </xf>
    <xf numFmtId="0" fontId="0" fillId="33" borderId="26" xfId="0" applyFill="1" applyBorder="1" applyAlignment="1">
      <alignment vertical="center" wrapText="1"/>
    </xf>
    <xf numFmtId="0" fontId="0" fillId="36" borderId="10" xfId="0" applyFill="1" applyBorder="1" applyAlignment="1">
      <alignment vertical="center"/>
    </xf>
    <xf numFmtId="0" fontId="61" fillId="36" borderId="0" xfId="0" applyFont="1" applyFill="1" applyBorder="1" applyAlignment="1">
      <alignment horizontal="center" vertical="center"/>
    </xf>
    <xf numFmtId="0" fontId="55" fillId="36" borderId="0" xfId="0" applyFont="1" applyFill="1" applyBorder="1" applyAlignment="1">
      <alignment horizontal="center" vertical="center"/>
    </xf>
    <xf numFmtId="194" fontId="3" fillId="0" borderId="24" xfId="51" applyNumberFormat="1" applyFont="1" applyBorder="1" applyAlignment="1">
      <alignment horizontal="center" vertical="center" wrapText="1"/>
    </xf>
    <xf numFmtId="194" fontId="3" fillId="0" borderId="25" xfId="51" applyNumberFormat="1" applyFont="1" applyBorder="1" applyAlignment="1">
      <alignment horizontal="center" vertical="center" wrapText="1"/>
    </xf>
    <xf numFmtId="194" fontId="5" fillId="0" borderId="25" xfId="51" applyNumberFormat="1" applyFont="1" applyFill="1" applyBorder="1" applyAlignment="1">
      <alignment horizontal="center" vertical="center"/>
    </xf>
    <xf numFmtId="194" fontId="5" fillId="36" borderId="25" xfId="51" applyNumberFormat="1" applyFont="1" applyFill="1" applyBorder="1" applyAlignment="1">
      <alignment horizontal="center" vertical="center"/>
    </xf>
    <xf numFmtId="0" fontId="4" fillId="0" borderId="27" xfId="0" applyFont="1" applyBorder="1" applyAlignment="1">
      <alignment vertical="center" wrapText="1"/>
    </xf>
    <xf numFmtId="0" fontId="11" fillId="0" borderId="10" xfId="0" applyFont="1" applyBorder="1" applyAlignment="1">
      <alignment horizontal="center" vertical="center"/>
    </xf>
    <xf numFmtId="0" fontId="5" fillId="0" borderId="10" xfId="0" applyFont="1" applyFill="1" applyBorder="1" applyAlignment="1">
      <alignment horizontal="center" wrapText="1"/>
    </xf>
    <xf numFmtId="0" fontId="5" fillId="0" borderId="28" xfId="0" applyFont="1" applyFill="1" applyBorder="1" applyAlignment="1">
      <alignment horizontal="center" wrapText="1"/>
    </xf>
    <xf numFmtId="3" fontId="0" fillId="0" borderId="0" xfId="0" applyNumberFormat="1" applyAlignment="1">
      <alignment/>
    </xf>
    <xf numFmtId="0" fontId="0" fillId="0" borderId="10" xfId="0" applyFill="1" applyBorder="1" applyAlignment="1">
      <alignment/>
    </xf>
    <xf numFmtId="0" fontId="0" fillId="0" borderId="0" xfId="0" applyFill="1" applyAlignment="1">
      <alignment/>
    </xf>
    <xf numFmtId="3" fontId="55" fillId="0" borderId="10" xfId="0" applyNumberFormat="1" applyFont="1" applyFill="1" applyBorder="1" applyAlignment="1">
      <alignment/>
    </xf>
    <xf numFmtId="0" fontId="0" fillId="0" borderId="28" xfId="0" applyFill="1" applyBorder="1" applyAlignment="1">
      <alignment/>
    </xf>
    <xf numFmtId="4" fontId="55" fillId="0" borderId="28" xfId="0" applyNumberFormat="1" applyFont="1" applyFill="1" applyBorder="1" applyAlignment="1">
      <alignment/>
    </xf>
    <xf numFmtId="3" fontId="0" fillId="0" borderId="10" xfId="0" applyNumberFormat="1" applyFont="1" applyFill="1" applyBorder="1" applyAlignment="1">
      <alignment/>
    </xf>
    <xf numFmtId="4" fontId="0" fillId="0" borderId="28" xfId="0" applyNumberFormat="1" applyFont="1" applyFill="1" applyBorder="1" applyAlignment="1">
      <alignment/>
    </xf>
    <xf numFmtId="10" fontId="0" fillId="0" borderId="0" xfId="57" applyNumberFormat="1" applyFont="1" applyBorder="1" applyAlignment="1">
      <alignment horizontal="center" vertical="center"/>
    </xf>
    <xf numFmtId="0" fontId="4" fillId="0" borderId="10" xfId="0" applyFont="1" applyBorder="1" applyAlignment="1">
      <alignment horizontal="center" vertical="center" wrapText="1"/>
    </xf>
    <xf numFmtId="194" fontId="0" fillId="0" borderId="0" xfId="51" applyNumberFormat="1" applyFont="1" applyBorder="1" applyAlignment="1">
      <alignment horizontal="center" vertical="center"/>
    </xf>
    <xf numFmtId="194" fontId="0" fillId="0" borderId="0" xfId="51" applyNumberFormat="1" applyFont="1" applyFill="1" applyBorder="1" applyAlignment="1">
      <alignment horizontal="center" vertical="center"/>
    </xf>
    <xf numFmtId="0" fontId="0" fillId="0" borderId="10" xfId="0" applyBorder="1" applyAlignment="1">
      <alignment horizontal="center" vertical="center"/>
    </xf>
    <xf numFmtId="0" fontId="5" fillId="0" borderId="29" xfId="0" applyFont="1" applyFill="1" applyBorder="1" applyAlignment="1">
      <alignment horizontal="center"/>
    </xf>
    <xf numFmtId="0" fontId="5" fillId="0" borderId="30" xfId="0" applyFont="1" applyFill="1" applyBorder="1" applyAlignment="1">
      <alignment horizontal="center"/>
    </xf>
    <xf numFmtId="0" fontId="5" fillId="0" borderId="31" xfId="0" applyFont="1" applyFill="1" applyBorder="1" applyAlignment="1">
      <alignment horizontal="center"/>
    </xf>
    <xf numFmtId="0" fontId="5" fillId="0" borderId="11" xfId="0" applyFont="1" applyFill="1" applyBorder="1" applyAlignment="1">
      <alignment horizontal="center"/>
    </xf>
    <xf numFmtId="0" fontId="5" fillId="0" borderId="10" xfId="0" applyFont="1" applyFill="1" applyBorder="1" applyAlignment="1">
      <alignment horizontal="center"/>
    </xf>
    <xf numFmtId="0" fontId="5" fillId="0" borderId="28" xfId="0" applyFont="1" applyFill="1" applyBorder="1" applyAlignment="1">
      <alignment horizontal="center"/>
    </xf>
    <xf numFmtId="0" fontId="5" fillId="0" borderId="32" xfId="0" applyFont="1" applyFill="1" applyBorder="1" applyAlignment="1">
      <alignment horizontal="center"/>
    </xf>
    <xf numFmtId="0" fontId="5" fillId="0" borderId="33" xfId="0" applyFont="1" applyFill="1" applyBorder="1" applyAlignment="1">
      <alignment horizontal="center"/>
    </xf>
    <xf numFmtId="0" fontId="5" fillId="0" borderId="34" xfId="0" applyFont="1" applyFill="1" applyBorder="1" applyAlignment="1">
      <alignment horizont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xfId="54"/>
    <cellStyle name="Normal 4"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516"/>
  <sheetViews>
    <sheetView zoomScalePageLayoutView="0" workbookViewId="0" topLeftCell="A1">
      <pane xSplit="1" ySplit="2" topLeftCell="BE30" activePane="bottomRight" state="frozen"/>
      <selection pane="topLeft" activeCell="A4" sqref="A4:A22"/>
      <selection pane="topRight" activeCell="A4" sqref="A4:A22"/>
      <selection pane="bottomLeft" activeCell="A4" sqref="A4:A22"/>
      <selection pane="bottomRight" activeCell="BH50" sqref="BH50"/>
    </sheetView>
  </sheetViews>
  <sheetFormatPr defaultColWidth="11.421875" defaultRowHeight="15"/>
  <cols>
    <col min="1" max="1" width="25.00390625" style="19" customWidth="1"/>
    <col min="2" max="2" width="25.00390625" style="37" bestFit="1" customWidth="1"/>
    <col min="3" max="21" width="17.00390625" style="19" hidden="1" customWidth="1"/>
    <col min="22" max="27" width="16.421875" style="19" hidden="1" customWidth="1"/>
    <col min="28" max="28" width="14.8515625" style="19" hidden="1" customWidth="1"/>
    <col min="29" max="29" width="20.28125" style="19" hidden="1" customWidth="1"/>
    <col min="30" max="34" width="14.57421875" style="19" hidden="1" customWidth="1"/>
    <col min="35" max="51" width="16.7109375" style="19" hidden="1" customWidth="1"/>
    <col min="52" max="53" width="16.7109375" style="18" hidden="1" customWidth="1"/>
    <col min="54" max="56" width="16.7109375" style="38" hidden="1" customWidth="1"/>
    <col min="57" max="57" width="16.7109375" style="38" customWidth="1"/>
    <col min="58" max="58" width="23.421875" style="49" bestFit="1" customWidth="1"/>
    <col min="59" max="59" width="18.28125" style="19" bestFit="1" customWidth="1"/>
    <col min="60" max="60" width="98.00390625" style="18" customWidth="1"/>
    <col min="61" max="61" width="18.57421875" style="19" bestFit="1" customWidth="1"/>
    <col min="62" max="16384" width="11.421875" style="19" customWidth="1"/>
  </cols>
  <sheetData>
    <row r="1" spans="1:64" ht="21">
      <c r="A1" s="59" t="s">
        <v>38</v>
      </c>
      <c r="B1" s="60" t="s">
        <v>0</v>
      </c>
      <c r="C1" s="61"/>
      <c r="D1" s="61"/>
      <c r="E1" s="61"/>
      <c r="F1" s="61"/>
      <c r="G1" s="61"/>
      <c r="H1" s="61"/>
      <c r="I1" s="61"/>
      <c r="J1" s="61"/>
      <c r="K1" s="61"/>
      <c r="L1" s="61"/>
      <c r="M1" s="61"/>
      <c r="N1" s="61"/>
      <c r="O1" s="61"/>
      <c r="P1" s="61"/>
      <c r="Q1" s="61" t="s">
        <v>0</v>
      </c>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2"/>
      <c r="BA1" s="62"/>
      <c r="BB1" s="62"/>
      <c r="BC1" s="62"/>
      <c r="BD1" s="62"/>
      <c r="BE1" s="62"/>
      <c r="BF1" s="63"/>
      <c r="BG1" s="61"/>
      <c r="BH1" s="62"/>
      <c r="BI1" s="61"/>
      <c r="BJ1" s="61"/>
      <c r="BK1" s="61"/>
      <c r="BL1" s="61"/>
    </row>
    <row r="2" spans="1:60" s="29" customFormat="1" ht="26.25" thickBot="1">
      <c r="A2" s="64" t="s">
        <v>1</v>
      </c>
      <c r="B2" s="65" t="s">
        <v>48</v>
      </c>
      <c r="C2" s="66">
        <v>42062</v>
      </c>
      <c r="D2" s="66">
        <v>42069</v>
      </c>
      <c r="E2" s="66">
        <v>42076</v>
      </c>
      <c r="F2" s="66">
        <v>42083</v>
      </c>
      <c r="G2" s="66">
        <v>42090</v>
      </c>
      <c r="H2" s="66">
        <v>42094</v>
      </c>
      <c r="I2" s="66">
        <v>42104</v>
      </c>
      <c r="J2" s="66">
        <v>42111</v>
      </c>
      <c r="K2" s="66">
        <v>42118</v>
      </c>
      <c r="L2" s="66">
        <v>42124</v>
      </c>
      <c r="M2" s="66">
        <v>42132</v>
      </c>
      <c r="N2" s="66">
        <v>42139</v>
      </c>
      <c r="O2" s="66">
        <v>42146</v>
      </c>
      <c r="P2" s="66">
        <v>42153</v>
      </c>
      <c r="Q2" s="66">
        <v>42160</v>
      </c>
      <c r="R2" s="66">
        <v>42160</v>
      </c>
      <c r="S2" s="66">
        <v>42174</v>
      </c>
      <c r="T2" s="66">
        <v>42181</v>
      </c>
      <c r="U2" s="66">
        <v>42188</v>
      </c>
      <c r="V2" s="66">
        <v>42195</v>
      </c>
      <c r="W2" s="66">
        <v>42202</v>
      </c>
      <c r="X2" s="66">
        <v>42209</v>
      </c>
      <c r="Y2" s="66">
        <v>42216</v>
      </c>
      <c r="Z2" s="66">
        <v>42222</v>
      </c>
      <c r="AA2" s="66">
        <v>42230</v>
      </c>
      <c r="AB2" s="67" t="s">
        <v>5</v>
      </c>
      <c r="AC2" s="68">
        <v>42237</v>
      </c>
      <c r="AD2" s="66">
        <v>42244</v>
      </c>
      <c r="AE2" s="66">
        <v>42251</v>
      </c>
      <c r="AF2" s="66">
        <v>42258</v>
      </c>
      <c r="AG2" s="69" t="s">
        <v>5</v>
      </c>
      <c r="AH2" s="66">
        <v>42265</v>
      </c>
      <c r="AI2" s="66">
        <v>42272</v>
      </c>
      <c r="AJ2" s="66">
        <v>42279</v>
      </c>
      <c r="AK2" s="66">
        <v>42286</v>
      </c>
      <c r="AL2" s="66">
        <v>42300</v>
      </c>
      <c r="AM2" s="66">
        <v>42307</v>
      </c>
      <c r="AN2" s="66">
        <v>42428</v>
      </c>
      <c r="AO2" s="66">
        <v>42440</v>
      </c>
      <c r="AP2" s="66">
        <v>42447</v>
      </c>
      <c r="AQ2" s="66">
        <v>42461</v>
      </c>
      <c r="AR2" s="66">
        <v>42468</v>
      </c>
      <c r="AS2" s="66">
        <v>42475</v>
      </c>
      <c r="AT2" s="66">
        <v>42482</v>
      </c>
      <c r="AU2" s="66">
        <v>42489</v>
      </c>
      <c r="AV2" s="66">
        <v>42503</v>
      </c>
      <c r="AW2" s="66">
        <v>42510</v>
      </c>
      <c r="AX2" s="66">
        <v>42523</v>
      </c>
      <c r="AY2" s="66">
        <v>42531</v>
      </c>
      <c r="AZ2" s="66">
        <v>42537</v>
      </c>
      <c r="BA2" s="66">
        <v>42545</v>
      </c>
      <c r="BB2" s="66">
        <v>42551</v>
      </c>
      <c r="BC2" s="66">
        <v>42559</v>
      </c>
      <c r="BD2" s="66" t="s">
        <v>49</v>
      </c>
      <c r="BE2" s="66">
        <v>42573</v>
      </c>
      <c r="BF2" s="70">
        <v>42579</v>
      </c>
      <c r="BG2" s="69" t="str">
        <f>+AG2</f>
        <v>SALDO</v>
      </c>
      <c r="BH2" s="71" t="s">
        <v>35</v>
      </c>
    </row>
    <row r="3" spans="1:64" ht="78" customHeight="1" thickBot="1">
      <c r="A3" s="122" t="s">
        <v>3</v>
      </c>
      <c r="B3" s="102">
        <v>413672931</v>
      </c>
      <c r="C3" s="103">
        <v>77966961</v>
      </c>
      <c r="D3" s="103">
        <v>79121394</v>
      </c>
      <c r="E3" s="103">
        <v>79121394</v>
      </c>
      <c r="F3" s="103">
        <v>97387195</v>
      </c>
      <c r="G3" s="103">
        <v>108173628</v>
      </c>
      <c r="H3" s="103">
        <v>117710553</v>
      </c>
      <c r="I3" s="103">
        <v>135878714</v>
      </c>
      <c r="J3" s="103">
        <v>162103551</v>
      </c>
      <c r="K3" s="103">
        <v>173882861</v>
      </c>
      <c r="L3" s="103">
        <f>+K3</f>
        <v>173882861</v>
      </c>
      <c r="M3" s="103">
        <v>173888549</v>
      </c>
      <c r="N3" s="103">
        <v>173888549</v>
      </c>
      <c r="O3" s="103">
        <f aca="true" t="shared" si="0" ref="O3:P8">+N3</f>
        <v>173888549</v>
      </c>
      <c r="P3" s="103">
        <v>174309655</v>
      </c>
      <c r="Q3" s="103">
        <f aca="true" t="shared" si="1" ref="Q3:R7">+P3</f>
        <v>174309655</v>
      </c>
      <c r="R3" s="103">
        <f t="shared" si="1"/>
        <v>174309655</v>
      </c>
      <c r="S3" s="103">
        <v>176126562</v>
      </c>
      <c r="T3" s="103">
        <v>178437095</v>
      </c>
      <c r="U3" s="104">
        <v>233073715</v>
      </c>
      <c r="V3" s="103">
        <v>265788777.532</v>
      </c>
      <c r="W3" s="103">
        <v>320675592</v>
      </c>
      <c r="X3" s="103">
        <v>320675592</v>
      </c>
      <c r="Y3" s="103">
        <v>320675592</v>
      </c>
      <c r="Z3" s="103">
        <v>333275792</v>
      </c>
      <c r="AA3" s="103">
        <v>333275792</v>
      </c>
      <c r="AB3" s="105">
        <f>+B3-AA3</f>
        <v>80397139</v>
      </c>
      <c r="AC3" s="106">
        <f>+AA3</f>
        <v>333275792</v>
      </c>
      <c r="AD3" s="107">
        <v>333275792.06</v>
      </c>
      <c r="AE3" s="107">
        <f aca="true" t="shared" si="2" ref="AE3:AE11">+AD3</f>
        <v>333275792.06</v>
      </c>
      <c r="AF3" s="107">
        <f>+AE3</f>
        <v>333275792.06</v>
      </c>
      <c r="AG3" s="107">
        <f>+B3-AF3</f>
        <v>80397138.94</v>
      </c>
      <c r="AH3" s="107">
        <f>+AF3</f>
        <v>333275792.06</v>
      </c>
      <c r="AI3" s="107">
        <v>333275792</v>
      </c>
      <c r="AJ3" s="107">
        <v>366994412</v>
      </c>
      <c r="AK3" s="107">
        <v>366994412</v>
      </c>
      <c r="AL3" s="107">
        <f aca="true" t="shared" si="3" ref="AL3:AM16">+AK3</f>
        <v>366994412</v>
      </c>
      <c r="AM3" s="107">
        <f t="shared" si="3"/>
        <v>366994412</v>
      </c>
      <c r="AN3" s="107">
        <v>30003033</v>
      </c>
      <c r="AO3" s="107">
        <v>64293847</v>
      </c>
      <c r="AP3" s="107">
        <v>64618814</v>
      </c>
      <c r="AQ3" s="107">
        <v>186857565</v>
      </c>
      <c r="AR3" s="107">
        <v>199335801</v>
      </c>
      <c r="AS3" s="107">
        <v>215878358</v>
      </c>
      <c r="AT3" s="107">
        <v>217755838</v>
      </c>
      <c r="AU3" s="107">
        <v>221011136</v>
      </c>
      <c r="AV3" s="107">
        <f>231436805+935000</f>
        <v>232371805</v>
      </c>
      <c r="AW3" s="107">
        <v>236384041</v>
      </c>
      <c r="AX3" s="107">
        <v>236384041</v>
      </c>
      <c r="AY3" s="107">
        <v>237032153</v>
      </c>
      <c r="AZ3" s="107">
        <v>237032153</v>
      </c>
      <c r="BA3" s="107">
        <v>237032153</v>
      </c>
      <c r="BB3" s="107">
        <v>238909633.164</v>
      </c>
      <c r="BC3" s="107">
        <v>239848373.164</v>
      </c>
      <c r="BD3" s="107">
        <v>240787113</v>
      </c>
      <c r="BE3" s="107">
        <v>242550807</v>
      </c>
      <c r="BF3" s="108">
        <v>243700747</v>
      </c>
      <c r="BG3" s="107">
        <f>+B3-BF3</f>
        <v>169972184</v>
      </c>
      <c r="BH3" s="114" t="s">
        <v>39</v>
      </c>
      <c r="BI3" s="107">
        <f>241900631*1.004</f>
        <v>242868233.524</v>
      </c>
      <c r="BJ3" s="109"/>
      <c r="BK3" s="109"/>
      <c r="BL3" s="110"/>
    </row>
    <row r="4" spans="1:64" ht="17.25" customHeight="1">
      <c r="A4" s="135" t="s">
        <v>4</v>
      </c>
      <c r="B4" s="118">
        <v>103082490</v>
      </c>
      <c r="C4" s="96">
        <v>21773956</v>
      </c>
      <c r="D4" s="96">
        <v>24534956</v>
      </c>
      <c r="E4" s="96">
        <v>24534956</v>
      </c>
      <c r="F4" s="96">
        <f>+E4</f>
        <v>24534956</v>
      </c>
      <c r="G4" s="96">
        <v>28862995</v>
      </c>
      <c r="H4" s="96">
        <v>31372995</v>
      </c>
      <c r="I4" s="96">
        <v>31372995</v>
      </c>
      <c r="J4" s="96">
        <v>35387858</v>
      </c>
      <c r="K4" s="96">
        <f>+J4</f>
        <v>35387858</v>
      </c>
      <c r="L4" s="96">
        <f>+K4</f>
        <v>35387858</v>
      </c>
      <c r="M4" s="96">
        <f>+L4</f>
        <v>35387858</v>
      </c>
      <c r="N4" s="96">
        <f>+M4</f>
        <v>35387858</v>
      </c>
      <c r="O4" s="96">
        <f t="shared" si="0"/>
        <v>35387858</v>
      </c>
      <c r="P4" s="96">
        <f t="shared" si="0"/>
        <v>35387858</v>
      </c>
      <c r="Q4" s="96">
        <f t="shared" si="1"/>
        <v>35387858</v>
      </c>
      <c r="R4" s="96">
        <f t="shared" si="1"/>
        <v>35387858</v>
      </c>
      <c r="S4" s="96">
        <v>43617153</v>
      </c>
      <c r="T4" s="96">
        <v>43617153</v>
      </c>
      <c r="U4" s="72">
        <v>43617153</v>
      </c>
      <c r="V4" s="96">
        <v>43617153.036</v>
      </c>
      <c r="W4" s="96">
        <v>43607582</v>
      </c>
      <c r="X4" s="96">
        <v>43607582</v>
      </c>
      <c r="Y4" s="96">
        <v>43607582</v>
      </c>
      <c r="Z4" s="96">
        <v>43607582</v>
      </c>
      <c r="AA4" s="96">
        <v>43607582</v>
      </c>
      <c r="AB4" s="97">
        <f aca="true" t="shared" si="4" ref="AB4:AB17">+B4-AA4</f>
        <v>59474908</v>
      </c>
      <c r="AC4" s="98">
        <v>43607582</v>
      </c>
      <c r="AD4" s="98">
        <v>43607582.036</v>
      </c>
      <c r="AE4" s="98">
        <f t="shared" si="2"/>
        <v>43607582.036</v>
      </c>
      <c r="AF4" s="98">
        <f>+AE4</f>
        <v>43607582.036</v>
      </c>
      <c r="AG4" s="99">
        <f aca="true" t="shared" si="5" ref="AG4:AG17">+B4-AF4</f>
        <v>59474907.964</v>
      </c>
      <c r="AH4" s="99">
        <f>+AF4</f>
        <v>43607582.036</v>
      </c>
      <c r="AI4" s="99">
        <f aca="true" t="shared" si="6" ref="AI4:AK6">+AH4</f>
        <v>43607582.036</v>
      </c>
      <c r="AJ4" s="99">
        <f t="shared" si="6"/>
        <v>43607582.036</v>
      </c>
      <c r="AK4" s="99">
        <f t="shared" si="6"/>
        <v>43607582.036</v>
      </c>
      <c r="AL4" s="99">
        <f t="shared" si="3"/>
        <v>43607582.036</v>
      </c>
      <c r="AM4" s="99">
        <f t="shared" si="3"/>
        <v>43607582.036</v>
      </c>
      <c r="AN4" s="99">
        <v>1694986</v>
      </c>
      <c r="AO4" s="99">
        <v>8189692</v>
      </c>
      <c r="AP4" s="99">
        <v>8189692</v>
      </c>
      <c r="AQ4" s="99">
        <v>13382853</v>
      </c>
      <c r="AR4" s="99">
        <f>+AQ4</f>
        <v>13382853</v>
      </c>
      <c r="AS4" s="99">
        <f>+AR4</f>
        <v>13382853</v>
      </c>
      <c r="AT4" s="99">
        <v>13382853</v>
      </c>
      <c r="AU4" s="99">
        <v>13382853</v>
      </c>
      <c r="AV4" s="99">
        <v>13382853</v>
      </c>
      <c r="AW4" s="99">
        <v>13382853</v>
      </c>
      <c r="AX4" s="99">
        <v>13382853</v>
      </c>
      <c r="AY4" s="99">
        <v>13382853</v>
      </c>
      <c r="AZ4" s="99">
        <v>13382853</v>
      </c>
      <c r="BA4" s="99">
        <v>13382853</v>
      </c>
      <c r="BB4" s="99">
        <v>13382853</v>
      </c>
      <c r="BC4" s="99">
        <v>13382853</v>
      </c>
      <c r="BD4" s="99">
        <f>+BC4</f>
        <v>13382853</v>
      </c>
      <c r="BE4" s="99">
        <f>+BD4</f>
        <v>13382853</v>
      </c>
      <c r="BF4" s="100">
        <f>+BI22</f>
        <v>0</v>
      </c>
      <c r="BG4" s="101">
        <f>+BF4/B4</f>
        <v>0</v>
      </c>
      <c r="BH4" s="27" t="s">
        <v>40</v>
      </c>
      <c r="BI4" s="112">
        <f>94514738*1.004</f>
        <v>94892796.952</v>
      </c>
      <c r="BJ4" s="73"/>
      <c r="BK4" s="73"/>
      <c r="BL4" s="74"/>
    </row>
    <row r="5" spans="1:64" ht="15">
      <c r="A5" s="135"/>
      <c r="B5" s="119">
        <v>151889059</v>
      </c>
      <c r="C5" s="13">
        <v>5767987</v>
      </c>
      <c r="D5" s="13">
        <v>13046548</v>
      </c>
      <c r="E5" s="13">
        <v>13046548</v>
      </c>
      <c r="F5" s="13">
        <v>13324857</v>
      </c>
      <c r="G5" s="13">
        <v>13592905</v>
      </c>
      <c r="H5" s="13">
        <v>25710905</v>
      </c>
      <c r="I5" s="13">
        <v>25710905</v>
      </c>
      <c r="J5" s="13">
        <v>26806470</v>
      </c>
      <c r="K5" s="13">
        <v>39858470</v>
      </c>
      <c r="L5" s="13">
        <f>+K5</f>
        <v>39858470</v>
      </c>
      <c r="M5" s="13">
        <f>+L5</f>
        <v>39858470</v>
      </c>
      <c r="N5" s="13">
        <f>+M5</f>
        <v>39858470</v>
      </c>
      <c r="O5" s="13">
        <f t="shared" si="0"/>
        <v>39858470</v>
      </c>
      <c r="P5" s="13">
        <v>40974990</v>
      </c>
      <c r="Q5" s="13">
        <f t="shared" si="1"/>
        <v>40974990</v>
      </c>
      <c r="R5" s="13">
        <f t="shared" si="1"/>
        <v>40974990</v>
      </c>
      <c r="S5" s="13">
        <v>40974990</v>
      </c>
      <c r="T5" s="13">
        <v>40974990</v>
      </c>
      <c r="U5" s="72">
        <v>40974990</v>
      </c>
      <c r="V5" s="13">
        <v>40974990.136</v>
      </c>
      <c r="W5" s="13">
        <v>40974990</v>
      </c>
      <c r="X5" s="13">
        <v>40974990</v>
      </c>
      <c r="Y5" s="13">
        <v>43197409</v>
      </c>
      <c r="Z5" s="13">
        <v>43197409</v>
      </c>
      <c r="AA5" s="13">
        <v>43197409</v>
      </c>
      <c r="AB5" s="14">
        <f t="shared" si="4"/>
        <v>108691650</v>
      </c>
      <c r="AC5" s="17">
        <f>+AA5</f>
        <v>43197409</v>
      </c>
      <c r="AD5" s="17">
        <v>43197408.884</v>
      </c>
      <c r="AE5" s="17">
        <f t="shared" si="2"/>
        <v>43197408.884</v>
      </c>
      <c r="AF5" s="17">
        <f>+AE5</f>
        <v>43197408.884</v>
      </c>
      <c r="AG5" s="43">
        <f t="shared" si="5"/>
        <v>108691650.116</v>
      </c>
      <c r="AH5" s="43">
        <f>+AF5</f>
        <v>43197408.884</v>
      </c>
      <c r="AI5" s="43">
        <f t="shared" si="6"/>
        <v>43197408.884</v>
      </c>
      <c r="AJ5" s="43">
        <f t="shared" si="6"/>
        <v>43197408.884</v>
      </c>
      <c r="AK5" s="43">
        <f t="shared" si="6"/>
        <v>43197408.884</v>
      </c>
      <c r="AL5" s="43">
        <f t="shared" si="3"/>
        <v>43197408.884</v>
      </c>
      <c r="AM5" s="43">
        <f t="shared" si="3"/>
        <v>43197408.884</v>
      </c>
      <c r="AN5" s="43">
        <v>17938677</v>
      </c>
      <c r="AO5" s="43">
        <v>17938677</v>
      </c>
      <c r="AP5" s="43">
        <v>17938677</v>
      </c>
      <c r="AQ5" s="43">
        <v>68660198</v>
      </c>
      <c r="AR5" s="43">
        <f>+AQ5</f>
        <v>68660198</v>
      </c>
      <c r="AS5" s="43">
        <f>+AR5</f>
        <v>68660198</v>
      </c>
      <c r="AT5" s="43">
        <f>+AS5</f>
        <v>68660198</v>
      </c>
      <c r="AU5" s="43">
        <f>+AT5</f>
        <v>68660198</v>
      </c>
      <c r="AV5" s="43">
        <f>+AU5</f>
        <v>68660198</v>
      </c>
      <c r="AW5" s="43">
        <v>108820198</v>
      </c>
      <c r="AX5" s="43">
        <v>108820198</v>
      </c>
      <c r="AY5" s="43">
        <v>108820198</v>
      </c>
      <c r="AZ5" s="43">
        <v>108820198</v>
      </c>
      <c r="BA5" s="43">
        <v>108820198</v>
      </c>
      <c r="BB5" s="43">
        <v>108820198</v>
      </c>
      <c r="BC5" s="43">
        <v>108820198</v>
      </c>
      <c r="BD5" s="43">
        <f>+BC5</f>
        <v>108820198</v>
      </c>
      <c r="BE5" s="43">
        <f>+BD5</f>
        <v>108820198</v>
      </c>
      <c r="BF5" s="46">
        <f>+BE5</f>
        <v>108820198</v>
      </c>
      <c r="BG5" s="28">
        <f aca="true" t="shared" si="7" ref="BG5:BG16">+B5-BF5</f>
        <v>43068861</v>
      </c>
      <c r="BH5" s="27" t="s">
        <v>41</v>
      </c>
      <c r="BI5" s="113">
        <v>82897272</v>
      </c>
      <c r="BJ5" s="73"/>
      <c r="BK5" s="73"/>
      <c r="BL5" s="74"/>
    </row>
    <row r="6" spans="1:64" ht="15">
      <c r="A6" s="135"/>
      <c r="B6" s="119">
        <v>491897464</v>
      </c>
      <c r="C6" s="13">
        <v>23944768</v>
      </c>
      <c r="D6" s="13">
        <v>25099192</v>
      </c>
      <c r="E6" s="13">
        <v>25099192</v>
      </c>
      <c r="F6" s="13">
        <v>28080670</v>
      </c>
      <c r="G6" s="13">
        <v>28337704</v>
      </c>
      <c r="H6" s="13">
        <f>+G6</f>
        <v>28337704</v>
      </c>
      <c r="I6" s="13">
        <v>34961879</v>
      </c>
      <c r="J6" s="13">
        <v>36315381</v>
      </c>
      <c r="K6" s="13">
        <v>41551895</v>
      </c>
      <c r="L6" s="13">
        <v>54114445</v>
      </c>
      <c r="M6" s="13">
        <v>58123620</v>
      </c>
      <c r="N6" s="13">
        <v>58123620</v>
      </c>
      <c r="O6" s="13">
        <f t="shared" si="0"/>
        <v>58123620</v>
      </c>
      <c r="P6" s="13">
        <v>59404624</v>
      </c>
      <c r="Q6" s="13">
        <f t="shared" si="1"/>
        <v>59404624</v>
      </c>
      <c r="R6" s="13">
        <f t="shared" si="1"/>
        <v>59404624</v>
      </c>
      <c r="S6" s="13">
        <v>63295075</v>
      </c>
      <c r="T6" s="13">
        <v>63295075</v>
      </c>
      <c r="U6" s="72">
        <v>64207919</v>
      </c>
      <c r="V6" s="13">
        <v>64207919</v>
      </c>
      <c r="W6" s="13">
        <v>70132658</v>
      </c>
      <c r="X6" s="13">
        <v>70132658</v>
      </c>
      <c r="Y6" s="13">
        <v>70132658</v>
      </c>
      <c r="Z6" s="13">
        <v>70132658</v>
      </c>
      <c r="AA6" s="13">
        <v>70132658</v>
      </c>
      <c r="AB6" s="14">
        <f t="shared" si="4"/>
        <v>421764806</v>
      </c>
      <c r="AC6" s="17">
        <f>+AA6</f>
        <v>70132658</v>
      </c>
      <c r="AD6" s="17">
        <f>+AC6</f>
        <v>70132658</v>
      </c>
      <c r="AE6" s="17">
        <f t="shared" si="2"/>
        <v>70132658</v>
      </c>
      <c r="AF6" s="17">
        <f>+AE6</f>
        <v>70132658</v>
      </c>
      <c r="AG6" s="43">
        <f t="shared" si="5"/>
        <v>421764806</v>
      </c>
      <c r="AH6" s="43">
        <v>78139558</v>
      </c>
      <c r="AI6" s="43">
        <f t="shared" si="6"/>
        <v>78139558</v>
      </c>
      <c r="AJ6" s="43">
        <f t="shared" si="6"/>
        <v>78139558</v>
      </c>
      <c r="AK6" s="43">
        <f t="shared" si="6"/>
        <v>78139558</v>
      </c>
      <c r="AL6" s="43">
        <f t="shared" si="3"/>
        <v>78139558</v>
      </c>
      <c r="AM6" s="43">
        <f t="shared" si="3"/>
        <v>78139558</v>
      </c>
      <c r="AN6" s="43">
        <v>0</v>
      </c>
      <c r="AO6" s="43">
        <v>0</v>
      </c>
      <c r="AP6" s="43">
        <v>0</v>
      </c>
      <c r="AQ6" s="43">
        <v>0</v>
      </c>
      <c r="AR6" s="43">
        <v>0</v>
      </c>
      <c r="AS6" s="43">
        <v>0</v>
      </c>
      <c r="AT6" s="43">
        <v>0</v>
      </c>
      <c r="AU6" s="43">
        <v>0</v>
      </c>
      <c r="AV6" s="43">
        <v>0</v>
      </c>
      <c r="AW6" s="43">
        <v>0</v>
      </c>
      <c r="AX6" s="43">
        <v>0</v>
      </c>
      <c r="AY6" s="43">
        <v>0</v>
      </c>
      <c r="AZ6" s="43">
        <v>0</v>
      </c>
      <c r="BA6" s="43">
        <v>0</v>
      </c>
      <c r="BB6" s="43">
        <v>0</v>
      </c>
      <c r="BC6" s="43">
        <v>0</v>
      </c>
      <c r="BD6" s="43">
        <v>0</v>
      </c>
      <c r="BE6" s="43">
        <v>0</v>
      </c>
      <c r="BF6" s="46">
        <v>0</v>
      </c>
      <c r="BG6" s="28">
        <f t="shared" si="7"/>
        <v>491897464</v>
      </c>
      <c r="BH6" s="27" t="s">
        <v>42</v>
      </c>
      <c r="BI6" s="113">
        <f>489937713*1.004</f>
        <v>491897463.852</v>
      </c>
      <c r="BJ6" s="73"/>
      <c r="BK6" s="73"/>
      <c r="BL6" s="74"/>
    </row>
    <row r="7" spans="1:64" ht="30">
      <c r="A7" s="135"/>
      <c r="B7" s="119">
        <v>1556047016</v>
      </c>
      <c r="C7" s="13">
        <v>0</v>
      </c>
      <c r="D7" s="13"/>
      <c r="E7" s="13"/>
      <c r="F7" s="13">
        <v>0</v>
      </c>
      <c r="G7" s="13">
        <v>0</v>
      </c>
      <c r="H7" s="13">
        <v>29204793</v>
      </c>
      <c r="I7" s="13">
        <f>+H7</f>
        <v>29204793</v>
      </c>
      <c r="J7" s="13">
        <f>+I7</f>
        <v>29204793</v>
      </c>
      <c r="K7" s="13">
        <f>+J7</f>
        <v>29204793</v>
      </c>
      <c r="L7" s="13">
        <f>+K7</f>
        <v>29204793</v>
      </c>
      <c r="M7" s="13">
        <v>96503517</v>
      </c>
      <c r="N7" s="13">
        <v>96503517</v>
      </c>
      <c r="O7" s="13">
        <f t="shared" si="0"/>
        <v>96503517</v>
      </c>
      <c r="P7" s="13">
        <v>113872301</v>
      </c>
      <c r="Q7" s="13">
        <f t="shared" si="1"/>
        <v>113872301</v>
      </c>
      <c r="R7" s="13">
        <f t="shared" si="1"/>
        <v>113872301</v>
      </c>
      <c r="S7" s="13">
        <v>113872301</v>
      </c>
      <c r="T7" s="13">
        <v>113872301</v>
      </c>
      <c r="U7" s="72">
        <v>113872300.8</v>
      </c>
      <c r="V7" s="13">
        <v>113872300.756</v>
      </c>
      <c r="W7" s="13">
        <v>96503517</v>
      </c>
      <c r="X7" s="13">
        <v>96503517</v>
      </c>
      <c r="Y7" s="13">
        <v>96503517</v>
      </c>
      <c r="Z7" s="13">
        <v>330311765</v>
      </c>
      <c r="AA7" s="13">
        <v>330311765</v>
      </c>
      <c r="AB7" s="14">
        <f t="shared" si="4"/>
        <v>1225735251</v>
      </c>
      <c r="AC7" s="17">
        <v>347680549</v>
      </c>
      <c r="AD7" s="17">
        <f>+AC7</f>
        <v>347680549</v>
      </c>
      <c r="AE7" s="17">
        <f t="shared" si="2"/>
        <v>347680549</v>
      </c>
      <c r="AF7" s="17">
        <v>360721088</v>
      </c>
      <c r="AG7" s="43">
        <f t="shared" si="5"/>
        <v>1195325928</v>
      </c>
      <c r="AH7" s="43">
        <f aca="true" t="shared" si="8" ref="AH7:AH13">+AF7</f>
        <v>360721088</v>
      </c>
      <c r="AI7" s="43">
        <f>+AH7</f>
        <v>360721088</v>
      </c>
      <c r="AJ7" s="43">
        <v>369405479</v>
      </c>
      <c r="AK7" s="43">
        <v>369405479</v>
      </c>
      <c r="AL7" s="43">
        <f t="shared" si="3"/>
        <v>369405479</v>
      </c>
      <c r="AM7" s="43">
        <f t="shared" si="3"/>
        <v>369405479</v>
      </c>
      <c r="AN7" s="43">
        <v>4337280</v>
      </c>
      <c r="AO7" s="43">
        <v>358939302</v>
      </c>
      <c r="AP7" s="43">
        <v>358939302</v>
      </c>
      <c r="AQ7" s="43">
        <v>361937151</v>
      </c>
      <c r="AR7" s="43">
        <f>+AQ7</f>
        <v>361937151</v>
      </c>
      <c r="AS7" s="43">
        <f>+AR7</f>
        <v>361937151</v>
      </c>
      <c r="AT7" s="43">
        <v>652481636</v>
      </c>
      <c r="AU7" s="43">
        <v>653873468</v>
      </c>
      <c r="AV7" s="43">
        <v>656069434</v>
      </c>
      <c r="AW7" s="43">
        <v>656069434</v>
      </c>
      <c r="AX7" s="43">
        <v>656069434</v>
      </c>
      <c r="AY7" s="43">
        <v>656069434</v>
      </c>
      <c r="AZ7" s="43">
        <v>656069434</v>
      </c>
      <c r="BA7" s="43">
        <v>656069434</v>
      </c>
      <c r="BB7" s="43">
        <v>656069434.256</v>
      </c>
      <c r="BC7" s="43">
        <v>663568069.256</v>
      </c>
      <c r="BD7" s="43">
        <f>+BC7</f>
        <v>663568069.256</v>
      </c>
      <c r="BE7" s="43">
        <f>+BD7</f>
        <v>663568069.256</v>
      </c>
      <c r="BF7" s="46">
        <v>705757255</v>
      </c>
      <c r="BG7" s="28">
        <f t="shared" si="7"/>
        <v>850289761</v>
      </c>
      <c r="BH7" s="27" t="s">
        <v>43</v>
      </c>
      <c r="BI7" s="113">
        <v>1176592681</v>
      </c>
      <c r="BJ7" s="73"/>
      <c r="BK7" s="73"/>
      <c r="BL7" s="74"/>
    </row>
    <row r="8" spans="1:64" ht="75.75" customHeight="1">
      <c r="A8" s="135"/>
      <c r="B8" s="119">
        <v>1653156508</v>
      </c>
      <c r="C8" s="13">
        <v>39250786</v>
      </c>
      <c r="D8" s="13">
        <v>46989912</v>
      </c>
      <c r="E8" s="13">
        <v>56598127</v>
      </c>
      <c r="F8" s="13">
        <v>62384179</v>
      </c>
      <c r="G8" s="13">
        <v>65703911</v>
      </c>
      <c r="H8" s="13">
        <f>+G8</f>
        <v>65703911</v>
      </c>
      <c r="I8" s="13">
        <f>+H8</f>
        <v>65703911</v>
      </c>
      <c r="J8" s="13">
        <f>+I8</f>
        <v>65703911</v>
      </c>
      <c r="K8" s="13">
        <v>77735217</v>
      </c>
      <c r="L8" s="13">
        <f>+K8</f>
        <v>77735217</v>
      </c>
      <c r="M8" s="13">
        <v>149335151</v>
      </c>
      <c r="N8" s="13">
        <v>163223703</v>
      </c>
      <c r="O8" s="13">
        <f t="shared" si="0"/>
        <v>163223703</v>
      </c>
      <c r="P8" s="13">
        <v>165437523</v>
      </c>
      <c r="Q8" s="13">
        <v>172470543</v>
      </c>
      <c r="R8" s="13">
        <v>234971399</v>
      </c>
      <c r="S8" s="13">
        <v>243431505</v>
      </c>
      <c r="T8" s="13">
        <v>243431505</v>
      </c>
      <c r="U8" s="72">
        <v>267725092</v>
      </c>
      <c r="V8" s="13">
        <v>276422965.20799994</v>
      </c>
      <c r="W8" s="13">
        <v>289420160</v>
      </c>
      <c r="X8" s="13">
        <v>289420160</v>
      </c>
      <c r="Y8" s="13">
        <v>289420160</v>
      </c>
      <c r="Z8" s="13">
        <v>289420160</v>
      </c>
      <c r="AA8" s="13">
        <v>291311027</v>
      </c>
      <c r="AB8" s="14">
        <f t="shared" si="4"/>
        <v>1361845481</v>
      </c>
      <c r="AC8" s="17">
        <v>350247215</v>
      </c>
      <c r="AD8" s="17">
        <v>352046383</v>
      </c>
      <c r="AE8" s="17">
        <f t="shared" si="2"/>
        <v>352046383</v>
      </c>
      <c r="AF8" s="17">
        <f>+AE8</f>
        <v>352046383</v>
      </c>
      <c r="AG8" s="43">
        <f t="shared" si="5"/>
        <v>1301110125</v>
      </c>
      <c r="AH8" s="43">
        <f t="shared" si="8"/>
        <v>352046383</v>
      </c>
      <c r="AI8" s="43">
        <v>355053363</v>
      </c>
      <c r="AJ8" s="43">
        <v>355053363</v>
      </c>
      <c r="AK8" s="43">
        <v>355053363</v>
      </c>
      <c r="AL8" s="43">
        <f t="shared" si="3"/>
        <v>355053363</v>
      </c>
      <c r="AM8" s="43">
        <f t="shared" si="3"/>
        <v>355053363</v>
      </c>
      <c r="AN8" s="43">
        <v>36093651</v>
      </c>
      <c r="AO8" s="43">
        <v>36093651</v>
      </c>
      <c r="AP8" s="43">
        <v>36093651</v>
      </c>
      <c r="AQ8" s="43">
        <v>49336892</v>
      </c>
      <c r="AR8" s="43">
        <v>180392275</v>
      </c>
      <c r="AS8" s="43">
        <v>180392275</v>
      </c>
      <c r="AT8" s="43">
        <v>316141108</v>
      </c>
      <c r="AU8" s="43">
        <v>316141108</v>
      </c>
      <c r="AV8" s="43">
        <f>331715028+98505003</f>
        <v>430220031</v>
      </c>
      <c r="AW8" s="43">
        <v>430614051</v>
      </c>
      <c r="AX8" s="43">
        <v>430614051</v>
      </c>
      <c r="AY8" s="43">
        <v>430614051</v>
      </c>
      <c r="AZ8" s="43">
        <v>430614051</v>
      </c>
      <c r="BA8" s="43">
        <v>430614051</v>
      </c>
      <c r="BB8" s="43">
        <v>713700640.92</v>
      </c>
      <c r="BC8" s="43">
        <v>713700640.92</v>
      </c>
      <c r="BD8" s="43">
        <f>+BC8</f>
        <v>713700640.92</v>
      </c>
      <c r="BE8" s="43">
        <v>715690734</v>
      </c>
      <c r="BF8" s="46">
        <v>958897246</v>
      </c>
      <c r="BG8" s="28">
        <f t="shared" si="7"/>
        <v>694259262</v>
      </c>
      <c r="BH8" s="44" t="s">
        <v>52</v>
      </c>
      <c r="BI8" s="113">
        <f>132.4+296.6+55.1+255.8</f>
        <v>739.9000000000001</v>
      </c>
      <c r="BJ8" s="73"/>
      <c r="BK8" s="73"/>
      <c r="BL8" s="74"/>
    </row>
    <row r="9" spans="1:64" ht="15">
      <c r="A9" s="135"/>
      <c r="B9" s="119">
        <v>117307360</v>
      </c>
      <c r="C9" s="13">
        <v>0</v>
      </c>
      <c r="D9" s="13"/>
      <c r="E9" s="13"/>
      <c r="F9" s="13">
        <v>0</v>
      </c>
      <c r="G9" s="13">
        <v>0</v>
      </c>
      <c r="H9" s="13">
        <v>0</v>
      </c>
      <c r="I9" s="13">
        <v>0</v>
      </c>
      <c r="J9" s="13">
        <v>0</v>
      </c>
      <c r="K9" s="13">
        <v>0</v>
      </c>
      <c r="L9" s="13">
        <v>0</v>
      </c>
      <c r="M9" s="13">
        <v>0</v>
      </c>
      <c r="N9" s="13">
        <v>0</v>
      </c>
      <c r="O9" s="13">
        <v>0</v>
      </c>
      <c r="P9" s="13">
        <v>0</v>
      </c>
      <c r="Q9" s="13">
        <v>0</v>
      </c>
      <c r="R9" s="13">
        <v>5769605</v>
      </c>
      <c r="S9" s="13">
        <v>5769605</v>
      </c>
      <c r="T9" s="13">
        <v>5769605</v>
      </c>
      <c r="U9" s="72">
        <v>5769605</v>
      </c>
      <c r="V9" s="13">
        <v>5769605</v>
      </c>
      <c r="W9" s="13">
        <v>5769605</v>
      </c>
      <c r="X9" s="13">
        <v>5769605</v>
      </c>
      <c r="Y9" s="13">
        <v>5769605</v>
      </c>
      <c r="Z9" s="13">
        <v>5769605</v>
      </c>
      <c r="AA9" s="13">
        <v>5769605</v>
      </c>
      <c r="AB9" s="14">
        <f t="shared" si="4"/>
        <v>111537755</v>
      </c>
      <c r="AC9" s="17">
        <v>10850875</v>
      </c>
      <c r="AD9" s="17">
        <f>+AC9</f>
        <v>10850875</v>
      </c>
      <c r="AE9" s="17">
        <f t="shared" si="2"/>
        <v>10850875</v>
      </c>
      <c r="AF9" s="17">
        <f>+AE9</f>
        <v>10850875</v>
      </c>
      <c r="AG9" s="43">
        <f t="shared" si="5"/>
        <v>106456485</v>
      </c>
      <c r="AH9" s="43">
        <f t="shared" si="8"/>
        <v>10850875</v>
      </c>
      <c r="AI9" s="43">
        <f aca="true" t="shared" si="9" ref="AI9:AK11">+AH9</f>
        <v>10850875</v>
      </c>
      <c r="AJ9" s="43">
        <f t="shared" si="9"/>
        <v>10850875</v>
      </c>
      <c r="AK9" s="43">
        <f t="shared" si="9"/>
        <v>10850875</v>
      </c>
      <c r="AL9" s="43">
        <f t="shared" si="3"/>
        <v>10850875</v>
      </c>
      <c r="AM9" s="43">
        <f t="shared" si="3"/>
        <v>10850875</v>
      </c>
      <c r="AN9" s="43">
        <v>0</v>
      </c>
      <c r="AO9" s="43">
        <v>0</v>
      </c>
      <c r="AP9" s="43">
        <v>0</v>
      </c>
      <c r="AQ9" s="43">
        <v>0</v>
      </c>
      <c r="AR9" s="43">
        <v>0</v>
      </c>
      <c r="AS9" s="43">
        <v>0</v>
      </c>
      <c r="AT9" s="43">
        <v>0</v>
      </c>
      <c r="AU9" s="43">
        <v>0</v>
      </c>
      <c r="AV9" s="43">
        <v>0</v>
      </c>
      <c r="AW9" s="43">
        <v>0</v>
      </c>
      <c r="AX9" s="43">
        <v>0</v>
      </c>
      <c r="AY9" s="43">
        <v>0</v>
      </c>
      <c r="AZ9" s="43">
        <v>0</v>
      </c>
      <c r="BA9" s="43">
        <v>0</v>
      </c>
      <c r="BB9" s="43">
        <v>0</v>
      </c>
      <c r="BC9" s="43">
        <v>0</v>
      </c>
      <c r="BD9" s="43">
        <v>0</v>
      </c>
      <c r="BE9" s="43">
        <v>0</v>
      </c>
      <c r="BF9" s="46">
        <v>0</v>
      </c>
      <c r="BG9" s="28">
        <f t="shared" si="7"/>
        <v>117307360</v>
      </c>
      <c r="BH9" s="26"/>
      <c r="BI9" s="113"/>
      <c r="BJ9" s="73"/>
      <c r="BK9" s="73"/>
      <c r="BL9" s="74"/>
    </row>
    <row r="10" spans="1:64" ht="30">
      <c r="A10" s="135"/>
      <c r="B10" s="119">
        <v>167565501</v>
      </c>
      <c r="C10" s="13">
        <v>41555039</v>
      </c>
      <c r="D10" s="13">
        <f>+C10</f>
        <v>41555039</v>
      </c>
      <c r="E10" s="13">
        <f>+D10</f>
        <v>41555039</v>
      </c>
      <c r="F10" s="13">
        <v>46135550</v>
      </c>
      <c r="G10" s="13">
        <v>47641550</v>
      </c>
      <c r="H10" s="13">
        <f>+G10</f>
        <v>47641550</v>
      </c>
      <c r="I10" s="13">
        <v>57995300</v>
      </c>
      <c r="J10" s="13">
        <v>63462843</v>
      </c>
      <c r="K10" s="13">
        <v>63462843</v>
      </c>
      <c r="L10" s="13">
        <v>82160517</v>
      </c>
      <c r="M10" s="13">
        <f aca="true" t="shared" si="10" ref="M10:O11">+L10</f>
        <v>82160517</v>
      </c>
      <c r="N10" s="13">
        <f t="shared" si="10"/>
        <v>82160517</v>
      </c>
      <c r="O10" s="13">
        <f t="shared" si="10"/>
        <v>82160517</v>
      </c>
      <c r="P10" s="13">
        <v>83125863</v>
      </c>
      <c r="Q10" s="13">
        <f>+P10</f>
        <v>83125863</v>
      </c>
      <c r="R10" s="13">
        <f>+Q10</f>
        <v>83125863</v>
      </c>
      <c r="S10" s="13">
        <v>87569446</v>
      </c>
      <c r="T10" s="13">
        <v>87569446</v>
      </c>
      <c r="U10" s="72">
        <v>90995233.84</v>
      </c>
      <c r="V10" s="13">
        <v>90995233.83999999</v>
      </c>
      <c r="W10" s="13">
        <v>93128734</v>
      </c>
      <c r="X10" s="13">
        <v>93128734</v>
      </c>
      <c r="Y10" s="13">
        <v>123875456</v>
      </c>
      <c r="Z10" s="13">
        <v>123875456</v>
      </c>
      <c r="AA10" s="13">
        <v>123875456</v>
      </c>
      <c r="AB10" s="14">
        <f t="shared" si="4"/>
        <v>43690045</v>
      </c>
      <c r="AC10" s="17">
        <f>+AA10</f>
        <v>123875456</v>
      </c>
      <c r="AD10" s="17">
        <f>+AC10</f>
        <v>123875456</v>
      </c>
      <c r="AE10" s="17">
        <f t="shared" si="2"/>
        <v>123875456</v>
      </c>
      <c r="AF10" s="17">
        <f>+AE10</f>
        <v>123875456</v>
      </c>
      <c r="AG10" s="43">
        <f t="shared" si="5"/>
        <v>43690045</v>
      </c>
      <c r="AH10" s="43">
        <f t="shared" si="8"/>
        <v>123875456</v>
      </c>
      <c r="AI10" s="43">
        <f t="shared" si="9"/>
        <v>123875456</v>
      </c>
      <c r="AJ10" s="43">
        <f t="shared" si="9"/>
        <v>123875456</v>
      </c>
      <c r="AK10" s="43">
        <f t="shared" si="9"/>
        <v>123875456</v>
      </c>
      <c r="AL10" s="43">
        <f t="shared" si="3"/>
        <v>123875456</v>
      </c>
      <c r="AM10" s="43">
        <f t="shared" si="3"/>
        <v>123875456</v>
      </c>
      <c r="AN10" s="43">
        <v>1690393</v>
      </c>
      <c r="AO10" s="43">
        <v>8329037</v>
      </c>
      <c r="AP10" s="43">
        <v>8329037</v>
      </c>
      <c r="AQ10" s="43">
        <v>10449681</v>
      </c>
      <c r="AR10" s="43">
        <v>14967681</v>
      </c>
      <c r="AS10" s="43">
        <v>14967681</v>
      </c>
      <c r="AT10" s="43">
        <f>+AS10</f>
        <v>14967681</v>
      </c>
      <c r="AU10" s="43">
        <v>18188353</v>
      </c>
      <c r="AV10" s="43">
        <v>20436483</v>
      </c>
      <c r="AW10" s="43">
        <v>84774017</v>
      </c>
      <c r="AX10" s="43">
        <v>84774017</v>
      </c>
      <c r="AY10" s="43">
        <v>85408509</v>
      </c>
      <c r="AZ10" s="43">
        <v>85408509</v>
      </c>
      <c r="BA10" s="43">
        <v>85408509</v>
      </c>
      <c r="BB10" s="43">
        <v>85408508.576</v>
      </c>
      <c r="BC10" s="43">
        <v>85408508.576</v>
      </c>
      <c r="BD10" s="43">
        <f>+BC10</f>
        <v>85408508.576</v>
      </c>
      <c r="BE10" s="43">
        <f>+BD10</f>
        <v>85408508.576</v>
      </c>
      <c r="BF10" s="46">
        <f>+BE10</f>
        <v>85408508.576</v>
      </c>
      <c r="BG10" s="28">
        <f t="shared" si="7"/>
        <v>82156992.424</v>
      </c>
      <c r="BH10" s="27" t="s">
        <v>44</v>
      </c>
      <c r="BI10" s="113">
        <f>159454537*1.004</f>
        <v>160092355.148</v>
      </c>
      <c r="BJ10" s="73"/>
      <c r="BK10" s="73"/>
      <c r="BL10" s="74"/>
    </row>
    <row r="11" spans="1:64" ht="27.75" customHeight="1">
      <c r="A11" s="135"/>
      <c r="B11" s="119">
        <v>3705920024</v>
      </c>
      <c r="C11" s="13">
        <v>7306309</v>
      </c>
      <c r="D11" s="13">
        <f>+C11</f>
        <v>7306309</v>
      </c>
      <c r="E11" s="13">
        <f>+D11</f>
        <v>7306309</v>
      </c>
      <c r="F11" s="13">
        <v>8578578</v>
      </c>
      <c r="G11" s="13">
        <v>8578578</v>
      </c>
      <c r="H11" s="13">
        <f>+G11</f>
        <v>8578578</v>
      </c>
      <c r="I11" s="13">
        <f>+H11</f>
        <v>8578578</v>
      </c>
      <c r="J11" s="13">
        <v>11743989</v>
      </c>
      <c r="K11" s="13">
        <f>+J11</f>
        <v>11743989</v>
      </c>
      <c r="L11" s="13">
        <f>+K11</f>
        <v>11743989</v>
      </c>
      <c r="M11" s="13">
        <f t="shared" si="10"/>
        <v>11743989</v>
      </c>
      <c r="N11" s="13">
        <f t="shared" si="10"/>
        <v>11743989</v>
      </c>
      <c r="O11" s="13">
        <f t="shared" si="10"/>
        <v>11743989</v>
      </c>
      <c r="P11" s="13">
        <v>14514226</v>
      </c>
      <c r="Q11" s="13">
        <f>+P11</f>
        <v>14514226</v>
      </c>
      <c r="R11" s="13">
        <f>+Q11</f>
        <v>14514226</v>
      </c>
      <c r="S11" s="13">
        <v>15311250</v>
      </c>
      <c r="T11" s="13">
        <v>15311250</v>
      </c>
      <c r="U11" s="72">
        <v>15311250.4</v>
      </c>
      <c r="V11" s="13">
        <v>15311250.396</v>
      </c>
      <c r="W11" s="13">
        <v>15311250</v>
      </c>
      <c r="X11" s="13">
        <v>15311250</v>
      </c>
      <c r="Y11" s="13">
        <v>15311250</v>
      </c>
      <c r="Z11" s="13">
        <v>15311250</v>
      </c>
      <c r="AA11" s="13">
        <v>15311250</v>
      </c>
      <c r="AB11" s="14">
        <f t="shared" si="4"/>
        <v>3690608774</v>
      </c>
      <c r="AC11" s="17">
        <v>211311249</v>
      </c>
      <c r="AD11" s="17">
        <v>457830592.396</v>
      </c>
      <c r="AE11" s="17">
        <f t="shared" si="2"/>
        <v>457830592.396</v>
      </c>
      <c r="AF11" s="17">
        <f>+AE11</f>
        <v>457830592.396</v>
      </c>
      <c r="AG11" s="43">
        <f t="shared" si="5"/>
        <v>3248089431.604</v>
      </c>
      <c r="AH11" s="43">
        <f t="shared" si="8"/>
        <v>457830592.396</v>
      </c>
      <c r="AI11" s="43">
        <f t="shared" si="9"/>
        <v>457830592.396</v>
      </c>
      <c r="AJ11" s="43">
        <f t="shared" si="9"/>
        <v>457830592.396</v>
      </c>
      <c r="AK11" s="43">
        <v>634620178</v>
      </c>
      <c r="AL11" s="43">
        <f t="shared" si="3"/>
        <v>634620178</v>
      </c>
      <c r="AM11" s="43">
        <f t="shared" si="3"/>
        <v>634620178</v>
      </c>
      <c r="AN11" s="43">
        <v>6822577</v>
      </c>
      <c r="AO11" s="43">
        <v>12234459</v>
      </c>
      <c r="AP11" s="43">
        <f>+AO11</f>
        <v>12234459</v>
      </c>
      <c r="AQ11" s="43">
        <v>12234459</v>
      </c>
      <c r="AR11" s="43">
        <f>+AQ11</f>
        <v>12234459</v>
      </c>
      <c r="AS11" s="43">
        <f>+AR11</f>
        <v>12234459</v>
      </c>
      <c r="AT11" s="43">
        <f>+AS11</f>
        <v>12234459</v>
      </c>
      <c r="AU11" s="43">
        <v>14260022</v>
      </c>
      <c r="AV11" s="43">
        <v>18793695</v>
      </c>
      <c r="AW11" s="43">
        <v>18793695</v>
      </c>
      <c r="AX11" s="43">
        <v>18793695</v>
      </c>
      <c r="AY11" s="43">
        <v>19397088</v>
      </c>
      <c r="AZ11" s="43">
        <v>19397088</v>
      </c>
      <c r="BA11" s="43">
        <v>19397088</v>
      </c>
      <c r="BB11" s="43">
        <v>19397088.372</v>
      </c>
      <c r="BC11" s="43">
        <v>19397088.372</v>
      </c>
      <c r="BD11" s="43">
        <f>+BC11</f>
        <v>19397088.372</v>
      </c>
      <c r="BE11" s="43">
        <f>+BD11</f>
        <v>19397088.372</v>
      </c>
      <c r="BF11" s="46">
        <v>411879396</v>
      </c>
      <c r="BG11" s="28">
        <f t="shared" si="7"/>
        <v>3294040628</v>
      </c>
      <c r="BH11" s="36" t="s">
        <v>51</v>
      </c>
      <c r="BI11" s="113">
        <f>728.8+156+2401+15</f>
        <v>3300.8</v>
      </c>
      <c r="BJ11" s="73"/>
      <c r="BK11" s="73"/>
      <c r="BL11" s="74"/>
    </row>
    <row r="12" spans="1:64" ht="233.25" customHeight="1">
      <c r="A12" s="135"/>
      <c r="B12" s="119">
        <v>2272069681</v>
      </c>
      <c r="C12" s="13">
        <v>63482646</v>
      </c>
      <c r="D12" s="13">
        <v>77627640</v>
      </c>
      <c r="E12" s="13">
        <v>80843062</v>
      </c>
      <c r="F12" s="13">
        <v>86711193</v>
      </c>
      <c r="G12" s="13">
        <v>105888095</v>
      </c>
      <c r="H12" s="13">
        <v>120431263</v>
      </c>
      <c r="I12" s="13">
        <v>123768712</v>
      </c>
      <c r="J12" s="13">
        <v>136162433</v>
      </c>
      <c r="K12" s="13">
        <v>140279011</v>
      </c>
      <c r="L12" s="13">
        <f>+K12</f>
        <v>140279011</v>
      </c>
      <c r="M12" s="13">
        <v>167033033</v>
      </c>
      <c r="N12" s="13">
        <v>172559515</v>
      </c>
      <c r="O12" s="13">
        <v>175491950</v>
      </c>
      <c r="P12" s="13">
        <v>175759951</v>
      </c>
      <c r="Q12" s="13">
        <v>180267413</v>
      </c>
      <c r="R12" s="13">
        <v>185733944</v>
      </c>
      <c r="S12" s="13">
        <v>185733944</v>
      </c>
      <c r="T12" s="13">
        <v>193672297</v>
      </c>
      <c r="U12" s="72">
        <v>193672297</v>
      </c>
      <c r="V12" s="13">
        <v>207561889.868</v>
      </c>
      <c r="W12" s="13">
        <v>299221763</v>
      </c>
      <c r="X12" s="13">
        <v>302228494</v>
      </c>
      <c r="Y12" s="13">
        <v>304482225</v>
      </c>
      <c r="Z12" s="13">
        <v>307754975</v>
      </c>
      <c r="AA12" s="13">
        <v>327883571</v>
      </c>
      <c r="AB12" s="14">
        <f t="shared" si="4"/>
        <v>1944186110</v>
      </c>
      <c r="AC12" s="17">
        <v>329185423</v>
      </c>
      <c r="AD12" s="17">
        <f>+AC12</f>
        <v>329185423</v>
      </c>
      <c r="AE12" s="17">
        <v>331439154</v>
      </c>
      <c r="AF12" s="17">
        <v>333692885</v>
      </c>
      <c r="AG12" s="43">
        <f t="shared" si="5"/>
        <v>1938376796</v>
      </c>
      <c r="AH12" s="43">
        <f t="shared" si="8"/>
        <v>333692885</v>
      </c>
      <c r="AI12" s="43">
        <v>335946616</v>
      </c>
      <c r="AJ12" s="43">
        <v>338200347</v>
      </c>
      <c r="AK12" s="43">
        <v>340454078</v>
      </c>
      <c r="AL12" s="43">
        <f t="shared" si="3"/>
        <v>340454078</v>
      </c>
      <c r="AM12" s="43">
        <f t="shared" si="3"/>
        <v>340454078</v>
      </c>
      <c r="AN12" s="43">
        <v>47930866</v>
      </c>
      <c r="AO12" s="43">
        <v>58494696</v>
      </c>
      <c r="AP12" s="43">
        <v>68404176</v>
      </c>
      <c r="AQ12" s="43">
        <v>117098662</v>
      </c>
      <c r="AR12" s="43">
        <v>130145250</v>
      </c>
      <c r="AS12" s="43">
        <f>134367852+2309200</f>
        <v>136677052</v>
      </c>
      <c r="AT12" s="43">
        <v>138400151</v>
      </c>
      <c r="AU12" s="43">
        <v>168851791</v>
      </c>
      <c r="AV12" s="43">
        <f>175505198+17718600</f>
        <v>193223798</v>
      </c>
      <c r="AW12" s="43">
        <v>204024965</v>
      </c>
      <c r="AX12" s="43">
        <v>204024965</v>
      </c>
      <c r="AY12" s="43">
        <v>221703933</v>
      </c>
      <c r="AZ12" s="43">
        <v>255989529</v>
      </c>
      <c r="BA12" s="43">
        <v>254297480</v>
      </c>
      <c r="BB12" s="43">
        <v>586393133.444</v>
      </c>
      <c r="BC12" s="43">
        <v>588950166.444</v>
      </c>
      <c r="BD12" s="43">
        <v>589989306</v>
      </c>
      <c r="BE12" s="43">
        <v>594846738</v>
      </c>
      <c r="BF12" s="46">
        <v>1052688039</v>
      </c>
      <c r="BG12" s="28">
        <f t="shared" si="7"/>
        <v>1219381642</v>
      </c>
      <c r="BH12" s="39" t="s">
        <v>53</v>
      </c>
      <c r="BI12" s="113">
        <v>2197187612</v>
      </c>
      <c r="BJ12" s="73"/>
      <c r="BK12" s="73"/>
      <c r="BL12" s="74"/>
    </row>
    <row r="13" spans="1:64" ht="30">
      <c r="A13" s="135"/>
      <c r="B13" s="119">
        <v>1212532078</v>
      </c>
      <c r="C13" s="13">
        <v>29230619</v>
      </c>
      <c r="D13" s="13">
        <v>40776619</v>
      </c>
      <c r="E13" s="13">
        <v>61888804</v>
      </c>
      <c r="F13" s="13">
        <v>62210586</v>
      </c>
      <c r="G13" s="13">
        <v>62210586</v>
      </c>
      <c r="H13" s="13">
        <f>+G13</f>
        <v>62210586</v>
      </c>
      <c r="I13" s="13">
        <v>64710546</v>
      </c>
      <c r="J13" s="13">
        <f>+I13</f>
        <v>64710546</v>
      </c>
      <c r="K13" s="13">
        <v>72097550</v>
      </c>
      <c r="L13" s="13">
        <v>92054560</v>
      </c>
      <c r="M13" s="13">
        <v>97827560</v>
      </c>
      <c r="N13" s="13">
        <v>106351520</v>
      </c>
      <c r="O13" s="13">
        <f aca="true" t="shared" si="11" ref="O13:Q14">+N13</f>
        <v>106351520</v>
      </c>
      <c r="P13" s="13">
        <f t="shared" si="11"/>
        <v>106351520</v>
      </c>
      <c r="Q13" s="13">
        <f t="shared" si="11"/>
        <v>106351520</v>
      </c>
      <c r="R13" s="13">
        <v>116103740</v>
      </c>
      <c r="S13" s="13">
        <v>117170241</v>
      </c>
      <c r="T13" s="13">
        <v>117170241</v>
      </c>
      <c r="U13" s="72">
        <v>129336211</v>
      </c>
      <c r="V13" s="13">
        <v>129336211.408</v>
      </c>
      <c r="W13" s="13">
        <v>129336211</v>
      </c>
      <c r="X13" s="13">
        <v>129601592</v>
      </c>
      <c r="Y13" s="13">
        <v>129601592</v>
      </c>
      <c r="Z13" s="13">
        <v>129601592</v>
      </c>
      <c r="AA13" s="13">
        <v>129601592</v>
      </c>
      <c r="AB13" s="14">
        <f t="shared" si="4"/>
        <v>1082930486</v>
      </c>
      <c r="AC13" s="17">
        <v>145906050</v>
      </c>
      <c r="AD13" s="17">
        <f>+AC13</f>
        <v>145906050</v>
      </c>
      <c r="AE13" s="17">
        <f aca="true" t="shared" si="12" ref="AE13:AF16">+AD13</f>
        <v>145906050</v>
      </c>
      <c r="AF13" s="17">
        <f t="shared" si="12"/>
        <v>145906050</v>
      </c>
      <c r="AG13" s="43">
        <f t="shared" si="5"/>
        <v>1066626028</v>
      </c>
      <c r="AH13" s="43">
        <f t="shared" si="8"/>
        <v>145906050</v>
      </c>
      <c r="AI13" s="43">
        <f aca="true" t="shared" si="13" ref="AI13:AK16">+AH13</f>
        <v>145906050</v>
      </c>
      <c r="AJ13" s="43">
        <f t="shared" si="13"/>
        <v>145906050</v>
      </c>
      <c r="AK13" s="43">
        <f t="shared" si="13"/>
        <v>145906050</v>
      </c>
      <c r="AL13" s="43">
        <f t="shared" si="3"/>
        <v>145906050</v>
      </c>
      <c r="AM13" s="43">
        <f t="shared" si="3"/>
        <v>145906050</v>
      </c>
      <c r="AN13" s="43">
        <v>29714814</v>
      </c>
      <c r="AO13" s="43">
        <v>29714814</v>
      </c>
      <c r="AP13" s="43">
        <v>29714814</v>
      </c>
      <c r="AQ13" s="43">
        <v>108795193</v>
      </c>
      <c r="AR13" s="43">
        <f>+AQ13</f>
        <v>108795193</v>
      </c>
      <c r="AS13" s="43">
        <v>109523095</v>
      </c>
      <c r="AT13" s="43">
        <v>112646845</v>
      </c>
      <c r="AU13" s="43">
        <v>124809174</v>
      </c>
      <c r="AV13" s="43">
        <v>125452998</v>
      </c>
      <c r="AW13" s="43">
        <v>125452998</v>
      </c>
      <c r="AX13" s="43">
        <v>125452998</v>
      </c>
      <c r="AY13" s="43">
        <v>131684364</v>
      </c>
      <c r="AZ13" s="43">
        <v>137633064</v>
      </c>
      <c r="BA13" s="43">
        <v>137633064</v>
      </c>
      <c r="BB13" s="43">
        <v>140220372.288</v>
      </c>
      <c r="BC13" s="43">
        <v>140220372.288</v>
      </c>
      <c r="BD13" s="43">
        <v>140722372</v>
      </c>
      <c r="BE13" s="43">
        <f>+BD13</f>
        <v>140722372</v>
      </c>
      <c r="BF13" s="46">
        <v>151572296</v>
      </c>
      <c r="BG13" s="28">
        <f t="shared" si="7"/>
        <v>1060959782</v>
      </c>
      <c r="BH13" s="40" t="s">
        <v>50</v>
      </c>
      <c r="BI13" s="113"/>
      <c r="BJ13" s="73"/>
      <c r="BK13" s="73"/>
      <c r="BL13" s="74"/>
    </row>
    <row r="14" spans="1:64" ht="15">
      <c r="A14" s="135"/>
      <c r="B14" s="119">
        <v>154935245</v>
      </c>
      <c r="C14" s="30">
        <v>0</v>
      </c>
      <c r="D14" s="30"/>
      <c r="E14" s="30"/>
      <c r="F14" s="30">
        <v>0</v>
      </c>
      <c r="G14" s="30">
        <v>0</v>
      </c>
      <c r="H14" s="13">
        <v>50450357</v>
      </c>
      <c r="I14" s="13">
        <f>+H14</f>
        <v>50450357</v>
      </c>
      <c r="J14" s="13">
        <f>+I14</f>
        <v>50450357</v>
      </c>
      <c r="K14" s="13">
        <f>+J14</f>
        <v>50450357</v>
      </c>
      <c r="L14" s="13">
        <f>+K14</f>
        <v>50450357</v>
      </c>
      <c r="M14" s="13">
        <f>+L14</f>
        <v>50450357</v>
      </c>
      <c r="N14" s="13">
        <f>+M14</f>
        <v>50450357</v>
      </c>
      <c r="O14" s="13">
        <f t="shared" si="11"/>
        <v>50450357</v>
      </c>
      <c r="P14" s="13">
        <f t="shared" si="11"/>
        <v>50450357</v>
      </c>
      <c r="Q14" s="13">
        <f t="shared" si="11"/>
        <v>50450357</v>
      </c>
      <c r="R14" s="13">
        <f>+Q14</f>
        <v>50450357</v>
      </c>
      <c r="S14" s="13">
        <v>50450357</v>
      </c>
      <c r="T14" s="13">
        <v>50450357</v>
      </c>
      <c r="U14" s="72">
        <v>50450357</v>
      </c>
      <c r="V14" s="13">
        <v>50450357</v>
      </c>
      <c r="W14" s="13">
        <v>50450357</v>
      </c>
      <c r="X14" s="13">
        <v>50450357</v>
      </c>
      <c r="Y14" s="13">
        <v>50450357</v>
      </c>
      <c r="Z14" s="13">
        <v>50450357</v>
      </c>
      <c r="AA14" s="13">
        <v>50450357</v>
      </c>
      <c r="AB14" s="14">
        <f t="shared" si="4"/>
        <v>104484888</v>
      </c>
      <c r="AC14" s="17">
        <f>+AA14</f>
        <v>50450357</v>
      </c>
      <c r="AD14" s="17">
        <f>+AC14</f>
        <v>50450357</v>
      </c>
      <c r="AE14" s="17">
        <f t="shared" si="12"/>
        <v>50450357</v>
      </c>
      <c r="AF14" s="17">
        <f t="shared" si="12"/>
        <v>50450357</v>
      </c>
      <c r="AG14" s="43">
        <f t="shared" si="5"/>
        <v>104484888</v>
      </c>
      <c r="AH14" s="43">
        <v>60490357</v>
      </c>
      <c r="AI14" s="43">
        <f t="shared" si="13"/>
        <v>60490357</v>
      </c>
      <c r="AJ14" s="43">
        <f t="shared" si="13"/>
        <v>60490357</v>
      </c>
      <c r="AK14" s="43">
        <f t="shared" si="13"/>
        <v>60490357</v>
      </c>
      <c r="AL14" s="43">
        <f t="shared" si="3"/>
        <v>60490357</v>
      </c>
      <c r="AM14" s="43">
        <f t="shared" si="3"/>
        <v>60490357</v>
      </c>
      <c r="AN14" s="43">
        <v>55298644</v>
      </c>
      <c r="AO14" s="43">
        <v>57705760</v>
      </c>
      <c r="AP14" s="43">
        <v>57705760</v>
      </c>
      <c r="AQ14" s="43">
        <v>75730372</v>
      </c>
      <c r="AR14" s="43">
        <f>+AQ14</f>
        <v>75730372</v>
      </c>
      <c r="AS14" s="43">
        <f>+AR14</f>
        <v>75730372</v>
      </c>
      <c r="AT14" s="43">
        <v>75730372</v>
      </c>
      <c r="AU14" s="43">
        <v>75730372</v>
      </c>
      <c r="AV14" s="43">
        <v>75730372</v>
      </c>
      <c r="AW14" s="43">
        <v>75730372</v>
      </c>
      <c r="AX14" s="43">
        <v>75730372</v>
      </c>
      <c r="AY14" s="43">
        <v>75730372</v>
      </c>
      <c r="AZ14" s="43">
        <v>75730372</v>
      </c>
      <c r="BA14" s="43">
        <v>75730372</v>
      </c>
      <c r="BB14" s="43">
        <v>75730371.628</v>
      </c>
      <c r="BC14" s="43">
        <v>75730371.628</v>
      </c>
      <c r="BD14" s="43">
        <v>75730372</v>
      </c>
      <c r="BE14" s="43">
        <f>+BD14</f>
        <v>75730372</v>
      </c>
      <c r="BF14" s="46">
        <f>+BE14</f>
        <v>75730372</v>
      </c>
      <c r="BG14" s="28">
        <f t="shared" si="7"/>
        <v>79204873</v>
      </c>
      <c r="BH14" s="27" t="s">
        <v>45</v>
      </c>
      <c r="BI14" s="113">
        <f>96842115*1.004</f>
        <v>97229483.46</v>
      </c>
      <c r="BJ14" s="73"/>
      <c r="BK14" s="73"/>
      <c r="BL14" s="74"/>
    </row>
    <row r="15" spans="1:64" ht="15">
      <c r="A15" s="135"/>
      <c r="B15" s="119">
        <v>265356031</v>
      </c>
      <c r="C15" s="30">
        <v>6188314</v>
      </c>
      <c r="D15" s="30">
        <f>+C15</f>
        <v>6188314</v>
      </c>
      <c r="E15" s="30">
        <v>22407749</v>
      </c>
      <c r="F15" s="30">
        <v>161491459</v>
      </c>
      <c r="G15" s="30">
        <v>163688332</v>
      </c>
      <c r="H15" s="13">
        <f>+G15</f>
        <v>163688332</v>
      </c>
      <c r="I15" s="13">
        <f>+H15</f>
        <v>163688332</v>
      </c>
      <c r="J15" s="13">
        <v>171824627</v>
      </c>
      <c r="K15" s="13">
        <f>+J15</f>
        <v>171824627</v>
      </c>
      <c r="L15" s="13">
        <v>182995953</v>
      </c>
      <c r="M15" s="13">
        <f aca="true" t="shared" si="14" ref="M15:O16">+L15</f>
        <v>182995953</v>
      </c>
      <c r="N15" s="13">
        <f t="shared" si="14"/>
        <v>182995953</v>
      </c>
      <c r="O15" s="13">
        <f t="shared" si="14"/>
        <v>182995953</v>
      </c>
      <c r="P15" s="13">
        <v>234330724</v>
      </c>
      <c r="Q15" s="13">
        <f>+P15</f>
        <v>234330724</v>
      </c>
      <c r="R15" s="13">
        <f>+Q15</f>
        <v>234330724</v>
      </c>
      <c r="S15" s="13">
        <v>235294564</v>
      </c>
      <c r="T15" s="13">
        <v>235294564</v>
      </c>
      <c r="U15" s="72">
        <v>268047853.7</v>
      </c>
      <c r="V15" s="13">
        <v>268047853.65199998</v>
      </c>
      <c r="W15" s="13">
        <v>268047855</v>
      </c>
      <c r="X15" s="13">
        <v>268047855</v>
      </c>
      <c r="Y15" s="13">
        <v>268047855</v>
      </c>
      <c r="Z15" s="13">
        <v>268047855</v>
      </c>
      <c r="AA15" s="13">
        <v>268047855</v>
      </c>
      <c r="AB15" s="14">
        <f t="shared" si="4"/>
        <v>-2691824</v>
      </c>
      <c r="AC15" s="17">
        <v>274613917</v>
      </c>
      <c r="AD15" s="17">
        <f>+AC15</f>
        <v>274613917</v>
      </c>
      <c r="AE15" s="17">
        <f t="shared" si="12"/>
        <v>274613917</v>
      </c>
      <c r="AF15" s="17">
        <f t="shared" si="12"/>
        <v>274613917</v>
      </c>
      <c r="AG15" s="43">
        <f t="shared" si="5"/>
        <v>-9257886</v>
      </c>
      <c r="AH15" s="43">
        <v>275583248</v>
      </c>
      <c r="AI15" s="43">
        <f t="shared" si="13"/>
        <v>275583248</v>
      </c>
      <c r="AJ15" s="43">
        <f t="shared" si="13"/>
        <v>275583248</v>
      </c>
      <c r="AK15" s="43">
        <f t="shared" si="13"/>
        <v>275583248</v>
      </c>
      <c r="AL15" s="43">
        <f t="shared" si="3"/>
        <v>275583248</v>
      </c>
      <c r="AM15" s="43">
        <f t="shared" si="3"/>
        <v>275583248</v>
      </c>
      <c r="AN15" s="43">
        <v>26106984</v>
      </c>
      <c r="AO15" s="43">
        <v>30165014</v>
      </c>
      <c r="AP15" s="43">
        <v>30165014</v>
      </c>
      <c r="AQ15" s="43">
        <v>30165014</v>
      </c>
      <c r="AR15" s="43">
        <v>34233044</v>
      </c>
      <c r="AS15" s="43">
        <v>34233044</v>
      </c>
      <c r="AT15" s="43">
        <v>34223044</v>
      </c>
      <c r="AU15" s="43">
        <v>34223044</v>
      </c>
      <c r="AV15" s="43">
        <v>59111702</v>
      </c>
      <c r="AW15" s="43">
        <v>59111702</v>
      </c>
      <c r="AX15" s="43">
        <v>59111702</v>
      </c>
      <c r="AY15" s="43">
        <v>59361201</v>
      </c>
      <c r="AZ15" s="43">
        <v>59361201</v>
      </c>
      <c r="BA15" s="43">
        <v>59361201</v>
      </c>
      <c r="BB15" s="43">
        <v>59361201.188</v>
      </c>
      <c r="BC15" s="43">
        <v>74421201.18800001</v>
      </c>
      <c r="BD15" s="43">
        <v>74421202</v>
      </c>
      <c r="BE15" s="43">
        <f>+BD15</f>
        <v>74421202</v>
      </c>
      <c r="BF15" s="46">
        <f>+BE15</f>
        <v>74421202</v>
      </c>
      <c r="BG15" s="28">
        <f t="shared" si="7"/>
        <v>190934829</v>
      </c>
      <c r="BH15" s="27" t="s">
        <v>46</v>
      </c>
      <c r="BI15" s="113">
        <f>233505396*1.004</f>
        <v>234439417.584</v>
      </c>
      <c r="BJ15" s="73"/>
      <c r="BK15" s="73"/>
      <c r="BL15" s="74"/>
    </row>
    <row r="16" spans="1:64" ht="30">
      <c r="A16" s="135"/>
      <c r="B16" s="119">
        <v>1785411327</v>
      </c>
      <c r="C16" s="13">
        <v>2629753</v>
      </c>
      <c r="D16" s="13">
        <f>+C16</f>
        <v>2629753</v>
      </c>
      <c r="E16" s="13">
        <v>118089753</v>
      </c>
      <c r="F16" s="13">
        <v>120597269</v>
      </c>
      <c r="G16" s="13">
        <v>120597269</v>
      </c>
      <c r="H16" s="13">
        <f>+G16</f>
        <v>120597269</v>
      </c>
      <c r="I16" s="13">
        <f>+H16</f>
        <v>120597269</v>
      </c>
      <c r="J16" s="13">
        <v>123487032</v>
      </c>
      <c r="K16" s="13">
        <v>125994548</v>
      </c>
      <c r="L16" s="13">
        <f>+K16</f>
        <v>125994548</v>
      </c>
      <c r="M16" s="13">
        <f t="shared" si="14"/>
        <v>125994548</v>
      </c>
      <c r="N16" s="13">
        <f t="shared" si="14"/>
        <v>125994548</v>
      </c>
      <c r="O16" s="13">
        <f t="shared" si="14"/>
        <v>125994548</v>
      </c>
      <c r="P16" s="13">
        <v>373387784</v>
      </c>
      <c r="Q16" s="13">
        <f>+P16</f>
        <v>373387784</v>
      </c>
      <c r="R16" s="13">
        <f>+Q16</f>
        <v>373387784</v>
      </c>
      <c r="S16" s="13">
        <v>374433902</v>
      </c>
      <c r="T16" s="13">
        <v>376941418</v>
      </c>
      <c r="U16" s="72">
        <v>377287225.8</v>
      </c>
      <c r="V16" s="13">
        <v>377287225.84</v>
      </c>
      <c r="W16" s="13">
        <v>377287225</v>
      </c>
      <c r="X16" s="13">
        <v>377287225</v>
      </c>
      <c r="Y16" s="13">
        <v>406567906</v>
      </c>
      <c r="Z16" s="13">
        <v>406567906</v>
      </c>
      <c r="AA16" s="13">
        <v>406567906</v>
      </c>
      <c r="AB16" s="14">
        <f t="shared" si="4"/>
        <v>1378843421</v>
      </c>
      <c r="AC16" s="17">
        <v>462361137</v>
      </c>
      <c r="AD16" s="17">
        <f>+AC16</f>
        <v>462361137</v>
      </c>
      <c r="AE16" s="17">
        <f t="shared" si="12"/>
        <v>462361137</v>
      </c>
      <c r="AF16" s="17">
        <f t="shared" si="12"/>
        <v>462361137</v>
      </c>
      <c r="AG16" s="43">
        <f t="shared" si="5"/>
        <v>1323050190</v>
      </c>
      <c r="AH16" s="43">
        <f>+AF16</f>
        <v>462361137</v>
      </c>
      <c r="AI16" s="43">
        <f t="shared" si="13"/>
        <v>462361137</v>
      </c>
      <c r="AJ16" s="43">
        <f t="shared" si="13"/>
        <v>462361137</v>
      </c>
      <c r="AK16" s="43">
        <f t="shared" si="13"/>
        <v>462361137</v>
      </c>
      <c r="AL16" s="43">
        <f t="shared" si="3"/>
        <v>462361137</v>
      </c>
      <c r="AM16" s="43">
        <f t="shared" si="3"/>
        <v>462361137</v>
      </c>
      <c r="AN16" s="43">
        <v>1596135</v>
      </c>
      <c r="AO16" s="43">
        <v>1596135</v>
      </c>
      <c r="AP16" s="43">
        <v>1596135</v>
      </c>
      <c r="AQ16" s="43">
        <v>1596135</v>
      </c>
      <c r="AR16" s="43">
        <v>4082329</v>
      </c>
      <c r="AS16" s="43">
        <v>4082329</v>
      </c>
      <c r="AT16" s="43">
        <f aca="true" t="shared" si="15" ref="AT16:AZ16">+AS16</f>
        <v>4082329</v>
      </c>
      <c r="AU16" s="43">
        <f t="shared" si="15"/>
        <v>4082329</v>
      </c>
      <c r="AV16" s="43">
        <f t="shared" si="15"/>
        <v>4082329</v>
      </c>
      <c r="AW16" s="43">
        <f t="shared" si="15"/>
        <v>4082329</v>
      </c>
      <c r="AX16" s="43">
        <f t="shared" si="15"/>
        <v>4082329</v>
      </c>
      <c r="AY16" s="43">
        <f t="shared" si="15"/>
        <v>4082329</v>
      </c>
      <c r="AZ16" s="43">
        <f t="shared" si="15"/>
        <v>4082329</v>
      </c>
      <c r="BA16" s="43">
        <v>34202329</v>
      </c>
      <c r="BB16" s="43">
        <v>34202329.104</v>
      </c>
      <c r="BC16" s="43">
        <v>34202329.104</v>
      </c>
      <c r="BD16" s="43">
        <v>34202329</v>
      </c>
      <c r="BE16" s="43">
        <f>+BD16</f>
        <v>34202329</v>
      </c>
      <c r="BF16" s="46">
        <f>+BE16</f>
        <v>34202329</v>
      </c>
      <c r="BG16" s="28">
        <f t="shared" si="7"/>
        <v>1751208998</v>
      </c>
      <c r="BH16" s="27" t="s">
        <v>47</v>
      </c>
      <c r="BI16" s="113">
        <v>1781329997</v>
      </c>
      <c r="BJ16" s="73"/>
      <c r="BK16" s="73"/>
      <c r="BL16" s="74"/>
    </row>
    <row r="17" spans="1:64" s="20" customFormat="1" ht="15">
      <c r="A17" s="135"/>
      <c r="B17" s="120">
        <f>SUM(B3:B16)</f>
        <v>14050842715</v>
      </c>
      <c r="C17" s="1">
        <f>SUM(C3:C16)</f>
        <v>319097138</v>
      </c>
      <c r="D17" s="1">
        <f aca="true" t="shared" si="16" ref="D17:I17">SUM(D3:D16)</f>
        <v>364875676</v>
      </c>
      <c r="E17" s="1">
        <f t="shared" si="16"/>
        <v>530490933</v>
      </c>
      <c r="F17" s="1">
        <f t="shared" si="16"/>
        <v>711436492</v>
      </c>
      <c r="G17" s="1">
        <f t="shared" si="16"/>
        <v>753275553</v>
      </c>
      <c r="H17" s="1">
        <f t="shared" si="16"/>
        <v>871638796</v>
      </c>
      <c r="I17" s="1">
        <f t="shared" si="16"/>
        <v>912622291</v>
      </c>
      <c r="J17" s="1">
        <f aca="true" t="shared" si="17" ref="J17:U17">SUM(J3:J16)</f>
        <v>977363791</v>
      </c>
      <c r="K17" s="1">
        <f t="shared" si="17"/>
        <v>1033474019</v>
      </c>
      <c r="L17" s="1">
        <f t="shared" si="17"/>
        <v>1095862579</v>
      </c>
      <c r="M17" s="1">
        <f t="shared" si="17"/>
        <v>1271303122</v>
      </c>
      <c r="N17" s="1">
        <f t="shared" si="17"/>
        <v>1299242116</v>
      </c>
      <c r="O17" s="1">
        <f t="shared" si="17"/>
        <v>1302174551</v>
      </c>
      <c r="P17" s="1">
        <f t="shared" si="17"/>
        <v>1627307376</v>
      </c>
      <c r="Q17" s="1">
        <f t="shared" si="17"/>
        <v>1638847858</v>
      </c>
      <c r="R17" s="1">
        <f t="shared" si="17"/>
        <v>1722337070</v>
      </c>
      <c r="S17" s="1">
        <f t="shared" si="17"/>
        <v>1753050895</v>
      </c>
      <c r="T17" s="1">
        <f t="shared" si="17"/>
        <v>1765807297</v>
      </c>
      <c r="U17" s="1">
        <f t="shared" si="17"/>
        <v>1894341203.54</v>
      </c>
      <c r="V17" s="1">
        <f aca="true" t="shared" si="18" ref="V17:AA17">SUM(V3:V16)</f>
        <v>1949643732.672</v>
      </c>
      <c r="W17" s="1">
        <f t="shared" si="18"/>
        <v>2099867499</v>
      </c>
      <c r="X17" s="1">
        <f t="shared" si="18"/>
        <v>2103139611</v>
      </c>
      <c r="Y17" s="1">
        <f t="shared" si="18"/>
        <v>2167643164</v>
      </c>
      <c r="Z17" s="1">
        <f t="shared" si="18"/>
        <v>2417324362</v>
      </c>
      <c r="AA17" s="1">
        <f t="shared" si="18"/>
        <v>2439343825</v>
      </c>
      <c r="AB17" s="14">
        <f t="shared" si="4"/>
        <v>11611498890</v>
      </c>
      <c r="AC17" s="25">
        <f>SUM(AC3:AC16)</f>
        <v>2796695669</v>
      </c>
      <c r="AD17" s="25">
        <f>SUM(AD3:AD16)</f>
        <v>3045014180.376</v>
      </c>
      <c r="AE17" s="25">
        <f>SUM(AE3:AE16)</f>
        <v>3047267911.376</v>
      </c>
      <c r="AF17" s="25">
        <f>SUM(AF3:AF16)</f>
        <v>3062562181.376</v>
      </c>
      <c r="AG17" s="43">
        <f t="shared" si="5"/>
        <v>10988280533.624</v>
      </c>
      <c r="AH17" s="25">
        <f aca="true" t="shared" si="19" ref="AH17:AM17">SUM(AH3:AH16)</f>
        <v>3081578412.376</v>
      </c>
      <c r="AI17" s="25">
        <f t="shared" si="19"/>
        <v>3086839123.316</v>
      </c>
      <c r="AJ17" s="25">
        <f t="shared" si="19"/>
        <v>3131495865.316</v>
      </c>
      <c r="AK17" s="25">
        <f t="shared" si="19"/>
        <v>3310539181.92</v>
      </c>
      <c r="AL17" s="25">
        <f t="shared" si="19"/>
        <v>3310539181.92</v>
      </c>
      <c r="AM17" s="25">
        <f t="shared" si="19"/>
        <v>3310539181.92</v>
      </c>
      <c r="AN17" s="25">
        <f>SUM(AN3:AN16)</f>
        <v>259228040</v>
      </c>
      <c r="AO17" s="25">
        <f>SUM(AO3:AO16)</f>
        <v>683695084</v>
      </c>
      <c r="AP17" s="25">
        <f>SUM(AP3:AP16)</f>
        <v>693929531</v>
      </c>
      <c r="AQ17" s="25">
        <f>SUM(AQ3:AQ16)</f>
        <v>1036244175</v>
      </c>
      <c r="AR17" s="25">
        <f>SUM(AR3:AR16)</f>
        <v>1203896606</v>
      </c>
      <c r="AS17" s="25">
        <f aca="true" t="shared" si="20" ref="AS17:AX17">SUM(AS3:AS16)</f>
        <v>1227698867</v>
      </c>
      <c r="AT17" s="25">
        <f t="shared" si="20"/>
        <v>1660706514</v>
      </c>
      <c r="AU17" s="25">
        <f t="shared" si="20"/>
        <v>1713213848</v>
      </c>
      <c r="AV17" s="25">
        <f t="shared" si="20"/>
        <v>1897535698</v>
      </c>
      <c r="AW17" s="25">
        <f t="shared" si="20"/>
        <v>2017240655</v>
      </c>
      <c r="AX17" s="25">
        <f t="shared" si="20"/>
        <v>2017240655</v>
      </c>
      <c r="AY17" s="25">
        <f>SUM(AY3:AY16)</f>
        <v>2043286485</v>
      </c>
      <c r="AZ17" s="42">
        <f>SUM(AZ3:AZ16)</f>
        <v>2083520781</v>
      </c>
      <c r="BA17" s="42">
        <v>2111948732</v>
      </c>
      <c r="BB17" s="42">
        <f aca="true" t="shared" si="21" ref="BB17:BH17">SUM(BB3:BB16)</f>
        <v>2731595763.9400005</v>
      </c>
      <c r="BC17" s="42">
        <f t="shared" si="21"/>
        <v>2757650171.9400005</v>
      </c>
      <c r="BD17" s="42">
        <f t="shared" si="21"/>
        <v>2760130052.124</v>
      </c>
      <c r="BE17" s="42">
        <f t="shared" si="21"/>
        <v>2768741271.204</v>
      </c>
      <c r="BF17" s="47">
        <f t="shared" si="21"/>
        <v>3903077588.576</v>
      </c>
      <c r="BG17" s="28">
        <f t="shared" si="21"/>
        <v>10044682636.424</v>
      </c>
      <c r="BH17" s="25">
        <f t="shared" si="21"/>
        <v>0</v>
      </c>
      <c r="BI17" s="113"/>
      <c r="BJ17" s="75"/>
      <c r="BK17" s="75"/>
      <c r="BL17" s="76"/>
    </row>
    <row r="18" spans="1:64" s="23" customFormat="1" ht="15">
      <c r="A18" s="135"/>
      <c r="B18" s="77">
        <f>+B17</f>
        <v>14050842715</v>
      </c>
      <c r="C18" s="31">
        <f>+C17/B18*100</f>
        <v>2.2710177921168198</v>
      </c>
      <c r="D18" s="31">
        <f>+D17/B17*100</f>
        <v>2.5968241435830492</v>
      </c>
      <c r="E18" s="31">
        <f>+E17/B18*100</f>
        <v>3.7755097239375797</v>
      </c>
      <c r="F18" s="31">
        <f>+F17/B18*100</f>
        <v>5.0633012299006435</v>
      </c>
      <c r="G18" s="31">
        <f>+G17/B18*100</f>
        <v>5.361070280829772</v>
      </c>
      <c r="H18" s="31">
        <f>+H17/B18*100</f>
        <v>6.203462765044552</v>
      </c>
      <c r="I18" s="31">
        <f>+I17/B18*100</f>
        <v>6.495142743472095</v>
      </c>
      <c r="J18" s="31">
        <f>+J17/B18*100</f>
        <v>6.955908701167181</v>
      </c>
      <c r="K18" s="31">
        <f>+K17/B18*100</f>
        <v>7.355245802422321</v>
      </c>
      <c r="L18" s="31">
        <f>+L17/B18*100</f>
        <v>7.799265860617101</v>
      </c>
      <c r="M18" s="31">
        <f>+M17/B18*100</f>
        <v>9.047878108000015</v>
      </c>
      <c r="N18" s="31">
        <f>+N17/B18*100</f>
        <v>9.246720231328132</v>
      </c>
      <c r="O18" s="31">
        <f>+O17/B18*100</f>
        <v>9.26759040302872</v>
      </c>
      <c r="P18" s="31">
        <f>+P17/B18*100</f>
        <v>11.581564244988417</v>
      </c>
      <c r="Q18" s="31">
        <f>+Q17/B18*100</f>
        <v>11.663697980552051</v>
      </c>
      <c r="R18" s="31">
        <f>+R17/B18*100</f>
        <v>12.257891607891363</v>
      </c>
      <c r="S18" s="31">
        <f>+S17/B18*100</f>
        <v>12.476482233542674</v>
      </c>
      <c r="T18" s="31">
        <f>+T17/B18*100</f>
        <v>12.56726968493434</v>
      </c>
      <c r="U18" s="31">
        <f>+U17/B18*100</f>
        <v>13.482046891875695</v>
      </c>
      <c r="V18" s="31">
        <f>+V17/B18*100</f>
        <v>13.875635591526866</v>
      </c>
      <c r="W18" s="31">
        <f>+W17/B18*100</f>
        <v>14.94477976583058</v>
      </c>
      <c r="X18" s="31">
        <f>+X17/B18*100</f>
        <v>14.96806742242435</v>
      </c>
      <c r="Y18" s="31">
        <f>+Y17/B18*100</f>
        <v>15.427139908739631</v>
      </c>
      <c r="Z18" s="31">
        <f>+Z17/B18*100</f>
        <v>17.204123702981754</v>
      </c>
      <c r="AA18" s="31">
        <f>+AA17/B18*100</f>
        <v>17.360836459978835</v>
      </c>
      <c r="AB18" s="14" t="s">
        <v>0</v>
      </c>
      <c r="AC18" s="31">
        <f>+AC17/B18*100</f>
        <v>19.904113409613384</v>
      </c>
      <c r="AD18" s="31">
        <f>+AD17/B18*100</f>
        <v>21.671398948372612</v>
      </c>
      <c r="AE18" s="31">
        <f>+AE17/B18*100</f>
        <v>21.687438776343885</v>
      </c>
      <c r="AF18" s="31">
        <f>+AF17/B18*100</f>
        <v>21.79628826181761</v>
      </c>
      <c r="AG18" s="32" t="s">
        <v>0</v>
      </c>
      <c r="AH18" s="31">
        <f>+AH17/B18*100</f>
        <v>21.931626984097228</v>
      </c>
      <c r="AI18" s="31">
        <f>+AI17/B18*100</f>
        <v>21.969067520915594</v>
      </c>
      <c r="AJ18" s="31">
        <f>+AJ17/B18*100</f>
        <v>22.286890038082674</v>
      </c>
      <c r="AK18" s="31">
        <f>+AK17/B18*100</f>
        <v>23.561143264281426</v>
      </c>
      <c r="AL18" s="31">
        <f>+AL17/B18*100</f>
        <v>23.561143264281426</v>
      </c>
      <c r="AM18" s="31">
        <f>+AM17/B18*100</f>
        <v>23.561143264281426</v>
      </c>
      <c r="AN18" s="31">
        <f>+AN17/B18*100</f>
        <v>1.8449287723024663</v>
      </c>
      <c r="AO18" s="31">
        <f>+AO17/B18*100</f>
        <v>4.865865328277572</v>
      </c>
      <c r="AP18" s="31">
        <f>+AP17/B18*100</f>
        <v>4.938703998580771</v>
      </c>
      <c r="AQ18" s="31">
        <f>+AQ17/B18*100</f>
        <v>7.374961032719808</v>
      </c>
      <c r="AR18" s="31">
        <f>+AR17/B18*100</f>
        <v>8.568145202527806</v>
      </c>
      <c r="AS18" s="31">
        <f>+AS17/B18*100</f>
        <v>8.737546152227354</v>
      </c>
      <c r="AT18" s="31">
        <f>+AT17/B18*100</f>
        <v>11.819266272385997</v>
      </c>
      <c r="AU18" s="31">
        <f>+AU17/B18*100</f>
        <v>12.19296153796566</v>
      </c>
      <c r="AV18" s="31">
        <f>+AV17/B18*100</f>
        <v>13.504782143595435</v>
      </c>
      <c r="AW18" s="31">
        <f>+AW17/B18*100</f>
        <v>14.356723620900627</v>
      </c>
      <c r="AX18" s="31">
        <f>+AX17/B18*100</f>
        <v>14.356723620900627</v>
      </c>
      <c r="AY18" s="31">
        <f>+AY17/B18*100</f>
        <v>14.54209207550723</v>
      </c>
      <c r="AZ18" s="22">
        <f>+AZ17/B18*100</f>
        <v>14.82843999652586</v>
      </c>
      <c r="BA18" s="22">
        <v>15.03076203212627</v>
      </c>
      <c r="BB18" s="22">
        <f>+BB17/B18*100</f>
        <v>19.44079667921897</v>
      </c>
      <c r="BC18" s="22">
        <f>+BC17/B18*100</f>
        <v>19.626226183544613</v>
      </c>
      <c r="BD18" s="22">
        <f>+BD17/B18*100</f>
        <v>19.643875517711255</v>
      </c>
      <c r="BE18" s="22">
        <f>+BE17/B18*100</f>
        <v>19.70516165730206</v>
      </c>
      <c r="BF18" s="47">
        <f>+BF17/B18*100</f>
        <v>27.77824553120407</v>
      </c>
      <c r="BG18" s="50">
        <f>+BG17/B18*100</f>
        <v>71.48811526941927</v>
      </c>
      <c r="BH18" s="21"/>
      <c r="BI18" s="113"/>
      <c r="BJ18" s="35"/>
      <c r="BK18" s="35"/>
      <c r="BL18" s="78"/>
    </row>
    <row r="19" spans="1:64" ht="15">
      <c r="A19" s="135"/>
      <c r="B19" s="79"/>
      <c r="C19" s="80"/>
      <c r="D19" s="80"/>
      <c r="E19" s="80"/>
      <c r="F19" s="80"/>
      <c r="G19" s="80"/>
      <c r="H19" s="80"/>
      <c r="I19" s="80"/>
      <c r="J19" s="80"/>
      <c r="K19" s="80"/>
      <c r="L19" s="80"/>
      <c r="M19" s="80"/>
      <c r="N19" s="80"/>
      <c r="O19" s="80"/>
      <c r="P19" s="80"/>
      <c r="Q19" s="80"/>
      <c r="R19" s="80"/>
      <c r="S19" s="80"/>
      <c r="T19" s="80"/>
      <c r="U19" s="80"/>
      <c r="V19" s="80" t="s">
        <v>0</v>
      </c>
      <c r="W19" s="80"/>
      <c r="X19" s="80"/>
      <c r="Y19" s="80"/>
      <c r="Z19" s="80"/>
      <c r="AA19" s="80"/>
      <c r="AB19" s="80" t="s">
        <v>0</v>
      </c>
      <c r="AC19" s="72" t="s">
        <v>0</v>
      </c>
      <c r="AD19" s="33" t="s">
        <v>0</v>
      </c>
      <c r="AE19" s="33"/>
      <c r="AF19" s="33"/>
      <c r="AG19" s="33" t="s">
        <v>0</v>
      </c>
      <c r="AH19" s="34"/>
      <c r="AI19" s="34"/>
      <c r="AJ19" s="34"/>
      <c r="AK19" s="34"/>
      <c r="AL19" s="34"/>
      <c r="AM19" s="34"/>
      <c r="AN19" s="34"/>
      <c r="AO19" s="34"/>
      <c r="AP19" s="34" t="s">
        <v>0</v>
      </c>
      <c r="AQ19" s="34"/>
      <c r="AR19" s="34"/>
      <c r="AS19" s="34"/>
      <c r="AT19" s="34"/>
      <c r="AU19" s="34"/>
      <c r="AV19" s="34"/>
      <c r="AW19" s="34"/>
      <c r="AX19" s="34"/>
      <c r="AY19" s="34"/>
      <c r="AZ19" s="34"/>
      <c r="BA19" s="34"/>
      <c r="BB19" s="34"/>
      <c r="BC19" s="34"/>
      <c r="BD19" s="34"/>
      <c r="BE19" s="34"/>
      <c r="BF19" s="48"/>
      <c r="BG19" s="51" t="s">
        <v>0</v>
      </c>
      <c r="BH19" s="15"/>
      <c r="BI19" s="73"/>
      <c r="BJ19" s="73"/>
      <c r="BK19" s="73"/>
      <c r="BL19" s="74"/>
    </row>
    <row r="20" spans="1:64" ht="15">
      <c r="A20" s="135"/>
      <c r="B20" s="79"/>
      <c r="C20" s="80"/>
      <c r="D20" s="80"/>
      <c r="E20" s="80"/>
      <c r="F20" s="80"/>
      <c r="G20" s="80"/>
      <c r="H20" s="80"/>
      <c r="I20" s="80"/>
      <c r="J20" s="80"/>
      <c r="K20" s="80"/>
      <c r="L20" s="80"/>
      <c r="M20" s="80"/>
      <c r="N20" s="80"/>
      <c r="O20" s="80"/>
      <c r="P20" s="80"/>
      <c r="Q20" s="80"/>
      <c r="R20" s="80"/>
      <c r="S20" s="80"/>
      <c r="T20" s="80"/>
      <c r="U20" s="80"/>
      <c r="V20" s="73"/>
      <c r="W20" s="73"/>
      <c r="X20" s="73"/>
      <c r="Y20" s="73"/>
      <c r="Z20" s="73"/>
      <c r="AA20" s="73"/>
      <c r="AB20" s="73"/>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82"/>
      <c r="BA20" s="82"/>
      <c r="BB20" s="82"/>
      <c r="BC20" s="82"/>
      <c r="BD20" s="82"/>
      <c r="BE20" s="82"/>
      <c r="BF20" s="83"/>
      <c r="BG20" s="84" t="s">
        <v>0</v>
      </c>
      <c r="BH20" s="24"/>
      <c r="BI20" s="73"/>
      <c r="BJ20" s="73"/>
      <c r="BK20" s="73"/>
      <c r="BL20" s="74"/>
    </row>
    <row r="21" spans="1:64" ht="15">
      <c r="A21" s="135"/>
      <c r="B21" s="79"/>
      <c r="C21" s="73"/>
      <c r="D21" s="73"/>
      <c r="E21" s="73"/>
      <c r="F21" s="73"/>
      <c r="G21" s="73"/>
      <c r="H21" s="73"/>
      <c r="I21" s="73"/>
      <c r="J21" s="73"/>
      <c r="K21" s="73"/>
      <c r="L21" s="73"/>
      <c r="M21" s="73"/>
      <c r="N21" s="73"/>
      <c r="O21" s="73"/>
      <c r="P21" s="73"/>
      <c r="Q21" s="73"/>
      <c r="R21" s="73"/>
      <c r="S21" s="73"/>
      <c r="T21" s="73"/>
      <c r="U21" s="73"/>
      <c r="V21" s="73"/>
      <c r="W21" s="73"/>
      <c r="X21" s="72" t="s">
        <v>0</v>
      </c>
      <c r="Y21" s="73"/>
      <c r="Z21" s="73"/>
      <c r="AA21" s="73"/>
      <c r="AB21" s="73"/>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82"/>
      <c r="BA21" s="82"/>
      <c r="BB21" s="82"/>
      <c r="BC21" s="82"/>
      <c r="BD21" s="82"/>
      <c r="BE21" s="82"/>
      <c r="BF21" s="83"/>
      <c r="BG21" s="84"/>
      <c r="BH21" s="41">
        <f>+BE13</f>
        <v>140722372</v>
      </c>
      <c r="BI21" s="73"/>
      <c r="BJ21" s="73"/>
      <c r="BK21" s="73"/>
      <c r="BL21" s="74"/>
    </row>
    <row r="22" spans="1:64" ht="15">
      <c r="A22" s="135"/>
      <c r="B22" s="79"/>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82"/>
      <c r="BA22" s="82"/>
      <c r="BB22" s="82"/>
      <c r="BC22" s="82"/>
      <c r="BD22" s="82"/>
      <c r="BE22" s="82"/>
      <c r="BF22" s="83"/>
      <c r="BG22" s="84"/>
      <c r="BH22" s="115" t="s">
        <v>60</v>
      </c>
      <c r="BI22" s="111"/>
      <c r="BJ22" s="73"/>
      <c r="BK22" s="73"/>
      <c r="BL22" s="74"/>
    </row>
    <row r="23" spans="1:64" ht="15">
      <c r="A23" s="16"/>
      <c r="B23" s="79"/>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82"/>
      <c r="BA23" s="82"/>
      <c r="BB23" s="82"/>
      <c r="BC23" s="82"/>
      <c r="BD23" s="82"/>
      <c r="BE23" s="82"/>
      <c r="BF23" s="83">
        <f>+BI26</f>
        <v>0</v>
      </c>
      <c r="BG23" s="134" t="e">
        <f>+BF23/B23</f>
        <v>#DIV/0!</v>
      </c>
      <c r="BH23" s="81"/>
      <c r="BI23" s="73"/>
      <c r="BJ23" s="73"/>
      <c r="BK23" s="73"/>
      <c r="BL23" s="74"/>
    </row>
    <row r="24" spans="1:64" ht="15">
      <c r="A24" s="16"/>
      <c r="B24" s="79"/>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82"/>
      <c r="BA24" s="82"/>
      <c r="BB24" s="82"/>
      <c r="BC24" s="82"/>
      <c r="BD24" s="82"/>
      <c r="BE24" s="82"/>
      <c r="BF24" s="83">
        <f>+BF18-BE18</f>
        <v>8.07308387390201</v>
      </c>
      <c r="BG24" s="134"/>
      <c r="BH24" s="81"/>
      <c r="BI24" s="73"/>
      <c r="BJ24" s="73"/>
      <c r="BK24" s="73"/>
      <c r="BL24" s="74"/>
    </row>
    <row r="25" spans="1:64" ht="15">
      <c r="A25" s="16"/>
      <c r="B25" s="79"/>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82"/>
      <c r="BA25" s="82"/>
      <c r="BB25" s="82"/>
      <c r="BC25" s="82"/>
      <c r="BD25" s="82"/>
      <c r="BE25" s="82"/>
      <c r="BF25" s="83"/>
      <c r="BG25" s="134"/>
      <c r="BH25" s="81"/>
      <c r="BI25" s="73"/>
      <c r="BJ25" s="73"/>
      <c r="BK25" s="73"/>
      <c r="BL25" s="74"/>
    </row>
    <row r="26" spans="1:64" ht="15">
      <c r="A26" s="16"/>
      <c r="B26" s="79"/>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82"/>
      <c r="BA26" s="82"/>
      <c r="BB26" s="82"/>
      <c r="BC26" s="82"/>
      <c r="BD26" s="82"/>
      <c r="BE26" s="82"/>
      <c r="BF26" s="83"/>
      <c r="BG26" s="134"/>
      <c r="BH26" s="115" t="s">
        <v>60</v>
      </c>
      <c r="BI26" s="111"/>
      <c r="BJ26" s="73"/>
      <c r="BK26" s="73"/>
      <c r="BL26" s="74"/>
    </row>
    <row r="27" spans="1:64" ht="15">
      <c r="A27" s="16"/>
      <c r="B27" s="79"/>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82"/>
      <c r="BA27" s="82"/>
      <c r="BB27" s="82"/>
      <c r="BC27" s="82"/>
      <c r="BD27" s="82"/>
      <c r="BE27" s="82"/>
      <c r="BF27" s="83">
        <f>+BI30</f>
        <v>0</v>
      </c>
      <c r="BG27" s="84" t="e">
        <f>+BF27/B27</f>
        <v>#DIV/0!</v>
      </c>
      <c r="BH27" s="81"/>
      <c r="BI27" s="73"/>
      <c r="BJ27" s="73"/>
      <c r="BK27" s="73"/>
      <c r="BL27" s="74"/>
    </row>
    <row r="28" spans="1:64" ht="15">
      <c r="A28" s="16"/>
      <c r="B28" s="79"/>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82"/>
      <c r="BA28" s="82"/>
      <c r="BB28" s="82"/>
      <c r="BC28" s="82"/>
      <c r="BD28" s="82"/>
      <c r="BE28" s="82"/>
      <c r="BF28" s="83"/>
      <c r="BG28" s="84"/>
      <c r="BH28" s="81"/>
      <c r="BI28" s="73"/>
      <c r="BJ28" s="73"/>
      <c r="BK28" s="73"/>
      <c r="BL28" s="74"/>
    </row>
    <row r="29" spans="1:64" ht="15">
      <c r="A29" s="16"/>
      <c r="B29" s="79"/>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82"/>
      <c r="BA29" s="82"/>
      <c r="BB29" s="82"/>
      <c r="BC29" s="82"/>
      <c r="BD29" s="82"/>
      <c r="BE29" s="82"/>
      <c r="BF29" s="83"/>
      <c r="BG29" s="84"/>
      <c r="BH29" s="81"/>
      <c r="BI29" s="73"/>
      <c r="BJ29" s="73"/>
      <c r="BK29" s="73"/>
      <c r="BL29" s="74"/>
    </row>
    <row r="30" spans="1:64" ht="15">
      <c r="A30" s="16"/>
      <c r="B30" s="79"/>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82"/>
      <c r="BA30" s="82"/>
      <c r="BB30" s="82"/>
      <c r="BC30" s="82"/>
      <c r="BD30" s="82"/>
      <c r="BE30" s="82"/>
      <c r="BF30" s="83"/>
      <c r="BG30" s="84"/>
      <c r="BH30" s="115" t="s">
        <v>60</v>
      </c>
      <c r="BI30" s="111"/>
      <c r="BJ30" s="73"/>
      <c r="BK30" s="73"/>
      <c r="BL30" s="74"/>
    </row>
    <row r="31" spans="1:64" ht="15">
      <c r="A31" s="16"/>
      <c r="B31" s="79"/>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82"/>
      <c r="BA31" s="82"/>
      <c r="BB31" s="82"/>
      <c r="BC31" s="82"/>
      <c r="BD31" s="82"/>
      <c r="BE31" s="82"/>
      <c r="BF31" s="83">
        <f>+BI34</f>
        <v>0</v>
      </c>
      <c r="BG31" s="134" t="e">
        <f>+BF31/B31</f>
        <v>#DIV/0!</v>
      </c>
      <c r="BH31" s="81"/>
      <c r="BI31" s="73"/>
      <c r="BJ31" s="73"/>
      <c r="BK31" s="73"/>
      <c r="BL31" s="74"/>
    </row>
    <row r="32" spans="1:64" ht="15">
      <c r="A32" s="16"/>
      <c r="B32" s="79"/>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82"/>
      <c r="BA32" s="82"/>
      <c r="BB32" s="82"/>
      <c r="BC32" s="82"/>
      <c r="BD32" s="82"/>
      <c r="BE32" s="82"/>
      <c r="BF32" s="83"/>
      <c r="BG32" s="134"/>
      <c r="BH32" s="81"/>
      <c r="BI32" s="73"/>
      <c r="BJ32" s="73"/>
      <c r="BK32" s="73"/>
      <c r="BL32" s="74"/>
    </row>
    <row r="33" spans="1:64" ht="15">
      <c r="A33" s="16"/>
      <c r="B33" s="79"/>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82"/>
      <c r="BA33" s="82"/>
      <c r="BB33" s="82"/>
      <c r="BC33" s="82"/>
      <c r="BD33" s="82"/>
      <c r="BE33" s="82"/>
      <c r="BF33" s="83"/>
      <c r="BG33" s="134"/>
      <c r="BH33" s="81"/>
      <c r="BI33" s="73"/>
      <c r="BJ33" s="73"/>
      <c r="BK33" s="73"/>
      <c r="BL33" s="74"/>
    </row>
    <row r="34" spans="1:64" ht="15">
      <c r="A34" s="16"/>
      <c r="B34" s="79"/>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82"/>
      <c r="BA34" s="82"/>
      <c r="BB34" s="82"/>
      <c r="BC34" s="82"/>
      <c r="BD34" s="82"/>
      <c r="BE34" s="82"/>
      <c r="BF34" s="83"/>
      <c r="BG34" s="134"/>
      <c r="BH34" s="115" t="s">
        <v>60</v>
      </c>
      <c r="BI34" s="111"/>
      <c r="BJ34" s="73"/>
      <c r="BK34" s="73"/>
      <c r="BL34" s="74"/>
    </row>
    <row r="35" spans="1:64" ht="15">
      <c r="A35" s="16"/>
      <c r="B35" s="79"/>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82"/>
      <c r="BA35" s="82"/>
      <c r="BB35" s="82"/>
      <c r="BC35" s="82"/>
      <c r="BD35" s="82"/>
      <c r="BE35" s="82"/>
      <c r="BF35" s="83">
        <f>+BI50</f>
        <v>0</v>
      </c>
      <c r="BG35" s="84" t="e">
        <f>+BF35/B35</f>
        <v>#DIV/0!</v>
      </c>
      <c r="BH35" s="81"/>
      <c r="BI35" s="73"/>
      <c r="BJ35" s="73"/>
      <c r="BK35" s="73"/>
      <c r="BL35" s="74"/>
    </row>
    <row r="36" spans="1:64" ht="15">
      <c r="A36" s="16"/>
      <c r="B36" s="79"/>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82"/>
      <c r="BA36" s="82"/>
      <c r="BB36" s="82"/>
      <c r="BC36" s="82"/>
      <c r="BD36" s="82"/>
      <c r="BE36" s="82"/>
      <c r="BF36" s="83"/>
      <c r="BG36" s="84"/>
      <c r="BH36" s="81"/>
      <c r="BI36" s="73"/>
      <c r="BJ36" s="73"/>
      <c r="BK36" s="73"/>
      <c r="BL36" s="74"/>
    </row>
    <row r="37" spans="1:64" ht="15">
      <c r="A37" s="16"/>
      <c r="B37" s="79"/>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82"/>
      <c r="BA37" s="82"/>
      <c r="BB37" s="82"/>
      <c r="BC37" s="82"/>
      <c r="BD37" s="82"/>
      <c r="BE37" s="82"/>
      <c r="BF37" s="83"/>
      <c r="BG37" s="84"/>
      <c r="BH37" s="81"/>
      <c r="BI37" s="73"/>
      <c r="BJ37" s="73"/>
      <c r="BK37" s="73"/>
      <c r="BL37" s="74"/>
    </row>
    <row r="38" spans="1:64" ht="15">
      <c r="A38" s="16"/>
      <c r="B38" s="79"/>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82"/>
      <c r="BA38" s="82"/>
      <c r="BB38" s="82"/>
      <c r="BC38" s="82"/>
      <c r="BD38" s="82"/>
      <c r="BE38" s="82"/>
      <c r="BF38" s="83"/>
      <c r="BG38" s="84"/>
      <c r="BH38" s="81"/>
      <c r="BI38" s="73"/>
      <c r="BJ38" s="73"/>
      <c r="BK38" s="73"/>
      <c r="BL38" s="74"/>
    </row>
    <row r="39" spans="1:64" ht="15">
      <c r="A39" s="16"/>
      <c r="B39" s="79"/>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82"/>
      <c r="BA39" s="82"/>
      <c r="BB39" s="82"/>
      <c r="BC39" s="82"/>
      <c r="BD39" s="82"/>
      <c r="BE39" s="82"/>
      <c r="BF39" s="83"/>
      <c r="BG39" s="84"/>
      <c r="BH39" s="81"/>
      <c r="BI39" s="73"/>
      <c r="BJ39" s="73"/>
      <c r="BK39" s="73"/>
      <c r="BL39" s="74"/>
    </row>
    <row r="40" spans="1:64" ht="15">
      <c r="A40" s="16"/>
      <c r="B40" s="79"/>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81"/>
      <c r="BA40" s="81"/>
      <c r="BB40" s="81"/>
      <c r="BC40" s="81"/>
      <c r="BD40" s="81"/>
      <c r="BE40" s="81"/>
      <c r="BF40" s="83"/>
      <c r="BG40" s="84"/>
      <c r="BH40" s="81"/>
      <c r="BI40" s="73"/>
      <c r="BJ40" s="73"/>
      <c r="BK40" s="73"/>
      <c r="BL40" s="74"/>
    </row>
    <row r="41" spans="1:64" ht="15">
      <c r="A41" s="16"/>
      <c r="B41" s="79"/>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81"/>
      <c r="BA41" s="81"/>
      <c r="BB41" s="81"/>
      <c r="BC41" s="81"/>
      <c r="BD41" s="81"/>
      <c r="BE41" s="81"/>
      <c r="BF41" s="83"/>
      <c r="BG41" s="84"/>
      <c r="BH41" s="81"/>
      <c r="BI41" s="73"/>
      <c r="BJ41" s="73"/>
      <c r="BK41" s="73"/>
      <c r="BL41" s="74"/>
    </row>
    <row r="42" spans="1:64" ht="15">
      <c r="A42" s="16"/>
      <c r="B42" s="79"/>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81"/>
      <c r="BA42" s="81"/>
      <c r="BB42" s="81"/>
      <c r="BC42" s="81"/>
      <c r="BD42" s="81"/>
      <c r="BE42" s="81"/>
      <c r="BF42" s="83"/>
      <c r="BG42" s="84"/>
      <c r="BH42" s="81"/>
      <c r="BI42" s="73"/>
      <c r="BJ42" s="73"/>
      <c r="BK42" s="73"/>
      <c r="BL42" s="74"/>
    </row>
    <row r="43" spans="1:64" ht="15">
      <c r="A43" s="16"/>
      <c r="B43" s="79"/>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81"/>
      <c r="BA43" s="81"/>
      <c r="BB43" s="81"/>
      <c r="BC43" s="81"/>
      <c r="BD43" s="81"/>
      <c r="BE43" s="81"/>
      <c r="BF43" s="83"/>
      <c r="BG43" s="84"/>
      <c r="BH43" s="81"/>
      <c r="BI43" s="73"/>
      <c r="BJ43" s="73"/>
      <c r="BK43" s="73"/>
      <c r="BL43" s="74"/>
    </row>
    <row r="44" spans="1:64" ht="15">
      <c r="A44" s="16"/>
      <c r="B44" s="79"/>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81"/>
      <c r="BA44" s="81"/>
      <c r="BB44" s="81"/>
      <c r="BC44" s="81"/>
      <c r="BD44" s="81"/>
      <c r="BE44" s="81"/>
      <c r="BF44" s="83"/>
      <c r="BG44" s="84"/>
      <c r="BH44" s="81"/>
      <c r="BI44" s="73"/>
      <c r="BJ44" s="73"/>
      <c r="BK44" s="73"/>
      <c r="BL44" s="74"/>
    </row>
    <row r="45" spans="1:64" ht="15">
      <c r="A45" s="16"/>
      <c r="B45" s="79"/>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81"/>
      <c r="BA45" s="81"/>
      <c r="BB45" s="81"/>
      <c r="BC45" s="81"/>
      <c r="BD45" s="81"/>
      <c r="BE45" s="81"/>
      <c r="BF45" s="83"/>
      <c r="BG45" s="84"/>
      <c r="BH45" s="81"/>
      <c r="BI45" s="73"/>
      <c r="BJ45" s="73"/>
      <c r="BK45" s="73"/>
      <c r="BL45" s="74"/>
    </row>
    <row r="46" spans="1:64" ht="15">
      <c r="A46" s="16"/>
      <c r="B46" s="79"/>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81"/>
      <c r="BA46" s="81"/>
      <c r="BB46" s="81"/>
      <c r="BC46" s="81"/>
      <c r="BD46" s="81"/>
      <c r="BE46" s="81"/>
      <c r="BF46" s="83"/>
      <c r="BG46" s="84"/>
      <c r="BH46" s="81"/>
      <c r="BI46" s="73"/>
      <c r="BJ46" s="73"/>
      <c r="BK46" s="73"/>
      <c r="BL46" s="74"/>
    </row>
    <row r="47" spans="1:64" ht="15">
      <c r="A47" s="16"/>
      <c r="B47" s="79"/>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81"/>
      <c r="BA47" s="81"/>
      <c r="BB47" s="81"/>
      <c r="BC47" s="81"/>
      <c r="BD47" s="81"/>
      <c r="BE47" s="81"/>
      <c r="BF47" s="83"/>
      <c r="BG47" s="84"/>
      <c r="BH47" s="81"/>
      <c r="BI47" s="73"/>
      <c r="BJ47" s="73"/>
      <c r="BK47" s="73"/>
      <c r="BL47" s="74"/>
    </row>
    <row r="48" spans="1:64" ht="15">
      <c r="A48" s="16"/>
      <c r="B48" s="79"/>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81"/>
      <c r="BA48" s="81"/>
      <c r="BB48" s="81"/>
      <c r="BC48" s="81"/>
      <c r="BD48" s="81"/>
      <c r="BE48" s="81"/>
      <c r="BF48" s="83"/>
      <c r="BG48" s="84"/>
      <c r="BH48" s="81"/>
      <c r="BI48" s="73">
        <v>180721</v>
      </c>
      <c r="BJ48" s="73"/>
      <c r="BK48" s="73"/>
      <c r="BL48" s="74"/>
    </row>
    <row r="49" spans="1:64" ht="15">
      <c r="A49" s="16"/>
      <c r="B49" s="79"/>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81"/>
      <c r="BA49" s="81"/>
      <c r="BB49" s="81"/>
      <c r="BC49" s="81"/>
      <c r="BD49" s="81"/>
      <c r="BE49" s="81"/>
      <c r="BF49" s="83"/>
      <c r="BG49" s="84"/>
      <c r="BH49" s="81"/>
      <c r="BI49" s="73"/>
      <c r="BJ49" s="73"/>
      <c r="BK49" s="73"/>
      <c r="BL49" s="74"/>
    </row>
    <row r="50" spans="1:64" ht="15">
      <c r="A50" s="16"/>
      <c r="B50" s="79"/>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81"/>
      <c r="BA50" s="81"/>
      <c r="BB50" s="81"/>
      <c r="BC50" s="81"/>
      <c r="BD50" s="81"/>
      <c r="BE50" s="81"/>
      <c r="BF50" s="83"/>
      <c r="BG50" s="84"/>
      <c r="BH50" s="115" t="s">
        <v>60</v>
      </c>
      <c r="BI50" s="111"/>
      <c r="BJ50" s="73"/>
      <c r="BK50" s="73"/>
      <c r="BL50" s="74"/>
    </row>
    <row r="51" spans="1:64" ht="15">
      <c r="A51" s="16"/>
      <c r="B51" s="136"/>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81"/>
      <c r="BA51" s="81"/>
      <c r="BB51" s="81"/>
      <c r="BC51" s="81"/>
      <c r="BD51" s="81"/>
      <c r="BE51" s="81"/>
      <c r="BF51" s="137">
        <f>+BI57</f>
        <v>0</v>
      </c>
      <c r="BG51" s="134" t="e">
        <f>+BF51/B51</f>
        <v>#DIV/0!</v>
      </c>
      <c r="BH51" s="81"/>
      <c r="BI51" s="73"/>
      <c r="BJ51" s="73"/>
      <c r="BK51" s="73"/>
      <c r="BL51" s="74"/>
    </row>
    <row r="52" spans="1:64" ht="15">
      <c r="A52" s="16"/>
      <c r="B52" s="136"/>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81"/>
      <c r="BA52" s="81"/>
      <c r="BB52" s="81"/>
      <c r="BC52" s="81"/>
      <c r="BD52" s="81"/>
      <c r="BE52" s="81"/>
      <c r="BF52" s="137"/>
      <c r="BG52" s="134"/>
      <c r="BH52" s="81"/>
      <c r="BI52" s="73"/>
      <c r="BJ52" s="73"/>
      <c r="BK52" s="73"/>
      <c r="BL52" s="74"/>
    </row>
    <row r="53" spans="1:64" ht="15">
      <c r="A53" s="16"/>
      <c r="B53" s="136"/>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81"/>
      <c r="BA53" s="81"/>
      <c r="BB53" s="81"/>
      <c r="BC53" s="81"/>
      <c r="BD53" s="81"/>
      <c r="BE53" s="81"/>
      <c r="BF53" s="137"/>
      <c r="BG53" s="134"/>
      <c r="BH53" s="81"/>
      <c r="BI53" s="73"/>
      <c r="BJ53" s="73"/>
      <c r="BK53" s="73"/>
      <c r="BL53" s="74"/>
    </row>
    <row r="54" spans="1:64" ht="15">
      <c r="A54" s="16"/>
      <c r="B54" s="136"/>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81"/>
      <c r="BA54" s="81"/>
      <c r="BB54" s="81"/>
      <c r="BC54" s="81"/>
      <c r="BD54" s="81"/>
      <c r="BE54" s="81"/>
      <c r="BF54" s="137"/>
      <c r="BG54" s="134"/>
      <c r="BH54" s="81"/>
      <c r="BI54" s="73"/>
      <c r="BJ54" s="73"/>
      <c r="BK54" s="73"/>
      <c r="BL54" s="74"/>
    </row>
    <row r="55" spans="1:64" ht="15">
      <c r="A55" s="16"/>
      <c r="B55" s="136"/>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81"/>
      <c r="BA55" s="81"/>
      <c r="BB55" s="81"/>
      <c r="BC55" s="81"/>
      <c r="BD55" s="81"/>
      <c r="BE55" s="81"/>
      <c r="BF55" s="137"/>
      <c r="BG55" s="134"/>
      <c r="BH55" s="81"/>
      <c r="BI55" s="73"/>
      <c r="BJ55" s="73"/>
      <c r="BK55" s="73"/>
      <c r="BL55" s="74"/>
    </row>
    <row r="56" spans="1:64" ht="15">
      <c r="A56" s="16"/>
      <c r="B56" s="136"/>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81"/>
      <c r="BA56" s="81"/>
      <c r="BB56" s="81"/>
      <c r="BC56" s="81"/>
      <c r="BD56" s="81"/>
      <c r="BE56" s="81"/>
      <c r="BF56" s="137"/>
      <c r="BG56" s="134"/>
      <c r="BH56" s="81"/>
      <c r="BI56" s="73"/>
      <c r="BJ56" s="73"/>
      <c r="BK56" s="73"/>
      <c r="BL56" s="74"/>
    </row>
    <row r="57" spans="1:64" ht="15">
      <c r="A57" s="16"/>
      <c r="B57" s="136"/>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81"/>
      <c r="BA57" s="81"/>
      <c r="BB57" s="81"/>
      <c r="BC57" s="81"/>
      <c r="BD57" s="81"/>
      <c r="BE57" s="81"/>
      <c r="BF57" s="137"/>
      <c r="BG57" s="134"/>
      <c r="BH57" s="115" t="s">
        <v>60</v>
      </c>
      <c r="BI57" s="111"/>
      <c r="BJ57" s="73"/>
      <c r="BK57" s="73"/>
      <c r="BL57" s="74"/>
    </row>
    <row r="58" spans="1:64" ht="15">
      <c r="A58" s="16"/>
      <c r="B58" s="136"/>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AZ58" s="81"/>
      <c r="BA58" s="81"/>
      <c r="BB58" s="81"/>
      <c r="BC58" s="81"/>
      <c r="BD58" s="81"/>
      <c r="BE58" s="81"/>
      <c r="BF58" s="137"/>
      <c r="BG58" s="134" t="e">
        <f>+BF58/B58</f>
        <v>#DIV/0!</v>
      </c>
      <c r="BH58" s="81"/>
      <c r="BI58" s="73"/>
      <c r="BJ58" s="73"/>
      <c r="BK58" s="73"/>
      <c r="BL58" s="74"/>
    </row>
    <row r="59" spans="1:64" ht="15">
      <c r="A59" s="16"/>
      <c r="B59" s="136"/>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c r="AV59" s="73"/>
      <c r="AW59" s="73"/>
      <c r="AX59" s="73"/>
      <c r="AY59" s="73"/>
      <c r="AZ59" s="81"/>
      <c r="BA59" s="81"/>
      <c r="BB59" s="81"/>
      <c r="BC59" s="81"/>
      <c r="BD59" s="81"/>
      <c r="BE59" s="81"/>
      <c r="BF59" s="137"/>
      <c r="BG59" s="134"/>
      <c r="BH59" s="115" t="s">
        <v>60</v>
      </c>
      <c r="BI59" s="111"/>
      <c r="BJ59" s="73"/>
      <c r="BK59" s="73"/>
      <c r="BL59" s="74"/>
    </row>
    <row r="60" spans="1:64" ht="15">
      <c r="A60" s="16"/>
      <c r="B60" s="136"/>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81"/>
      <c r="BA60" s="81"/>
      <c r="BB60" s="81"/>
      <c r="BC60" s="81"/>
      <c r="BD60" s="81"/>
      <c r="BE60" s="81"/>
      <c r="BF60" s="137"/>
      <c r="BG60" s="134" t="e">
        <f>+BF60/B60</f>
        <v>#DIV/0!</v>
      </c>
      <c r="BH60" s="81"/>
      <c r="BI60" s="73"/>
      <c r="BJ60" s="73"/>
      <c r="BK60" s="73"/>
      <c r="BL60" s="74"/>
    </row>
    <row r="61" spans="1:64" ht="15">
      <c r="A61" s="16"/>
      <c r="B61" s="136"/>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81"/>
      <c r="BA61" s="81"/>
      <c r="BB61" s="81"/>
      <c r="BC61" s="81"/>
      <c r="BD61" s="81"/>
      <c r="BE61" s="81"/>
      <c r="BF61" s="137"/>
      <c r="BG61" s="134"/>
      <c r="BH61" s="81"/>
      <c r="BI61" s="73"/>
      <c r="BJ61" s="73"/>
      <c r="BK61" s="73"/>
      <c r="BL61" s="74"/>
    </row>
    <row r="62" spans="1:64" ht="15">
      <c r="A62" s="16"/>
      <c r="B62" s="136"/>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81"/>
      <c r="BA62" s="81"/>
      <c r="BB62" s="81"/>
      <c r="BC62" s="81"/>
      <c r="BD62" s="81"/>
      <c r="BE62" s="81"/>
      <c r="BF62" s="137"/>
      <c r="BG62" s="134"/>
      <c r="BH62" s="81"/>
      <c r="BI62" s="73"/>
      <c r="BJ62" s="73"/>
      <c r="BK62" s="73"/>
      <c r="BL62" s="74"/>
    </row>
    <row r="63" spans="1:64" ht="15">
      <c r="A63" s="16"/>
      <c r="B63" s="136"/>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81"/>
      <c r="BA63" s="81"/>
      <c r="BB63" s="81"/>
      <c r="BC63" s="81"/>
      <c r="BD63" s="81"/>
      <c r="BE63" s="81"/>
      <c r="BF63" s="137"/>
      <c r="BG63" s="134"/>
      <c r="BH63" s="81"/>
      <c r="BI63" s="73"/>
      <c r="BJ63" s="73"/>
      <c r="BK63" s="73"/>
      <c r="BL63" s="74"/>
    </row>
    <row r="64" spans="1:64" ht="15">
      <c r="A64" s="16"/>
      <c r="B64" s="136"/>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81"/>
      <c r="BA64" s="81"/>
      <c r="BB64" s="81"/>
      <c r="BC64" s="81"/>
      <c r="BD64" s="81"/>
      <c r="BE64" s="81"/>
      <c r="BF64" s="137"/>
      <c r="BG64" s="134"/>
      <c r="BH64" s="115" t="s">
        <v>60</v>
      </c>
      <c r="BI64" s="111"/>
      <c r="BJ64" s="73"/>
      <c r="BK64" s="73"/>
      <c r="BL64" s="74"/>
    </row>
    <row r="65" spans="1:64" ht="15">
      <c r="A65" s="16"/>
      <c r="B65" s="79"/>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81"/>
      <c r="BA65" s="81"/>
      <c r="BB65" s="81"/>
      <c r="BC65" s="81"/>
      <c r="BD65" s="81"/>
      <c r="BE65" s="81"/>
      <c r="BF65" s="83"/>
      <c r="BG65" s="134" t="e">
        <f>+BF65/B65</f>
        <v>#DIV/0!</v>
      </c>
      <c r="BH65" s="81"/>
      <c r="BI65" s="73"/>
      <c r="BJ65" s="73"/>
      <c r="BK65" s="73"/>
      <c r="BL65" s="74"/>
    </row>
    <row r="66" spans="1:64" ht="15">
      <c r="A66" s="16"/>
      <c r="B66" s="79"/>
      <c r="C66" s="73"/>
      <c r="D66" s="7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81"/>
      <c r="BA66" s="81"/>
      <c r="BB66" s="81"/>
      <c r="BC66" s="81"/>
      <c r="BD66" s="81"/>
      <c r="BE66" s="81"/>
      <c r="BF66" s="83"/>
      <c r="BG66" s="134"/>
      <c r="BH66" s="81"/>
      <c r="BI66" s="73"/>
      <c r="BJ66" s="73"/>
      <c r="BK66" s="73"/>
      <c r="BL66" s="74"/>
    </row>
    <row r="67" spans="1:64" ht="15">
      <c r="A67" s="16"/>
      <c r="B67" s="79"/>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81"/>
      <c r="BA67" s="81"/>
      <c r="BB67" s="81"/>
      <c r="BC67" s="81"/>
      <c r="BD67" s="81"/>
      <c r="BE67" s="81"/>
      <c r="BF67" s="83"/>
      <c r="BG67" s="134"/>
      <c r="BH67" s="81"/>
      <c r="BI67" s="73"/>
      <c r="BJ67" s="73"/>
      <c r="BK67" s="73"/>
      <c r="BL67" s="74"/>
    </row>
    <row r="68" spans="1:64" ht="15">
      <c r="A68" s="16"/>
      <c r="B68" s="79"/>
      <c r="C68" s="73"/>
      <c r="D68" s="73"/>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81"/>
      <c r="BA68" s="81"/>
      <c r="BB68" s="81"/>
      <c r="BC68" s="81"/>
      <c r="BD68" s="81"/>
      <c r="BE68" s="81"/>
      <c r="BF68" s="83"/>
      <c r="BG68" s="134"/>
      <c r="BH68" s="81"/>
      <c r="BI68" s="73"/>
      <c r="BJ68" s="73"/>
      <c r="BK68" s="73"/>
      <c r="BL68" s="74"/>
    </row>
    <row r="69" spans="1:64" ht="15">
      <c r="A69" s="16"/>
      <c r="B69" s="79"/>
      <c r="C69" s="73"/>
      <c r="D69" s="73"/>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81"/>
      <c r="BA69" s="81"/>
      <c r="BB69" s="81"/>
      <c r="BC69" s="81"/>
      <c r="BD69" s="81"/>
      <c r="BE69" s="81"/>
      <c r="BF69" s="83"/>
      <c r="BG69" s="134"/>
      <c r="BH69" s="81"/>
      <c r="BI69" s="73"/>
      <c r="BJ69" s="73"/>
      <c r="BK69" s="73"/>
      <c r="BL69" s="74"/>
    </row>
    <row r="70" spans="1:64" ht="15">
      <c r="A70" s="16"/>
      <c r="B70" s="79"/>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81"/>
      <c r="BA70" s="81"/>
      <c r="BB70" s="81"/>
      <c r="BC70" s="81"/>
      <c r="BD70" s="81"/>
      <c r="BE70" s="81"/>
      <c r="BF70" s="83"/>
      <c r="BG70" s="134"/>
      <c r="BH70" s="115" t="s">
        <v>60</v>
      </c>
      <c r="BI70" s="111"/>
      <c r="BJ70" s="73"/>
      <c r="BK70" s="73"/>
      <c r="BL70" s="74"/>
    </row>
    <row r="71" spans="1:64" ht="15">
      <c r="A71" s="16"/>
      <c r="B71" s="136"/>
      <c r="C71" s="73"/>
      <c r="D71" s="73"/>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81"/>
      <c r="BA71" s="81"/>
      <c r="BB71" s="81"/>
      <c r="BC71" s="81"/>
      <c r="BD71" s="81"/>
      <c r="BE71" s="81"/>
      <c r="BF71" s="137">
        <f>+BI91</f>
        <v>0</v>
      </c>
      <c r="BG71" s="134" t="e">
        <f>+BF71/B71</f>
        <v>#DIV/0!</v>
      </c>
      <c r="BH71" s="81"/>
      <c r="BI71" s="73"/>
      <c r="BJ71" s="73"/>
      <c r="BK71" s="73"/>
      <c r="BL71" s="74"/>
    </row>
    <row r="72" spans="1:64" ht="15">
      <c r="A72" s="16"/>
      <c r="B72" s="136"/>
      <c r="C72" s="73"/>
      <c r="D72" s="73"/>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81"/>
      <c r="BA72" s="81"/>
      <c r="BB72" s="81"/>
      <c r="BC72" s="81"/>
      <c r="BD72" s="81"/>
      <c r="BE72" s="81"/>
      <c r="BF72" s="137"/>
      <c r="BG72" s="134"/>
      <c r="BH72" s="81"/>
      <c r="BI72" s="73"/>
      <c r="BJ72" s="73"/>
      <c r="BK72" s="73"/>
      <c r="BL72" s="74"/>
    </row>
    <row r="73" spans="1:64" ht="15">
      <c r="A73" s="16"/>
      <c r="B73" s="136"/>
      <c r="C73" s="73"/>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81"/>
      <c r="BA73" s="81"/>
      <c r="BB73" s="81"/>
      <c r="BC73" s="81"/>
      <c r="BD73" s="81"/>
      <c r="BE73" s="81"/>
      <c r="BF73" s="137"/>
      <c r="BG73" s="134"/>
      <c r="BH73" s="81"/>
      <c r="BI73" s="73"/>
      <c r="BJ73" s="73"/>
      <c r="BK73" s="73"/>
      <c r="BL73" s="74"/>
    </row>
    <row r="74" spans="1:64" ht="15">
      <c r="A74" s="16"/>
      <c r="B74" s="136"/>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81"/>
      <c r="BA74" s="81"/>
      <c r="BB74" s="81"/>
      <c r="BC74" s="81"/>
      <c r="BD74" s="81"/>
      <c r="BE74" s="81"/>
      <c r="BF74" s="137"/>
      <c r="BG74" s="134"/>
      <c r="BH74" s="81"/>
      <c r="BI74" s="73"/>
      <c r="BJ74" s="73"/>
      <c r="BK74" s="73"/>
      <c r="BL74" s="74"/>
    </row>
    <row r="75" spans="1:64" ht="15">
      <c r="A75" s="16"/>
      <c r="B75" s="136"/>
      <c r="C75" s="73"/>
      <c r="D75" s="73"/>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81"/>
      <c r="BA75" s="81"/>
      <c r="BB75" s="81"/>
      <c r="BC75" s="81"/>
      <c r="BD75" s="81"/>
      <c r="BE75" s="81"/>
      <c r="BF75" s="137"/>
      <c r="BG75" s="134"/>
      <c r="BH75" s="81"/>
      <c r="BI75" s="73"/>
      <c r="BJ75" s="73"/>
      <c r="BK75" s="73"/>
      <c r="BL75" s="74"/>
    </row>
    <row r="76" spans="1:64" ht="15">
      <c r="A76" s="16"/>
      <c r="B76" s="136"/>
      <c r="C76" s="73"/>
      <c r="D76" s="73"/>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c r="AV76" s="73"/>
      <c r="AW76" s="73"/>
      <c r="AX76" s="73"/>
      <c r="AY76" s="73"/>
      <c r="AZ76" s="81"/>
      <c r="BA76" s="81"/>
      <c r="BB76" s="81"/>
      <c r="BC76" s="81"/>
      <c r="BD76" s="81"/>
      <c r="BE76" s="81"/>
      <c r="BF76" s="137"/>
      <c r="BG76" s="134"/>
      <c r="BH76" s="81"/>
      <c r="BI76" s="73"/>
      <c r="BJ76" s="73"/>
      <c r="BK76" s="73"/>
      <c r="BL76" s="74"/>
    </row>
    <row r="77" spans="1:64" ht="15">
      <c r="A77" s="16"/>
      <c r="B77" s="136"/>
      <c r="C77" s="73"/>
      <c r="D77" s="73"/>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c r="AN77" s="73"/>
      <c r="AO77" s="73"/>
      <c r="AP77" s="73"/>
      <c r="AQ77" s="73"/>
      <c r="AR77" s="73"/>
      <c r="AS77" s="73"/>
      <c r="AT77" s="73"/>
      <c r="AU77" s="73"/>
      <c r="AV77" s="73"/>
      <c r="AW77" s="73"/>
      <c r="AX77" s="73"/>
      <c r="AY77" s="73"/>
      <c r="AZ77" s="81"/>
      <c r="BA77" s="81"/>
      <c r="BB77" s="81"/>
      <c r="BC77" s="81"/>
      <c r="BD77" s="81"/>
      <c r="BE77" s="81"/>
      <c r="BF77" s="137"/>
      <c r="BG77" s="134"/>
      <c r="BH77" s="81"/>
      <c r="BI77" s="73"/>
      <c r="BJ77" s="73"/>
      <c r="BK77" s="73"/>
      <c r="BL77" s="74"/>
    </row>
    <row r="78" spans="1:64" ht="15">
      <c r="A78" s="16"/>
      <c r="B78" s="136"/>
      <c r="C78" s="73"/>
      <c r="D78" s="73"/>
      <c r="E78" s="73"/>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c r="AN78" s="73"/>
      <c r="AO78" s="73"/>
      <c r="AP78" s="73"/>
      <c r="AQ78" s="73"/>
      <c r="AR78" s="73"/>
      <c r="AS78" s="73"/>
      <c r="AT78" s="73"/>
      <c r="AU78" s="73"/>
      <c r="AV78" s="73"/>
      <c r="AW78" s="73"/>
      <c r="AX78" s="73"/>
      <c r="AY78" s="73"/>
      <c r="AZ78" s="81"/>
      <c r="BA78" s="81"/>
      <c r="BB78" s="81"/>
      <c r="BC78" s="81"/>
      <c r="BD78" s="81"/>
      <c r="BE78" s="81"/>
      <c r="BF78" s="137"/>
      <c r="BG78" s="134"/>
      <c r="BH78" s="81"/>
      <c r="BI78" s="73"/>
      <c r="BJ78" s="73"/>
      <c r="BK78" s="73"/>
      <c r="BL78" s="74"/>
    </row>
    <row r="79" spans="1:64" ht="15">
      <c r="A79" s="16"/>
      <c r="B79" s="136"/>
      <c r="C79" s="73"/>
      <c r="D79" s="73"/>
      <c r="E79" s="73"/>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c r="AN79" s="73"/>
      <c r="AO79" s="73"/>
      <c r="AP79" s="73"/>
      <c r="AQ79" s="73"/>
      <c r="AR79" s="73"/>
      <c r="AS79" s="73"/>
      <c r="AT79" s="73"/>
      <c r="AU79" s="73"/>
      <c r="AV79" s="73"/>
      <c r="AW79" s="73"/>
      <c r="AX79" s="73"/>
      <c r="AY79" s="73"/>
      <c r="AZ79" s="81"/>
      <c r="BA79" s="81"/>
      <c r="BB79" s="81"/>
      <c r="BC79" s="81"/>
      <c r="BD79" s="81"/>
      <c r="BE79" s="81"/>
      <c r="BF79" s="137"/>
      <c r="BG79" s="134"/>
      <c r="BH79" s="81"/>
      <c r="BI79" s="73"/>
      <c r="BJ79" s="73"/>
      <c r="BK79" s="73"/>
      <c r="BL79" s="74"/>
    </row>
    <row r="80" spans="1:64" ht="15">
      <c r="A80" s="16"/>
      <c r="B80" s="136"/>
      <c r="C80" s="73"/>
      <c r="D80" s="73"/>
      <c r="E80" s="73"/>
      <c r="F80" s="73"/>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3"/>
      <c r="AM80" s="73"/>
      <c r="AN80" s="73"/>
      <c r="AO80" s="73"/>
      <c r="AP80" s="73"/>
      <c r="AQ80" s="73"/>
      <c r="AR80" s="73"/>
      <c r="AS80" s="73"/>
      <c r="AT80" s="73"/>
      <c r="AU80" s="73"/>
      <c r="AV80" s="73"/>
      <c r="AW80" s="73"/>
      <c r="AX80" s="73"/>
      <c r="AY80" s="73"/>
      <c r="AZ80" s="81"/>
      <c r="BA80" s="81"/>
      <c r="BB80" s="81"/>
      <c r="BC80" s="81"/>
      <c r="BD80" s="81"/>
      <c r="BE80" s="81"/>
      <c r="BF80" s="137"/>
      <c r="BG80" s="134"/>
      <c r="BH80" s="81"/>
      <c r="BI80" s="73"/>
      <c r="BJ80" s="73"/>
      <c r="BK80" s="73"/>
      <c r="BL80" s="74"/>
    </row>
    <row r="81" spans="1:64" ht="15">
      <c r="A81" s="16"/>
      <c r="B81" s="136"/>
      <c r="C81" s="73"/>
      <c r="D81" s="73"/>
      <c r="E81" s="73"/>
      <c r="F81" s="73"/>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3"/>
      <c r="AM81" s="73"/>
      <c r="AN81" s="73"/>
      <c r="AO81" s="73"/>
      <c r="AP81" s="73"/>
      <c r="AQ81" s="73"/>
      <c r="AR81" s="73"/>
      <c r="AS81" s="73"/>
      <c r="AT81" s="73"/>
      <c r="AU81" s="73"/>
      <c r="AV81" s="73"/>
      <c r="AW81" s="73"/>
      <c r="AX81" s="73"/>
      <c r="AY81" s="73"/>
      <c r="AZ81" s="81"/>
      <c r="BA81" s="81"/>
      <c r="BB81" s="81"/>
      <c r="BC81" s="81"/>
      <c r="BD81" s="81"/>
      <c r="BE81" s="81"/>
      <c r="BF81" s="137"/>
      <c r="BG81" s="134"/>
      <c r="BH81" s="81"/>
      <c r="BI81" s="73"/>
      <c r="BJ81" s="73"/>
      <c r="BK81" s="73"/>
      <c r="BL81" s="74"/>
    </row>
    <row r="82" spans="1:64" ht="15">
      <c r="A82" s="16"/>
      <c r="B82" s="136"/>
      <c r="C82" s="73"/>
      <c r="D82" s="73"/>
      <c r="E82" s="73"/>
      <c r="F82" s="73"/>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3"/>
      <c r="AM82" s="73"/>
      <c r="AN82" s="73"/>
      <c r="AO82" s="73"/>
      <c r="AP82" s="73"/>
      <c r="AQ82" s="73"/>
      <c r="AR82" s="73"/>
      <c r="AS82" s="73"/>
      <c r="AT82" s="73"/>
      <c r="AU82" s="73"/>
      <c r="AV82" s="73"/>
      <c r="AW82" s="73"/>
      <c r="AX82" s="73"/>
      <c r="AY82" s="73"/>
      <c r="AZ82" s="81"/>
      <c r="BA82" s="81"/>
      <c r="BB82" s="81"/>
      <c r="BC82" s="81"/>
      <c r="BD82" s="81"/>
      <c r="BE82" s="81"/>
      <c r="BF82" s="137"/>
      <c r="BG82" s="134"/>
      <c r="BH82" s="81"/>
      <c r="BI82" s="73"/>
      <c r="BJ82" s="73"/>
      <c r="BK82" s="73"/>
      <c r="BL82" s="74"/>
    </row>
    <row r="83" spans="1:64" ht="15">
      <c r="A83" s="16"/>
      <c r="B83" s="136"/>
      <c r="C83" s="73"/>
      <c r="D83" s="73"/>
      <c r="E83" s="73"/>
      <c r="F83" s="73"/>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3"/>
      <c r="AM83" s="73"/>
      <c r="AN83" s="73"/>
      <c r="AO83" s="73"/>
      <c r="AP83" s="73"/>
      <c r="AQ83" s="73"/>
      <c r="AR83" s="73"/>
      <c r="AS83" s="73"/>
      <c r="AT83" s="73"/>
      <c r="AU83" s="73"/>
      <c r="AV83" s="73"/>
      <c r="AW83" s="73"/>
      <c r="AX83" s="73"/>
      <c r="AY83" s="73"/>
      <c r="AZ83" s="81"/>
      <c r="BA83" s="81"/>
      <c r="BB83" s="81"/>
      <c r="BC83" s="81"/>
      <c r="BD83" s="81"/>
      <c r="BE83" s="81"/>
      <c r="BF83" s="137"/>
      <c r="BG83" s="134"/>
      <c r="BH83" s="81"/>
      <c r="BI83" s="73"/>
      <c r="BJ83" s="73"/>
      <c r="BK83" s="73"/>
      <c r="BL83" s="74"/>
    </row>
    <row r="84" spans="1:64" ht="15">
      <c r="A84" s="16"/>
      <c r="B84" s="136"/>
      <c r="C84" s="73"/>
      <c r="D84" s="73"/>
      <c r="E84" s="73"/>
      <c r="F84" s="73"/>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3"/>
      <c r="AM84" s="73"/>
      <c r="AN84" s="73"/>
      <c r="AO84" s="73"/>
      <c r="AP84" s="73"/>
      <c r="AQ84" s="73"/>
      <c r="AR84" s="73"/>
      <c r="AS84" s="73"/>
      <c r="AT84" s="73"/>
      <c r="AU84" s="73"/>
      <c r="AV84" s="73"/>
      <c r="AW84" s="73"/>
      <c r="AX84" s="73"/>
      <c r="AY84" s="73"/>
      <c r="AZ84" s="81"/>
      <c r="BA84" s="81"/>
      <c r="BB84" s="81"/>
      <c r="BC84" s="81"/>
      <c r="BD84" s="81"/>
      <c r="BE84" s="81"/>
      <c r="BF84" s="137"/>
      <c r="BG84" s="134"/>
      <c r="BH84" s="81"/>
      <c r="BI84" s="73"/>
      <c r="BJ84" s="73"/>
      <c r="BK84" s="73"/>
      <c r="BL84" s="74"/>
    </row>
    <row r="85" spans="1:64" ht="15">
      <c r="A85" s="16"/>
      <c r="B85" s="136"/>
      <c r="C85" s="73"/>
      <c r="D85" s="73"/>
      <c r="E85" s="73"/>
      <c r="F85" s="73"/>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3"/>
      <c r="AN85" s="73"/>
      <c r="AO85" s="73"/>
      <c r="AP85" s="73"/>
      <c r="AQ85" s="73"/>
      <c r="AR85" s="73"/>
      <c r="AS85" s="73"/>
      <c r="AT85" s="73"/>
      <c r="AU85" s="73"/>
      <c r="AV85" s="73"/>
      <c r="AW85" s="73"/>
      <c r="AX85" s="73"/>
      <c r="AY85" s="73"/>
      <c r="AZ85" s="81"/>
      <c r="BA85" s="81"/>
      <c r="BB85" s="81"/>
      <c r="BC85" s="81"/>
      <c r="BD85" s="81"/>
      <c r="BE85" s="81"/>
      <c r="BF85" s="137"/>
      <c r="BG85" s="134"/>
      <c r="BH85" s="81"/>
      <c r="BI85" s="73"/>
      <c r="BJ85" s="73"/>
      <c r="BK85" s="73"/>
      <c r="BL85" s="74"/>
    </row>
    <row r="86" spans="1:64" ht="15">
      <c r="A86" s="16"/>
      <c r="B86" s="136"/>
      <c r="C86" s="73"/>
      <c r="D86" s="73"/>
      <c r="E86" s="73"/>
      <c r="F86" s="73"/>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c r="AH86" s="73"/>
      <c r="AI86" s="73"/>
      <c r="AJ86" s="73"/>
      <c r="AK86" s="73"/>
      <c r="AL86" s="73"/>
      <c r="AM86" s="73"/>
      <c r="AN86" s="73"/>
      <c r="AO86" s="73"/>
      <c r="AP86" s="73"/>
      <c r="AQ86" s="73"/>
      <c r="AR86" s="73"/>
      <c r="AS86" s="73"/>
      <c r="AT86" s="73"/>
      <c r="AU86" s="73"/>
      <c r="AV86" s="73"/>
      <c r="AW86" s="73"/>
      <c r="AX86" s="73"/>
      <c r="AY86" s="73"/>
      <c r="AZ86" s="81"/>
      <c r="BA86" s="81"/>
      <c r="BB86" s="81"/>
      <c r="BC86" s="81"/>
      <c r="BD86" s="81"/>
      <c r="BE86" s="81"/>
      <c r="BF86" s="137"/>
      <c r="BG86" s="134"/>
      <c r="BH86" s="81"/>
      <c r="BI86" s="73"/>
      <c r="BJ86" s="73"/>
      <c r="BK86" s="73"/>
      <c r="BL86" s="74"/>
    </row>
    <row r="87" spans="1:64" ht="15">
      <c r="A87" s="16"/>
      <c r="B87" s="136"/>
      <c r="C87" s="73"/>
      <c r="D87" s="73"/>
      <c r="E87" s="73"/>
      <c r="F87" s="73"/>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c r="AN87" s="73"/>
      <c r="AO87" s="73"/>
      <c r="AP87" s="73"/>
      <c r="AQ87" s="73"/>
      <c r="AR87" s="73"/>
      <c r="AS87" s="73"/>
      <c r="AT87" s="73"/>
      <c r="AU87" s="73"/>
      <c r="AV87" s="73"/>
      <c r="AW87" s="73"/>
      <c r="AX87" s="73"/>
      <c r="AY87" s="73"/>
      <c r="AZ87" s="81"/>
      <c r="BA87" s="81"/>
      <c r="BB87" s="81"/>
      <c r="BC87" s="81"/>
      <c r="BD87" s="81"/>
      <c r="BE87" s="81"/>
      <c r="BF87" s="137"/>
      <c r="BG87" s="134"/>
      <c r="BH87" s="81"/>
      <c r="BI87" s="73"/>
      <c r="BJ87" s="73"/>
      <c r="BK87" s="73"/>
      <c r="BL87" s="74"/>
    </row>
    <row r="88" spans="1:64" ht="15">
      <c r="A88" s="16"/>
      <c r="B88" s="136"/>
      <c r="C88" s="73"/>
      <c r="D88" s="73"/>
      <c r="E88" s="73"/>
      <c r="F88" s="73"/>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c r="AN88" s="73"/>
      <c r="AO88" s="73"/>
      <c r="AP88" s="73"/>
      <c r="AQ88" s="73"/>
      <c r="AR88" s="73"/>
      <c r="AS88" s="73"/>
      <c r="AT88" s="73"/>
      <c r="AU88" s="73"/>
      <c r="AV88" s="73"/>
      <c r="AW88" s="73"/>
      <c r="AX88" s="73"/>
      <c r="AY88" s="73"/>
      <c r="AZ88" s="81"/>
      <c r="BA88" s="81"/>
      <c r="BB88" s="81"/>
      <c r="BC88" s="81"/>
      <c r="BD88" s="81"/>
      <c r="BE88" s="81"/>
      <c r="BF88" s="137"/>
      <c r="BG88" s="134"/>
      <c r="BH88" s="81"/>
      <c r="BI88" s="73"/>
      <c r="BJ88" s="73"/>
      <c r="BK88" s="73"/>
      <c r="BL88" s="74"/>
    </row>
    <row r="89" spans="1:64" ht="15">
      <c r="A89" s="16"/>
      <c r="B89" s="136"/>
      <c r="C89" s="73"/>
      <c r="D89" s="73"/>
      <c r="E89" s="73"/>
      <c r="F89" s="73"/>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3"/>
      <c r="AN89" s="73"/>
      <c r="AO89" s="73"/>
      <c r="AP89" s="73"/>
      <c r="AQ89" s="73"/>
      <c r="AR89" s="73"/>
      <c r="AS89" s="73"/>
      <c r="AT89" s="73"/>
      <c r="AU89" s="73"/>
      <c r="AV89" s="73"/>
      <c r="AW89" s="73"/>
      <c r="AX89" s="73"/>
      <c r="AY89" s="73"/>
      <c r="AZ89" s="81"/>
      <c r="BA89" s="81"/>
      <c r="BB89" s="81"/>
      <c r="BC89" s="81"/>
      <c r="BD89" s="81"/>
      <c r="BE89" s="81"/>
      <c r="BF89" s="137"/>
      <c r="BG89" s="134"/>
      <c r="BH89" s="81"/>
      <c r="BI89" s="73"/>
      <c r="BJ89" s="73"/>
      <c r="BK89" s="73"/>
      <c r="BL89" s="74"/>
    </row>
    <row r="90" spans="1:64" ht="15">
      <c r="A90" s="16"/>
      <c r="B90" s="136"/>
      <c r="C90" s="73"/>
      <c r="D90" s="73"/>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3"/>
      <c r="AM90" s="73"/>
      <c r="AN90" s="73"/>
      <c r="AO90" s="73"/>
      <c r="AP90" s="73"/>
      <c r="AQ90" s="73"/>
      <c r="AR90" s="73"/>
      <c r="AS90" s="73"/>
      <c r="AT90" s="73"/>
      <c r="AU90" s="73"/>
      <c r="AV90" s="73"/>
      <c r="AW90" s="73"/>
      <c r="AX90" s="73"/>
      <c r="AY90" s="73"/>
      <c r="AZ90" s="81"/>
      <c r="BA90" s="81"/>
      <c r="BB90" s="81"/>
      <c r="BC90" s="81"/>
      <c r="BD90" s="81"/>
      <c r="BE90" s="81"/>
      <c r="BF90" s="137"/>
      <c r="BG90" s="134"/>
      <c r="BH90" s="81"/>
      <c r="BI90" s="73"/>
      <c r="BJ90" s="73"/>
      <c r="BK90" s="73"/>
      <c r="BL90" s="74"/>
    </row>
    <row r="91" spans="1:64" ht="15">
      <c r="A91" s="16"/>
      <c r="B91" s="136"/>
      <c r="C91" s="73"/>
      <c r="D91" s="73"/>
      <c r="E91" s="73"/>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c r="AM91" s="73"/>
      <c r="AN91" s="73"/>
      <c r="AO91" s="73"/>
      <c r="AP91" s="73"/>
      <c r="AQ91" s="73"/>
      <c r="AR91" s="73"/>
      <c r="AS91" s="73"/>
      <c r="AT91" s="73"/>
      <c r="AU91" s="73"/>
      <c r="AV91" s="73"/>
      <c r="AW91" s="73"/>
      <c r="AX91" s="73"/>
      <c r="AY91" s="73"/>
      <c r="AZ91" s="81"/>
      <c r="BA91" s="81"/>
      <c r="BB91" s="81"/>
      <c r="BC91" s="81"/>
      <c r="BD91" s="81"/>
      <c r="BE91" s="81"/>
      <c r="BF91" s="137"/>
      <c r="BG91" s="134"/>
      <c r="BH91" s="115" t="s">
        <v>60</v>
      </c>
      <c r="BI91" s="111"/>
      <c r="BJ91" s="73"/>
      <c r="BK91" s="73"/>
      <c r="BL91" s="74"/>
    </row>
    <row r="92" spans="1:64" ht="15">
      <c r="A92" s="138"/>
      <c r="B92" s="136"/>
      <c r="C92" s="73"/>
      <c r="D92" s="73"/>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c r="AJ92" s="73"/>
      <c r="AK92" s="73"/>
      <c r="AL92" s="73"/>
      <c r="AM92" s="73"/>
      <c r="AN92" s="73"/>
      <c r="AO92" s="73"/>
      <c r="AP92" s="73"/>
      <c r="AQ92" s="73"/>
      <c r="AR92" s="73"/>
      <c r="AS92" s="73"/>
      <c r="AT92" s="73"/>
      <c r="AU92" s="73"/>
      <c r="AV92" s="73"/>
      <c r="AW92" s="73"/>
      <c r="AX92" s="73"/>
      <c r="AY92" s="73"/>
      <c r="AZ92" s="81"/>
      <c r="BA92" s="81"/>
      <c r="BB92" s="81"/>
      <c r="BC92" s="81"/>
      <c r="BD92" s="81"/>
      <c r="BE92" s="81"/>
      <c r="BF92" s="137">
        <f>+BI99</f>
        <v>0</v>
      </c>
      <c r="BG92" s="134" t="e">
        <f>+BF92/B92</f>
        <v>#DIV/0!</v>
      </c>
      <c r="BH92" s="81"/>
      <c r="BI92" s="73"/>
      <c r="BJ92" s="73"/>
      <c r="BK92" s="73"/>
      <c r="BL92" s="74"/>
    </row>
    <row r="93" spans="1:64" ht="15">
      <c r="A93" s="138"/>
      <c r="B93" s="136"/>
      <c r="C93" s="73"/>
      <c r="D93" s="73"/>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73"/>
      <c r="AL93" s="73"/>
      <c r="AM93" s="73"/>
      <c r="AN93" s="73"/>
      <c r="AO93" s="73"/>
      <c r="AP93" s="73"/>
      <c r="AQ93" s="73"/>
      <c r="AR93" s="73"/>
      <c r="AS93" s="73"/>
      <c r="AT93" s="73"/>
      <c r="AU93" s="73"/>
      <c r="AV93" s="73"/>
      <c r="AW93" s="73"/>
      <c r="AX93" s="73"/>
      <c r="AY93" s="73"/>
      <c r="AZ93" s="81"/>
      <c r="BA93" s="81"/>
      <c r="BB93" s="81"/>
      <c r="BC93" s="81"/>
      <c r="BD93" s="81"/>
      <c r="BE93" s="81"/>
      <c r="BF93" s="137"/>
      <c r="BG93" s="134"/>
      <c r="BH93" s="81"/>
      <c r="BI93" s="73"/>
      <c r="BJ93" s="73"/>
      <c r="BK93" s="73"/>
      <c r="BL93" s="74"/>
    </row>
    <row r="94" spans="1:64" ht="15">
      <c r="A94" s="138"/>
      <c r="B94" s="136"/>
      <c r="C94" s="73"/>
      <c r="D94" s="73"/>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c r="AH94" s="73"/>
      <c r="AI94" s="73"/>
      <c r="AJ94" s="73"/>
      <c r="AK94" s="73"/>
      <c r="AL94" s="73"/>
      <c r="AM94" s="73"/>
      <c r="AN94" s="73"/>
      <c r="AO94" s="73"/>
      <c r="AP94" s="73"/>
      <c r="AQ94" s="73"/>
      <c r="AR94" s="73"/>
      <c r="AS94" s="73"/>
      <c r="AT94" s="73"/>
      <c r="AU94" s="73"/>
      <c r="AV94" s="73"/>
      <c r="AW94" s="73"/>
      <c r="AX94" s="73"/>
      <c r="AY94" s="73"/>
      <c r="AZ94" s="81"/>
      <c r="BA94" s="81"/>
      <c r="BB94" s="81"/>
      <c r="BC94" s="81"/>
      <c r="BD94" s="81"/>
      <c r="BE94" s="81"/>
      <c r="BF94" s="137"/>
      <c r="BG94" s="134"/>
      <c r="BH94" s="81"/>
      <c r="BI94" s="73"/>
      <c r="BJ94" s="73"/>
      <c r="BK94" s="73"/>
      <c r="BL94" s="74"/>
    </row>
    <row r="95" spans="1:64" ht="15">
      <c r="A95" s="138"/>
      <c r="B95" s="136"/>
      <c r="C95" s="73"/>
      <c r="D95" s="73"/>
      <c r="E95" s="73"/>
      <c r="F95" s="73"/>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c r="AH95" s="73"/>
      <c r="AI95" s="73"/>
      <c r="AJ95" s="73"/>
      <c r="AK95" s="73"/>
      <c r="AL95" s="73"/>
      <c r="AM95" s="73"/>
      <c r="AN95" s="73"/>
      <c r="AO95" s="73"/>
      <c r="AP95" s="73"/>
      <c r="AQ95" s="73"/>
      <c r="AR95" s="73"/>
      <c r="AS95" s="73"/>
      <c r="AT95" s="73"/>
      <c r="AU95" s="73"/>
      <c r="AV95" s="73"/>
      <c r="AW95" s="73"/>
      <c r="AX95" s="73"/>
      <c r="AY95" s="73"/>
      <c r="AZ95" s="81"/>
      <c r="BA95" s="81"/>
      <c r="BB95" s="81"/>
      <c r="BC95" s="81"/>
      <c r="BD95" s="81"/>
      <c r="BE95" s="81"/>
      <c r="BF95" s="137"/>
      <c r="BG95" s="134"/>
      <c r="BH95" s="81"/>
      <c r="BI95" s="73"/>
      <c r="BJ95" s="73"/>
      <c r="BK95" s="73"/>
      <c r="BL95" s="74"/>
    </row>
    <row r="96" spans="1:64" ht="15">
      <c r="A96" s="138"/>
      <c r="B96" s="136"/>
      <c r="C96" s="73"/>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73"/>
      <c r="AM96" s="73"/>
      <c r="AN96" s="73"/>
      <c r="AO96" s="73"/>
      <c r="AP96" s="73"/>
      <c r="AQ96" s="73"/>
      <c r="AR96" s="73"/>
      <c r="AS96" s="73"/>
      <c r="AT96" s="73"/>
      <c r="AU96" s="73"/>
      <c r="AV96" s="73"/>
      <c r="AW96" s="73"/>
      <c r="AX96" s="73"/>
      <c r="AY96" s="73"/>
      <c r="AZ96" s="81"/>
      <c r="BA96" s="81"/>
      <c r="BB96" s="81"/>
      <c r="BC96" s="81"/>
      <c r="BD96" s="81"/>
      <c r="BE96" s="81"/>
      <c r="BF96" s="137"/>
      <c r="BG96" s="134"/>
      <c r="BH96" s="81"/>
      <c r="BI96" s="73"/>
      <c r="BJ96" s="73"/>
      <c r="BK96" s="73"/>
      <c r="BL96" s="74"/>
    </row>
    <row r="97" spans="1:64" ht="15">
      <c r="A97" s="138"/>
      <c r="B97" s="136"/>
      <c r="C97" s="73"/>
      <c r="D97" s="73"/>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c r="AJ97" s="73"/>
      <c r="AK97" s="73"/>
      <c r="AL97" s="73"/>
      <c r="AM97" s="73"/>
      <c r="AN97" s="73"/>
      <c r="AO97" s="73"/>
      <c r="AP97" s="73"/>
      <c r="AQ97" s="73"/>
      <c r="AR97" s="73"/>
      <c r="AS97" s="73"/>
      <c r="AT97" s="73"/>
      <c r="AU97" s="73"/>
      <c r="AV97" s="73"/>
      <c r="AW97" s="73"/>
      <c r="AX97" s="73"/>
      <c r="AY97" s="73"/>
      <c r="AZ97" s="81"/>
      <c r="BA97" s="81"/>
      <c r="BB97" s="81"/>
      <c r="BC97" s="81"/>
      <c r="BD97" s="81"/>
      <c r="BE97" s="81"/>
      <c r="BF97" s="137"/>
      <c r="BG97" s="134"/>
      <c r="BH97" s="81"/>
      <c r="BI97" s="73"/>
      <c r="BJ97" s="73"/>
      <c r="BK97" s="73"/>
      <c r="BL97" s="74"/>
    </row>
    <row r="98" spans="1:64" ht="15">
      <c r="A98" s="138"/>
      <c r="B98" s="136"/>
      <c r="C98" s="73"/>
      <c r="D98" s="73"/>
      <c r="E98" s="73"/>
      <c r="F98" s="73"/>
      <c r="G98" s="73"/>
      <c r="H98" s="73"/>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3"/>
      <c r="AY98" s="73"/>
      <c r="AZ98" s="81"/>
      <c r="BA98" s="81"/>
      <c r="BB98" s="81"/>
      <c r="BC98" s="81"/>
      <c r="BD98" s="81"/>
      <c r="BE98" s="81"/>
      <c r="BF98" s="137"/>
      <c r="BG98" s="134"/>
      <c r="BH98" s="81"/>
      <c r="BI98" s="73"/>
      <c r="BJ98" s="73"/>
      <c r="BK98" s="73"/>
      <c r="BL98" s="74"/>
    </row>
    <row r="99" spans="1:64" ht="15">
      <c r="A99" s="138"/>
      <c r="B99" s="136"/>
      <c r="C99" s="73"/>
      <c r="D99" s="73"/>
      <c r="E99" s="73"/>
      <c r="F99" s="73"/>
      <c r="G99" s="73"/>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73"/>
      <c r="AN99" s="73"/>
      <c r="AO99" s="73"/>
      <c r="AP99" s="73"/>
      <c r="AQ99" s="73"/>
      <c r="AR99" s="73"/>
      <c r="AS99" s="73"/>
      <c r="AT99" s="73"/>
      <c r="AU99" s="73"/>
      <c r="AV99" s="73"/>
      <c r="AW99" s="73"/>
      <c r="AX99" s="73"/>
      <c r="AY99" s="73"/>
      <c r="AZ99" s="81"/>
      <c r="BA99" s="81"/>
      <c r="BB99" s="81"/>
      <c r="BC99" s="81"/>
      <c r="BD99" s="81"/>
      <c r="BE99" s="81"/>
      <c r="BF99" s="137"/>
      <c r="BG99" s="134"/>
      <c r="BH99" s="115" t="s">
        <v>60</v>
      </c>
      <c r="BI99" s="117"/>
      <c r="BJ99" s="73"/>
      <c r="BK99" s="73"/>
      <c r="BL99" s="74"/>
    </row>
    <row r="100" spans="1:64" ht="15">
      <c r="A100" s="123" t="s">
        <v>56</v>
      </c>
      <c r="B100" s="79"/>
      <c r="C100" s="73"/>
      <c r="D100" s="73"/>
      <c r="E100" s="73"/>
      <c r="F100" s="73"/>
      <c r="G100" s="73"/>
      <c r="H100" s="73"/>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c r="AH100" s="73"/>
      <c r="AI100" s="73"/>
      <c r="AJ100" s="73"/>
      <c r="AK100" s="73"/>
      <c r="AL100" s="73"/>
      <c r="AM100" s="73"/>
      <c r="AN100" s="73"/>
      <c r="AO100" s="73"/>
      <c r="AP100" s="73"/>
      <c r="AQ100" s="73"/>
      <c r="AR100" s="73"/>
      <c r="AS100" s="73"/>
      <c r="AT100" s="73"/>
      <c r="AU100" s="73"/>
      <c r="AV100" s="73"/>
      <c r="AW100" s="73"/>
      <c r="AX100" s="73"/>
      <c r="AY100" s="73"/>
      <c r="AZ100" s="81"/>
      <c r="BA100" s="81"/>
      <c r="BB100" s="81"/>
      <c r="BC100" s="81"/>
      <c r="BD100" s="81"/>
      <c r="BE100" s="81"/>
      <c r="BF100" s="83"/>
      <c r="BG100" s="134" t="e">
        <f>+BF100/B100</f>
        <v>#DIV/0!</v>
      </c>
      <c r="BH100" s="81"/>
      <c r="BI100" s="73">
        <v>52118805</v>
      </c>
      <c r="BJ100" s="73"/>
      <c r="BK100" s="73"/>
      <c r="BL100" s="74"/>
    </row>
    <row r="101" spans="1:64" ht="15">
      <c r="A101" s="123"/>
      <c r="B101" s="79"/>
      <c r="C101" s="73"/>
      <c r="D101" s="73"/>
      <c r="E101" s="73"/>
      <c r="F101" s="73"/>
      <c r="G101" s="73"/>
      <c r="H101" s="73"/>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c r="AH101" s="73"/>
      <c r="AI101" s="73"/>
      <c r="AJ101" s="73"/>
      <c r="AK101" s="73"/>
      <c r="AL101" s="73"/>
      <c r="AM101" s="73"/>
      <c r="AN101" s="73"/>
      <c r="AO101" s="73"/>
      <c r="AP101" s="73"/>
      <c r="AQ101" s="73"/>
      <c r="AR101" s="73"/>
      <c r="AS101" s="73"/>
      <c r="AT101" s="73"/>
      <c r="AU101" s="73"/>
      <c r="AV101" s="73"/>
      <c r="AW101" s="73"/>
      <c r="AX101" s="73"/>
      <c r="AY101" s="73"/>
      <c r="AZ101" s="81"/>
      <c r="BA101" s="81"/>
      <c r="BB101" s="81"/>
      <c r="BC101" s="81"/>
      <c r="BD101" s="81"/>
      <c r="BE101" s="81"/>
      <c r="BF101" s="83"/>
      <c r="BG101" s="134"/>
      <c r="BH101" s="81"/>
      <c r="BI101" s="73">
        <v>27086068</v>
      </c>
      <c r="BJ101" s="73"/>
      <c r="BK101" s="73"/>
      <c r="BL101" s="74"/>
    </row>
    <row r="102" spans="1:64" ht="15">
      <c r="A102" s="123"/>
      <c r="B102" s="79"/>
      <c r="C102" s="73"/>
      <c r="D102" s="73"/>
      <c r="E102" s="73"/>
      <c r="F102" s="73"/>
      <c r="G102" s="73"/>
      <c r="H102" s="73"/>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c r="AH102" s="73"/>
      <c r="AI102" s="73"/>
      <c r="AJ102" s="73"/>
      <c r="AK102" s="73"/>
      <c r="AL102" s="73"/>
      <c r="AM102" s="73"/>
      <c r="AN102" s="73"/>
      <c r="AO102" s="73"/>
      <c r="AP102" s="73"/>
      <c r="AQ102" s="73"/>
      <c r="AR102" s="73"/>
      <c r="AS102" s="73"/>
      <c r="AT102" s="73"/>
      <c r="AU102" s="73"/>
      <c r="AV102" s="73"/>
      <c r="AW102" s="73"/>
      <c r="AX102" s="73"/>
      <c r="AY102" s="73"/>
      <c r="AZ102" s="81"/>
      <c r="BA102" s="81"/>
      <c r="BB102" s="81"/>
      <c r="BC102" s="81"/>
      <c r="BD102" s="81"/>
      <c r="BE102" s="81"/>
      <c r="BF102" s="83"/>
      <c r="BG102" s="134"/>
      <c r="BH102" s="115" t="s">
        <v>60</v>
      </c>
      <c r="BI102" s="85">
        <f>SUM(BI100:BI101)</f>
        <v>79204873</v>
      </c>
      <c r="BJ102" s="73"/>
      <c r="BK102" s="73"/>
      <c r="BL102" s="74"/>
    </row>
    <row r="103" spans="1:64" ht="15">
      <c r="A103" s="123" t="s">
        <v>57</v>
      </c>
      <c r="B103" s="79"/>
      <c r="C103" s="73"/>
      <c r="D103" s="73"/>
      <c r="E103" s="73"/>
      <c r="F103" s="73"/>
      <c r="G103" s="73"/>
      <c r="H103" s="73"/>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c r="AH103" s="73"/>
      <c r="AI103" s="73"/>
      <c r="AJ103" s="73"/>
      <c r="AK103" s="73"/>
      <c r="AL103" s="73"/>
      <c r="AM103" s="73"/>
      <c r="AN103" s="73"/>
      <c r="AO103" s="73"/>
      <c r="AP103" s="73"/>
      <c r="AQ103" s="73"/>
      <c r="AR103" s="73"/>
      <c r="AS103" s="73"/>
      <c r="AT103" s="73"/>
      <c r="AU103" s="73"/>
      <c r="AV103" s="73"/>
      <c r="AW103" s="73"/>
      <c r="AX103" s="73"/>
      <c r="AY103" s="73"/>
      <c r="AZ103" s="81"/>
      <c r="BA103" s="81"/>
      <c r="BB103" s="81"/>
      <c r="BC103" s="81"/>
      <c r="BD103" s="81"/>
      <c r="BE103" s="81"/>
      <c r="BF103" s="83">
        <f>+BI106</f>
        <v>190934829</v>
      </c>
      <c r="BG103" s="134" t="e">
        <f>+BF103/B103</f>
        <v>#DIV/0!</v>
      </c>
      <c r="BH103" s="81" t="s">
        <v>58</v>
      </c>
      <c r="BI103" s="73">
        <v>502100</v>
      </c>
      <c r="BJ103" s="73"/>
      <c r="BK103" s="73"/>
      <c r="BL103" s="74"/>
    </row>
    <row r="104" spans="1:64" ht="15">
      <c r="A104" s="123"/>
      <c r="B104" s="79"/>
      <c r="C104" s="73"/>
      <c r="D104" s="73"/>
      <c r="E104" s="73"/>
      <c r="F104" s="73"/>
      <c r="G104" s="73"/>
      <c r="H104" s="73"/>
      <c r="I104" s="73"/>
      <c r="J104" s="73"/>
      <c r="K104" s="73"/>
      <c r="L104" s="73"/>
      <c r="M104" s="73"/>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3"/>
      <c r="AL104" s="73"/>
      <c r="AM104" s="73"/>
      <c r="AN104" s="73"/>
      <c r="AO104" s="73"/>
      <c r="AP104" s="73"/>
      <c r="AQ104" s="73"/>
      <c r="AR104" s="73"/>
      <c r="AS104" s="73"/>
      <c r="AT104" s="73"/>
      <c r="AU104" s="73"/>
      <c r="AV104" s="73"/>
      <c r="AW104" s="73"/>
      <c r="AX104" s="73"/>
      <c r="AY104" s="73"/>
      <c r="AZ104" s="81"/>
      <c r="BA104" s="81"/>
      <c r="BB104" s="81"/>
      <c r="BC104" s="81"/>
      <c r="BD104" s="81"/>
      <c r="BE104" s="81"/>
      <c r="BF104" s="83"/>
      <c r="BG104" s="134"/>
      <c r="BH104" s="81" t="s">
        <v>59</v>
      </c>
      <c r="BI104" s="73">
        <v>174492042</v>
      </c>
      <c r="BJ104" s="73"/>
      <c r="BK104" s="73"/>
      <c r="BL104" s="74"/>
    </row>
    <row r="105" spans="1:64" ht="15">
      <c r="A105" s="123"/>
      <c r="B105" s="79"/>
      <c r="C105" s="73"/>
      <c r="D105" s="73"/>
      <c r="E105" s="73"/>
      <c r="F105" s="73"/>
      <c r="G105" s="73"/>
      <c r="H105" s="73"/>
      <c r="I105" s="73"/>
      <c r="J105" s="73"/>
      <c r="K105" s="73"/>
      <c r="L105" s="73"/>
      <c r="M105" s="73"/>
      <c r="N105" s="73"/>
      <c r="O105" s="73"/>
      <c r="P105" s="73"/>
      <c r="Q105" s="73"/>
      <c r="R105" s="73"/>
      <c r="S105" s="73"/>
      <c r="T105" s="73"/>
      <c r="U105" s="73"/>
      <c r="V105" s="73"/>
      <c r="W105" s="73"/>
      <c r="X105" s="73"/>
      <c r="Y105" s="73"/>
      <c r="Z105" s="73"/>
      <c r="AA105" s="73"/>
      <c r="AB105" s="73"/>
      <c r="AC105" s="73"/>
      <c r="AD105" s="73"/>
      <c r="AE105" s="73"/>
      <c r="AF105" s="73"/>
      <c r="AG105" s="73"/>
      <c r="AH105" s="73"/>
      <c r="AI105" s="73"/>
      <c r="AJ105" s="73"/>
      <c r="AK105" s="73"/>
      <c r="AL105" s="73"/>
      <c r="AM105" s="73"/>
      <c r="AN105" s="73"/>
      <c r="AO105" s="73"/>
      <c r="AP105" s="73"/>
      <c r="AQ105" s="73"/>
      <c r="AR105" s="73"/>
      <c r="AS105" s="73"/>
      <c r="AT105" s="73"/>
      <c r="AU105" s="73"/>
      <c r="AV105" s="73"/>
      <c r="AW105" s="73"/>
      <c r="AX105" s="73"/>
      <c r="AY105" s="73"/>
      <c r="AZ105" s="81"/>
      <c r="BA105" s="81"/>
      <c r="BB105" s="81"/>
      <c r="BC105" s="81"/>
      <c r="BD105" s="81"/>
      <c r="BE105" s="81"/>
      <c r="BF105" s="83"/>
      <c r="BG105" s="134"/>
      <c r="BH105" s="81" t="s">
        <v>54</v>
      </c>
      <c r="BI105" s="73">
        <v>15940687</v>
      </c>
      <c r="BJ105" s="73"/>
      <c r="BK105" s="73"/>
      <c r="BL105" s="74"/>
    </row>
    <row r="106" spans="1:64" ht="15">
      <c r="A106" s="123"/>
      <c r="B106" s="79"/>
      <c r="C106" s="73"/>
      <c r="D106" s="73"/>
      <c r="E106" s="73"/>
      <c r="F106" s="73"/>
      <c r="G106" s="73"/>
      <c r="H106" s="73"/>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c r="AH106" s="73"/>
      <c r="AI106" s="73"/>
      <c r="AJ106" s="73"/>
      <c r="AK106" s="73"/>
      <c r="AL106" s="73"/>
      <c r="AM106" s="73"/>
      <c r="AN106" s="73"/>
      <c r="AO106" s="73"/>
      <c r="AP106" s="73"/>
      <c r="AQ106" s="73"/>
      <c r="AR106" s="73"/>
      <c r="AS106" s="73"/>
      <c r="AT106" s="73"/>
      <c r="AU106" s="73"/>
      <c r="AV106" s="73"/>
      <c r="AW106" s="73"/>
      <c r="AX106" s="73"/>
      <c r="AY106" s="73"/>
      <c r="AZ106" s="81"/>
      <c r="BA106" s="81"/>
      <c r="BB106" s="81"/>
      <c r="BC106" s="81"/>
      <c r="BD106" s="81"/>
      <c r="BE106" s="81"/>
      <c r="BF106" s="83"/>
      <c r="BG106" s="134"/>
      <c r="BH106" s="116" t="s">
        <v>60</v>
      </c>
      <c r="BI106" s="116">
        <f>SUM(BI103:BI105)</f>
        <v>190934829</v>
      </c>
      <c r="BJ106" s="73"/>
      <c r="BK106" s="73"/>
      <c r="BL106" s="74"/>
    </row>
    <row r="107" spans="1:64" ht="15">
      <c r="A107" s="52" t="s">
        <v>62</v>
      </c>
      <c r="B107" s="79"/>
      <c r="C107" s="73"/>
      <c r="D107" s="73"/>
      <c r="E107" s="73"/>
      <c r="F107" s="73"/>
      <c r="G107" s="73"/>
      <c r="H107" s="73"/>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c r="AH107" s="73"/>
      <c r="AI107" s="73"/>
      <c r="AJ107" s="73"/>
      <c r="AK107" s="73"/>
      <c r="AL107" s="73"/>
      <c r="AM107" s="73"/>
      <c r="AN107" s="73"/>
      <c r="AO107" s="73"/>
      <c r="AP107" s="73"/>
      <c r="AQ107" s="73"/>
      <c r="AR107" s="73"/>
      <c r="AS107" s="73"/>
      <c r="AT107" s="73"/>
      <c r="AU107" s="73"/>
      <c r="AV107" s="73"/>
      <c r="AW107" s="73"/>
      <c r="AX107" s="73"/>
      <c r="AY107" s="73"/>
      <c r="AZ107" s="81"/>
      <c r="BA107" s="81"/>
      <c r="BB107" s="81"/>
      <c r="BC107" s="81"/>
      <c r="BD107" s="81"/>
      <c r="BE107" s="81"/>
      <c r="BF107" s="83">
        <f>+BI111</f>
        <v>1751208998</v>
      </c>
      <c r="BG107" s="134" t="e">
        <f>+BF107/B107</f>
        <v>#DIV/0!</v>
      </c>
      <c r="BH107" s="81" t="s">
        <v>61</v>
      </c>
      <c r="BI107" s="73">
        <v>1301196008</v>
      </c>
      <c r="BJ107" s="73"/>
      <c r="BK107" s="73"/>
      <c r="BL107" s="74"/>
    </row>
    <row r="108" spans="1:64" ht="15">
      <c r="A108" s="52"/>
      <c r="B108" s="79"/>
      <c r="C108" s="73"/>
      <c r="D108" s="73"/>
      <c r="E108" s="73"/>
      <c r="F108" s="73"/>
      <c r="G108" s="73"/>
      <c r="H108" s="73"/>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c r="AH108" s="73"/>
      <c r="AI108" s="73"/>
      <c r="AJ108" s="73"/>
      <c r="AK108" s="73"/>
      <c r="AL108" s="73"/>
      <c r="AM108" s="73"/>
      <c r="AN108" s="73"/>
      <c r="AO108" s="73"/>
      <c r="AP108" s="73"/>
      <c r="AQ108" s="73"/>
      <c r="AR108" s="73"/>
      <c r="AS108" s="73"/>
      <c r="AT108" s="73"/>
      <c r="AU108" s="73"/>
      <c r="AV108" s="73"/>
      <c r="AW108" s="73"/>
      <c r="AX108" s="73"/>
      <c r="AY108" s="73"/>
      <c r="AZ108" s="81"/>
      <c r="BA108" s="81"/>
      <c r="BB108" s="81"/>
      <c r="BC108" s="81"/>
      <c r="BD108" s="81"/>
      <c r="BE108" s="81"/>
      <c r="BF108" s="83"/>
      <c r="BG108" s="134"/>
      <c r="BH108" s="81" t="s">
        <v>61</v>
      </c>
      <c r="BI108" s="73">
        <v>374845895</v>
      </c>
      <c r="BJ108" s="73"/>
      <c r="BK108" s="73"/>
      <c r="BL108" s="74"/>
    </row>
    <row r="109" spans="1:64" ht="15">
      <c r="A109" s="52"/>
      <c r="B109" s="79"/>
      <c r="C109" s="73"/>
      <c r="D109" s="73"/>
      <c r="E109" s="73"/>
      <c r="F109" s="73"/>
      <c r="G109" s="73"/>
      <c r="H109" s="73"/>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c r="AH109" s="73"/>
      <c r="AI109" s="73"/>
      <c r="AJ109" s="73"/>
      <c r="AK109" s="73"/>
      <c r="AL109" s="73"/>
      <c r="AM109" s="73"/>
      <c r="AN109" s="73"/>
      <c r="AO109" s="73"/>
      <c r="AP109" s="73"/>
      <c r="AQ109" s="73"/>
      <c r="AR109" s="73"/>
      <c r="AS109" s="73"/>
      <c r="AT109" s="73"/>
      <c r="AU109" s="73"/>
      <c r="AV109" s="73"/>
      <c r="AW109" s="73"/>
      <c r="AX109" s="73"/>
      <c r="AY109" s="73"/>
      <c r="AZ109" s="81"/>
      <c r="BA109" s="81"/>
      <c r="BB109" s="81"/>
      <c r="BC109" s="81"/>
      <c r="BD109" s="81"/>
      <c r="BE109" s="81"/>
      <c r="BF109" s="83"/>
      <c r="BG109" s="134"/>
      <c r="BH109" s="81" t="s">
        <v>55</v>
      </c>
      <c r="BI109" s="73">
        <v>56432009</v>
      </c>
      <c r="BJ109" s="73"/>
      <c r="BK109" s="73"/>
      <c r="BL109" s="74"/>
    </row>
    <row r="110" spans="1:64" ht="15">
      <c r="A110" s="52"/>
      <c r="B110" s="79"/>
      <c r="C110" s="73"/>
      <c r="D110" s="73"/>
      <c r="E110" s="73"/>
      <c r="F110" s="73"/>
      <c r="G110" s="73"/>
      <c r="H110" s="73"/>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c r="AH110" s="73"/>
      <c r="AI110" s="73"/>
      <c r="AJ110" s="73"/>
      <c r="AK110" s="73"/>
      <c r="AL110" s="73"/>
      <c r="AM110" s="73"/>
      <c r="AN110" s="73"/>
      <c r="AO110" s="73"/>
      <c r="AP110" s="73"/>
      <c r="AQ110" s="73"/>
      <c r="AR110" s="73"/>
      <c r="AS110" s="73"/>
      <c r="AT110" s="73"/>
      <c r="AU110" s="73"/>
      <c r="AV110" s="73"/>
      <c r="AW110" s="73"/>
      <c r="AX110" s="73"/>
      <c r="AY110" s="73"/>
      <c r="AZ110" s="81"/>
      <c r="BA110" s="81"/>
      <c r="BB110" s="81"/>
      <c r="BC110" s="81"/>
      <c r="BD110" s="81"/>
      <c r="BE110" s="81"/>
      <c r="BF110" s="83"/>
      <c r="BG110" s="134"/>
      <c r="BH110" s="81" t="s">
        <v>55</v>
      </c>
      <c r="BI110" s="73">
        <v>18735086</v>
      </c>
      <c r="BJ110" s="73"/>
      <c r="BK110" s="73"/>
      <c r="BL110" s="74"/>
    </row>
    <row r="111" spans="1:64" ht="18">
      <c r="A111" s="53" t="s">
        <v>63</v>
      </c>
      <c r="B111" s="121">
        <f>SUM(B4:B110)</f>
        <v>41738855214</v>
      </c>
      <c r="C111" s="54">
        <f aca="true" t="shared" si="22" ref="C111:BE111">SUM(C4:C110)</f>
        <v>560227317.2710178</v>
      </c>
      <c r="D111" s="54">
        <f t="shared" si="22"/>
        <v>650629960.5968242</v>
      </c>
      <c r="E111" s="54">
        <f t="shared" si="22"/>
        <v>981860475.7755097</v>
      </c>
      <c r="F111" s="54">
        <f t="shared" si="22"/>
        <v>1325485794.0633013</v>
      </c>
      <c r="G111" s="54">
        <f t="shared" si="22"/>
        <v>1398377483.3610704</v>
      </c>
      <c r="H111" s="54">
        <f t="shared" si="22"/>
        <v>1625567045.2034628</v>
      </c>
      <c r="I111" s="54">
        <f t="shared" si="22"/>
        <v>1689365874.4951427</v>
      </c>
      <c r="J111" s="54">
        <f t="shared" si="22"/>
        <v>1792624037.9559088</v>
      </c>
      <c r="K111" s="54">
        <f t="shared" si="22"/>
        <v>1893065184.3552458</v>
      </c>
      <c r="L111" s="54">
        <f t="shared" si="22"/>
        <v>2017842304.7992659</v>
      </c>
      <c r="M111" s="54">
        <f t="shared" si="22"/>
        <v>2368717704.0478783</v>
      </c>
      <c r="N111" s="54">
        <f t="shared" si="22"/>
        <v>2424595692.2467203</v>
      </c>
      <c r="O111" s="54">
        <f t="shared" si="22"/>
        <v>2430460562.2675905</v>
      </c>
      <c r="P111" s="54">
        <f t="shared" si="22"/>
        <v>3080305108.5815644</v>
      </c>
      <c r="Q111" s="54">
        <f t="shared" si="22"/>
        <v>3103386072.663698</v>
      </c>
      <c r="R111" s="54">
        <f t="shared" si="22"/>
        <v>3270364497.2578917</v>
      </c>
      <c r="S111" s="54">
        <f t="shared" si="22"/>
        <v>3329975240.4764824</v>
      </c>
      <c r="T111" s="54">
        <f t="shared" si="22"/>
        <v>3353177511.56727</v>
      </c>
      <c r="U111" s="54">
        <f t="shared" si="22"/>
        <v>3555608705.562047</v>
      </c>
      <c r="V111" s="54">
        <f t="shared" si="22"/>
        <v>3633498701.6876354</v>
      </c>
      <c r="W111" s="54">
        <f t="shared" si="22"/>
        <v>3879059420.94478</v>
      </c>
      <c r="X111" s="54">
        <f t="shared" si="22"/>
        <v>3885603644.9680676</v>
      </c>
      <c r="Y111" s="54">
        <f t="shared" si="22"/>
        <v>4014610751.4271398</v>
      </c>
      <c r="Z111" s="54">
        <f t="shared" si="22"/>
        <v>4501372949.2041235</v>
      </c>
      <c r="AA111" s="54">
        <f t="shared" si="22"/>
        <v>4545411875.360836</v>
      </c>
      <c r="AB111" s="54">
        <f t="shared" si="22"/>
        <v>23142600641</v>
      </c>
      <c r="AC111" s="54">
        <f t="shared" si="22"/>
        <v>5260115565.904114</v>
      </c>
      <c r="AD111" s="54">
        <f t="shared" si="22"/>
        <v>5756752590.363399</v>
      </c>
      <c r="AE111" s="54">
        <f t="shared" si="22"/>
        <v>5761260052.379438</v>
      </c>
      <c r="AF111" s="54">
        <f t="shared" si="22"/>
        <v>5791848592.488288</v>
      </c>
      <c r="AG111" s="54">
        <f t="shared" si="22"/>
        <v>21896163928.308</v>
      </c>
      <c r="AH111" s="54">
        <f t="shared" si="22"/>
        <v>5829881054.623627</v>
      </c>
      <c r="AI111" s="54">
        <f t="shared" si="22"/>
        <v>5840402476.601068</v>
      </c>
      <c r="AJ111" s="54">
        <f t="shared" si="22"/>
        <v>5895997340.91889</v>
      </c>
      <c r="AK111" s="54">
        <f t="shared" si="22"/>
        <v>6254083975.401143</v>
      </c>
      <c r="AL111" s="54">
        <f t="shared" si="22"/>
        <v>6254083975.401143</v>
      </c>
      <c r="AM111" s="54">
        <f t="shared" si="22"/>
        <v>6254083975.401143</v>
      </c>
      <c r="AN111" s="54">
        <f t="shared" si="22"/>
        <v>488453048.8449288</v>
      </c>
      <c r="AO111" s="54">
        <f t="shared" si="22"/>
        <v>1303096325.8658652</v>
      </c>
      <c r="AP111" s="54">
        <f t="shared" si="22"/>
        <v>1323240252.938704</v>
      </c>
      <c r="AQ111" s="54">
        <f t="shared" si="22"/>
        <v>1885630792.3749611</v>
      </c>
      <c r="AR111" s="54">
        <f t="shared" si="22"/>
        <v>2208457419.5681453</v>
      </c>
      <c r="AS111" s="54">
        <f t="shared" si="22"/>
        <v>2239519384.737546</v>
      </c>
      <c r="AT111" s="54">
        <f t="shared" si="22"/>
        <v>3103657201.8192663</v>
      </c>
      <c r="AU111" s="54">
        <f t="shared" si="22"/>
        <v>3205416572.1929617</v>
      </c>
      <c r="AV111" s="54">
        <f t="shared" si="22"/>
        <v>3562699604.504782</v>
      </c>
      <c r="AW111" s="54">
        <f t="shared" si="22"/>
        <v>3798097283.356724</v>
      </c>
      <c r="AX111" s="54">
        <f t="shared" si="22"/>
        <v>3798097283.356724</v>
      </c>
      <c r="AY111" s="54">
        <f t="shared" si="22"/>
        <v>3849540831.542092</v>
      </c>
      <c r="AZ111" s="54">
        <f t="shared" si="22"/>
        <v>3930009423.82844</v>
      </c>
      <c r="BA111" s="54">
        <f t="shared" si="22"/>
        <v>3986865326.030762</v>
      </c>
      <c r="BB111" s="54">
        <f t="shared" si="22"/>
        <v>5224281914.156797</v>
      </c>
      <c r="BC111" s="54">
        <f t="shared" si="22"/>
        <v>5275451990.342227</v>
      </c>
      <c r="BD111" s="54">
        <f t="shared" si="22"/>
        <v>5279473010.891875</v>
      </c>
      <c r="BE111" s="54">
        <f t="shared" si="22"/>
        <v>5294931755.113162</v>
      </c>
      <c r="BF111" s="55" t="s">
        <v>66</v>
      </c>
      <c r="BG111" s="56">
        <v>1</v>
      </c>
      <c r="BH111" s="116" t="s">
        <v>60</v>
      </c>
      <c r="BI111" s="116">
        <f>SUM(BI107:BI110)</f>
        <v>1751208998</v>
      </c>
      <c r="BJ111" s="73"/>
      <c r="BK111" s="73"/>
      <c r="BL111" s="74"/>
    </row>
    <row r="112" spans="1:64" ht="20.25">
      <c r="A112" s="86" t="s">
        <v>64</v>
      </c>
      <c r="B112" s="57">
        <f>+B111-BI112</f>
        <v>39717506514</v>
      </c>
      <c r="C112" s="53"/>
      <c r="D112" s="53"/>
      <c r="E112" s="53"/>
      <c r="F112" s="53"/>
      <c r="G112" s="53"/>
      <c r="H112" s="53"/>
      <c r="I112" s="53"/>
      <c r="J112" s="53"/>
      <c r="K112" s="53"/>
      <c r="L112" s="53"/>
      <c r="M112" s="53"/>
      <c r="N112" s="53"/>
      <c r="O112" s="53"/>
      <c r="P112" s="53"/>
      <c r="Q112" s="53"/>
      <c r="R112" s="53"/>
      <c r="S112" s="53"/>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53"/>
      <c r="AT112" s="53"/>
      <c r="AU112" s="53"/>
      <c r="AV112" s="53"/>
      <c r="AW112" s="53"/>
      <c r="AX112" s="53"/>
      <c r="AY112" s="53"/>
      <c r="AZ112" s="53"/>
      <c r="BA112" s="53"/>
      <c r="BB112" s="53"/>
      <c r="BC112" s="53"/>
      <c r="BD112" s="53"/>
      <c r="BE112" s="53"/>
      <c r="BF112" s="53" t="s">
        <v>66</v>
      </c>
      <c r="BG112" s="58">
        <f>+B112/B111</f>
        <v>0.9515715347333723</v>
      </c>
      <c r="BH112" s="87"/>
      <c r="BI112" s="88">
        <f>+BI22+BI59+BI26+BI30+BI34+BI50+BI57+BI64+BI70+BI91+BI99+BI102+BI106+BI111</f>
        <v>2021348700</v>
      </c>
      <c r="BJ112" s="73"/>
      <c r="BK112" s="73"/>
      <c r="BL112" s="74"/>
    </row>
    <row r="113" spans="1:64" ht="36" customHeight="1" thickBot="1">
      <c r="A113" s="89" t="s">
        <v>65</v>
      </c>
      <c r="B113" s="90">
        <f>+BI112</f>
        <v>2021348700</v>
      </c>
      <c r="C113" s="91"/>
      <c r="D113" s="91"/>
      <c r="E113" s="91"/>
      <c r="F113" s="91"/>
      <c r="G113" s="91"/>
      <c r="H113" s="91"/>
      <c r="I113" s="91"/>
      <c r="J113" s="91"/>
      <c r="K113" s="91"/>
      <c r="L113" s="91"/>
      <c r="M113" s="91"/>
      <c r="N113" s="91"/>
      <c r="O113" s="91"/>
      <c r="P113" s="91"/>
      <c r="Q113" s="91"/>
      <c r="R113" s="91"/>
      <c r="S113" s="91"/>
      <c r="T113" s="91"/>
      <c r="U113" s="91"/>
      <c r="V113" s="91"/>
      <c r="W113" s="91"/>
      <c r="X113" s="91"/>
      <c r="Y113" s="91"/>
      <c r="Z113" s="91"/>
      <c r="AA113" s="91"/>
      <c r="AB113" s="91"/>
      <c r="AC113" s="91"/>
      <c r="AD113" s="91"/>
      <c r="AE113" s="91"/>
      <c r="AF113" s="91"/>
      <c r="AG113" s="91"/>
      <c r="AH113" s="91"/>
      <c r="AI113" s="91"/>
      <c r="AJ113" s="91"/>
      <c r="AK113" s="91"/>
      <c r="AL113" s="91"/>
      <c r="AM113" s="91"/>
      <c r="AN113" s="91"/>
      <c r="AO113" s="91"/>
      <c r="AP113" s="91"/>
      <c r="AQ113" s="91"/>
      <c r="AR113" s="91"/>
      <c r="AS113" s="91"/>
      <c r="AT113" s="91"/>
      <c r="AU113" s="91"/>
      <c r="AV113" s="91"/>
      <c r="AW113" s="91"/>
      <c r="AX113" s="91"/>
      <c r="AY113" s="91"/>
      <c r="AZ113" s="91"/>
      <c r="BA113" s="91"/>
      <c r="BB113" s="91"/>
      <c r="BC113" s="91"/>
      <c r="BD113" s="91"/>
      <c r="BE113" s="91"/>
      <c r="BF113" s="91" t="s">
        <v>66</v>
      </c>
      <c r="BG113" s="92">
        <f>+B113/B111</f>
        <v>0.04842846526662766</v>
      </c>
      <c r="BH113" s="93"/>
      <c r="BI113" s="93"/>
      <c r="BJ113" s="94"/>
      <c r="BK113" s="94"/>
      <c r="BL113" s="95"/>
    </row>
    <row r="114" spans="54:58" ht="15">
      <c r="BB114" s="18"/>
      <c r="BC114" s="18"/>
      <c r="BD114" s="18"/>
      <c r="BE114" s="18"/>
      <c r="BF114" s="45"/>
    </row>
    <row r="115" spans="54:58" ht="15">
      <c r="BB115" s="18"/>
      <c r="BC115" s="18"/>
      <c r="BD115" s="18"/>
      <c r="BE115" s="18"/>
      <c r="BF115" s="45"/>
    </row>
    <row r="116" spans="54:58" ht="15">
      <c r="BB116" s="18"/>
      <c r="BC116" s="18"/>
      <c r="BD116" s="18"/>
      <c r="BE116" s="18"/>
      <c r="BF116" s="45"/>
    </row>
    <row r="117" spans="54:58" ht="15">
      <c r="BB117" s="18"/>
      <c r="BC117" s="18"/>
      <c r="BD117" s="18"/>
      <c r="BE117" s="18"/>
      <c r="BF117" s="45"/>
    </row>
    <row r="118" spans="54:58" ht="15">
      <c r="BB118" s="18"/>
      <c r="BC118" s="18"/>
      <c r="BD118" s="18"/>
      <c r="BE118" s="18"/>
      <c r="BF118" s="45"/>
    </row>
    <row r="119" spans="54:58" ht="15">
      <c r="BB119" s="18"/>
      <c r="BC119" s="18"/>
      <c r="BD119" s="18"/>
      <c r="BE119" s="18"/>
      <c r="BF119" s="45"/>
    </row>
    <row r="120" spans="54:58" ht="15">
      <c r="BB120" s="18"/>
      <c r="BC120" s="18"/>
      <c r="BD120" s="18"/>
      <c r="BE120" s="18"/>
      <c r="BF120" s="45"/>
    </row>
    <row r="121" spans="54:58" ht="15">
      <c r="BB121" s="18"/>
      <c r="BC121" s="18"/>
      <c r="BD121" s="18"/>
      <c r="BE121" s="18"/>
      <c r="BF121" s="45"/>
    </row>
    <row r="122" spans="54:58" ht="15">
      <c r="BB122" s="18"/>
      <c r="BC122" s="18"/>
      <c r="BD122" s="18"/>
      <c r="BE122" s="18"/>
      <c r="BF122" s="45"/>
    </row>
    <row r="123" spans="54:58" ht="15">
      <c r="BB123" s="18"/>
      <c r="BC123" s="18"/>
      <c r="BD123" s="18"/>
      <c r="BE123" s="18"/>
      <c r="BF123" s="45"/>
    </row>
    <row r="124" spans="54:58" ht="15">
      <c r="BB124" s="18"/>
      <c r="BC124" s="18"/>
      <c r="BD124" s="18"/>
      <c r="BE124" s="18"/>
      <c r="BF124" s="45"/>
    </row>
    <row r="125" spans="54:58" ht="15">
      <c r="BB125" s="18"/>
      <c r="BC125" s="18"/>
      <c r="BD125" s="18"/>
      <c r="BE125" s="18"/>
      <c r="BF125" s="45"/>
    </row>
    <row r="126" spans="54:58" ht="15">
      <c r="BB126" s="18"/>
      <c r="BC126" s="18"/>
      <c r="BD126" s="18"/>
      <c r="BE126" s="18"/>
      <c r="BF126" s="45"/>
    </row>
    <row r="127" spans="54:58" ht="15">
      <c r="BB127" s="18"/>
      <c r="BC127" s="18"/>
      <c r="BD127" s="18"/>
      <c r="BE127" s="18"/>
      <c r="BF127" s="45"/>
    </row>
    <row r="128" spans="54:58" ht="15">
      <c r="BB128" s="18"/>
      <c r="BC128" s="18"/>
      <c r="BD128" s="18"/>
      <c r="BE128" s="18"/>
      <c r="BF128" s="45"/>
    </row>
    <row r="129" spans="54:58" ht="15">
      <c r="BB129" s="18"/>
      <c r="BC129" s="18"/>
      <c r="BD129" s="18"/>
      <c r="BE129" s="18"/>
      <c r="BF129" s="45"/>
    </row>
    <row r="130" spans="54:58" ht="15">
      <c r="BB130" s="18"/>
      <c r="BC130" s="18"/>
      <c r="BD130" s="18"/>
      <c r="BE130" s="18"/>
      <c r="BF130" s="45"/>
    </row>
    <row r="131" spans="54:58" ht="15">
      <c r="BB131" s="18"/>
      <c r="BC131" s="18"/>
      <c r="BD131" s="18"/>
      <c r="BE131" s="18"/>
      <c r="BF131" s="45"/>
    </row>
    <row r="132" spans="54:58" ht="15">
      <c r="BB132" s="18"/>
      <c r="BC132" s="18"/>
      <c r="BD132" s="18"/>
      <c r="BE132" s="18"/>
      <c r="BF132" s="45"/>
    </row>
    <row r="133" spans="54:58" ht="15">
      <c r="BB133" s="18"/>
      <c r="BC133" s="18"/>
      <c r="BD133" s="18"/>
      <c r="BE133" s="18"/>
      <c r="BF133" s="45"/>
    </row>
    <row r="134" spans="54:58" ht="15">
      <c r="BB134" s="18"/>
      <c r="BC134" s="18"/>
      <c r="BD134" s="18"/>
      <c r="BE134" s="18"/>
      <c r="BF134" s="45"/>
    </row>
    <row r="135" spans="54:58" ht="15">
      <c r="BB135" s="18"/>
      <c r="BC135" s="18"/>
      <c r="BD135" s="18"/>
      <c r="BE135" s="18"/>
      <c r="BF135" s="45"/>
    </row>
    <row r="136" spans="54:58" ht="15">
      <c r="BB136" s="18"/>
      <c r="BC136" s="18"/>
      <c r="BD136" s="18"/>
      <c r="BE136" s="18"/>
      <c r="BF136" s="45"/>
    </row>
    <row r="137" spans="54:58" ht="15">
      <c r="BB137" s="18"/>
      <c r="BC137" s="18"/>
      <c r="BD137" s="18"/>
      <c r="BE137" s="18"/>
      <c r="BF137" s="45"/>
    </row>
    <row r="138" spans="54:58" ht="15">
      <c r="BB138" s="18"/>
      <c r="BC138" s="18"/>
      <c r="BD138" s="18"/>
      <c r="BE138" s="18"/>
      <c r="BF138" s="45"/>
    </row>
    <row r="139" spans="54:58" ht="15">
      <c r="BB139" s="18"/>
      <c r="BC139" s="18"/>
      <c r="BD139" s="18"/>
      <c r="BE139" s="18"/>
      <c r="BF139" s="45"/>
    </row>
    <row r="140" spans="54:58" ht="15">
      <c r="BB140" s="18"/>
      <c r="BC140" s="18"/>
      <c r="BD140" s="18"/>
      <c r="BE140" s="18"/>
      <c r="BF140" s="45"/>
    </row>
    <row r="141" spans="54:58" ht="15">
      <c r="BB141" s="18"/>
      <c r="BC141" s="18"/>
      <c r="BD141" s="18"/>
      <c r="BE141" s="18"/>
      <c r="BF141" s="45"/>
    </row>
    <row r="142" spans="54:58" ht="15">
      <c r="BB142" s="18"/>
      <c r="BC142" s="18"/>
      <c r="BD142" s="18"/>
      <c r="BE142" s="18"/>
      <c r="BF142" s="45"/>
    </row>
    <row r="143" spans="54:58" ht="15">
      <c r="BB143" s="18"/>
      <c r="BC143" s="18"/>
      <c r="BD143" s="18"/>
      <c r="BE143" s="18"/>
      <c r="BF143" s="45"/>
    </row>
    <row r="144" spans="54:58" ht="15">
      <c r="BB144" s="18"/>
      <c r="BC144" s="18"/>
      <c r="BD144" s="18"/>
      <c r="BE144" s="18"/>
      <c r="BF144" s="45"/>
    </row>
    <row r="145" spans="54:58" ht="15">
      <c r="BB145" s="18"/>
      <c r="BC145" s="18"/>
      <c r="BD145" s="18"/>
      <c r="BE145" s="18"/>
      <c r="BF145" s="45"/>
    </row>
    <row r="146" spans="54:58" ht="15">
      <c r="BB146" s="18"/>
      <c r="BC146" s="18"/>
      <c r="BD146" s="18"/>
      <c r="BE146" s="18"/>
      <c r="BF146" s="45"/>
    </row>
    <row r="147" spans="54:58" ht="15">
      <c r="BB147" s="18"/>
      <c r="BC147" s="18"/>
      <c r="BD147" s="18"/>
      <c r="BE147" s="18"/>
      <c r="BF147" s="45"/>
    </row>
    <row r="148" spans="54:58" ht="15">
      <c r="BB148" s="18"/>
      <c r="BC148" s="18"/>
      <c r="BD148" s="18"/>
      <c r="BE148" s="18"/>
      <c r="BF148" s="45"/>
    </row>
    <row r="149" spans="54:58" ht="15">
      <c r="BB149" s="18"/>
      <c r="BC149" s="18"/>
      <c r="BD149" s="18"/>
      <c r="BE149" s="18"/>
      <c r="BF149" s="45"/>
    </row>
    <row r="150" spans="54:58" ht="15">
      <c r="BB150" s="18"/>
      <c r="BC150" s="18"/>
      <c r="BD150" s="18"/>
      <c r="BE150" s="18"/>
      <c r="BF150" s="45"/>
    </row>
    <row r="151" spans="54:58" ht="15">
      <c r="BB151" s="18"/>
      <c r="BC151" s="18"/>
      <c r="BD151" s="18"/>
      <c r="BE151" s="18"/>
      <c r="BF151" s="45"/>
    </row>
    <row r="152" spans="54:58" ht="15">
      <c r="BB152" s="18"/>
      <c r="BC152" s="18"/>
      <c r="BD152" s="18"/>
      <c r="BE152" s="18"/>
      <c r="BF152" s="45"/>
    </row>
    <row r="153" spans="54:58" ht="15">
      <c r="BB153" s="18"/>
      <c r="BC153" s="18"/>
      <c r="BD153" s="18"/>
      <c r="BE153" s="18"/>
      <c r="BF153" s="45"/>
    </row>
    <row r="154" spans="54:58" ht="15">
      <c r="BB154" s="18"/>
      <c r="BC154" s="18"/>
      <c r="BD154" s="18"/>
      <c r="BE154" s="18"/>
      <c r="BF154" s="45"/>
    </row>
    <row r="155" spans="54:58" ht="15">
      <c r="BB155" s="18"/>
      <c r="BC155" s="18"/>
      <c r="BD155" s="18"/>
      <c r="BE155" s="18"/>
      <c r="BF155" s="45"/>
    </row>
    <row r="156" spans="54:58" ht="15">
      <c r="BB156" s="18"/>
      <c r="BC156" s="18"/>
      <c r="BD156" s="18"/>
      <c r="BE156" s="18"/>
      <c r="BF156" s="45"/>
    </row>
    <row r="157" spans="54:58" ht="15">
      <c r="BB157" s="18"/>
      <c r="BC157" s="18"/>
      <c r="BD157" s="18"/>
      <c r="BE157" s="18"/>
      <c r="BF157" s="45"/>
    </row>
    <row r="158" spans="54:58" ht="15">
      <c r="BB158" s="18"/>
      <c r="BC158" s="18"/>
      <c r="BD158" s="18"/>
      <c r="BE158" s="18"/>
      <c r="BF158" s="45"/>
    </row>
    <row r="159" spans="54:58" ht="15">
      <c r="BB159" s="18"/>
      <c r="BC159" s="18"/>
      <c r="BD159" s="18"/>
      <c r="BE159" s="18"/>
      <c r="BF159" s="45"/>
    </row>
    <row r="160" spans="54:58" ht="15">
      <c r="BB160" s="18"/>
      <c r="BC160" s="18"/>
      <c r="BD160" s="18"/>
      <c r="BE160" s="18"/>
      <c r="BF160" s="45"/>
    </row>
    <row r="161" spans="54:58" ht="15">
      <c r="BB161" s="18"/>
      <c r="BC161" s="18"/>
      <c r="BD161" s="18"/>
      <c r="BE161" s="18"/>
      <c r="BF161" s="45"/>
    </row>
    <row r="162" spans="54:58" ht="15">
      <c r="BB162" s="18"/>
      <c r="BC162" s="18"/>
      <c r="BD162" s="18"/>
      <c r="BE162" s="18"/>
      <c r="BF162" s="45"/>
    </row>
    <row r="163" spans="54:58" ht="15">
      <c r="BB163" s="18"/>
      <c r="BC163" s="18"/>
      <c r="BD163" s="18"/>
      <c r="BE163" s="18"/>
      <c r="BF163" s="45"/>
    </row>
    <row r="164" spans="54:58" ht="15">
      <c r="BB164" s="18"/>
      <c r="BC164" s="18"/>
      <c r="BD164" s="18"/>
      <c r="BE164" s="18"/>
      <c r="BF164" s="45"/>
    </row>
    <row r="165" spans="54:58" ht="15">
      <c r="BB165" s="18"/>
      <c r="BC165" s="18"/>
      <c r="BD165" s="18"/>
      <c r="BE165" s="18"/>
      <c r="BF165" s="45"/>
    </row>
    <row r="166" spans="54:58" ht="15">
      <c r="BB166" s="18"/>
      <c r="BC166" s="18"/>
      <c r="BD166" s="18"/>
      <c r="BE166" s="18"/>
      <c r="BF166" s="45"/>
    </row>
    <row r="167" spans="54:58" ht="15">
      <c r="BB167" s="18"/>
      <c r="BC167" s="18"/>
      <c r="BD167" s="18"/>
      <c r="BE167" s="18"/>
      <c r="BF167" s="45"/>
    </row>
    <row r="168" spans="54:58" ht="15">
      <c r="BB168" s="18"/>
      <c r="BC168" s="18"/>
      <c r="BD168" s="18"/>
      <c r="BE168" s="18"/>
      <c r="BF168" s="45"/>
    </row>
    <row r="169" spans="54:58" ht="15">
      <c r="BB169" s="18"/>
      <c r="BC169" s="18"/>
      <c r="BD169" s="18"/>
      <c r="BE169" s="18"/>
      <c r="BF169" s="45"/>
    </row>
    <row r="170" spans="54:58" ht="15">
      <c r="BB170" s="18"/>
      <c r="BC170" s="18"/>
      <c r="BD170" s="18"/>
      <c r="BE170" s="18"/>
      <c r="BF170" s="45"/>
    </row>
    <row r="171" spans="54:58" ht="15">
      <c r="BB171" s="18"/>
      <c r="BC171" s="18"/>
      <c r="BD171" s="18"/>
      <c r="BE171" s="18"/>
      <c r="BF171" s="45"/>
    </row>
    <row r="172" spans="54:58" ht="15">
      <c r="BB172" s="18"/>
      <c r="BC172" s="18"/>
      <c r="BD172" s="18"/>
      <c r="BE172" s="18"/>
      <c r="BF172" s="45"/>
    </row>
    <row r="173" spans="54:58" ht="15">
      <c r="BB173" s="18"/>
      <c r="BC173" s="18"/>
      <c r="BD173" s="18"/>
      <c r="BE173" s="18"/>
      <c r="BF173" s="45"/>
    </row>
    <row r="174" spans="54:58" ht="15">
      <c r="BB174" s="18"/>
      <c r="BC174" s="18"/>
      <c r="BD174" s="18"/>
      <c r="BE174" s="18"/>
      <c r="BF174" s="45"/>
    </row>
    <row r="175" spans="54:58" ht="15">
      <c r="BB175" s="18"/>
      <c r="BC175" s="18"/>
      <c r="BD175" s="18"/>
      <c r="BE175" s="18"/>
      <c r="BF175" s="45"/>
    </row>
    <row r="176" spans="54:58" ht="15">
      <c r="BB176" s="18"/>
      <c r="BC176" s="18"/>
      <c r="BD176" s="18"/>
      <c r="BE176" s="18"/>
      <c r="BF176" s="45"/>
    </row>
    <row r="177" spans="54:58" ht="15">
      <c r="BB177" s="18"/>
      <c r="BC177" s="18"/>
      <c r="BD177" s="18"/>
      <c r="BE177" s="18"/>
      <c r="BF177" s="45"/>
    </row>
    <row r="178" spans="54:58" ht="15">
      <c r="BB178" s="18"/>
      <c r="BC178" s="18"/>
      <c r="BD178" s="18"/>
      <c r="BE178" s="18"/>
      <c r="BF178" s="45"/>
    </row>
    <row r="179" spans="54:58" ht="15">
      <c r="BB179" s="18"/>
      <c r="BC179" s="18"/>
      <c r="BD179" s="18"/>
      <c r="BE179" s="18"/>
      <c r="BF179" s="45"/>
    </row>
    <row r="180" spans="54:58" ht="15">
      <c r="BB180" s="18"/>
      <c r="BC180" s="18"/>
      <c r="BD180" s="18"/>
      <c r="BE180" s="18"/>
      <c r="BF180" s="45"/>
    </row>
    <row r="181" spans="54:58" ht="15">
      <c r="BB181" s="18"/>
      <c r="BC181" s="18"/>
      <c r="BD181" s="18"/>
      <c r="BE181" s="18"/>
      <c r="BF181" s="45"/>
    </row>
    <row r="182" spans="54:58" ht="15">
      <c r="BB182" s="18"/>
      <c r="BC182" s="18"/>
      <c r="BD182" s="18"/>
      <c r="BE182" s="18"/>
      <c r="BF182" s="45"/>
    </row>
    <row r="183" spans="54:58" ht="15">
      <c r="BB183" s="18"/>
      <c r="BC183" s="18"/>
      <c r="BD183" s="18"/>
      <c r="BE183" s="18"/>
      <c r="BF183" s="45"/>
    </row>
    <row r="184" spans="54:58" ht="15">
      <c r="BB184" s="18"/>
      <c r="BC184" s="18"/>
      <c r="BD184" s="18"/>
      <c r="BE184" s="18"/>
      <c r="BF184" s="45"/>
    </row>
    <row r="185" spans="54:58" ht="15">
      <c r="BB185" s="18"/>
      <c r="BC185" s="18"/>
      <c r="BD185" s="18"/>
      <c r="BE185" s="18"/>
      <c r="BF185" s="45"/>
    </row>
    <row r="186" spans="54:58" ht="15">
      <c r="BB186" s="18"/>
      <c r="BC186" s="18"/>
      <c r="BD186" s="18"/>
      <c r="BE186" s="18"/>
      <c r="BF186" s="45"/>
    </row>
    <row r="187" spans="54:58" ht="15">
      <c r="BB187" s="18"/>
      <c r="BC187" s="18"/>
      <c r="BD187" s="18"/>
      <c r="BE187" s="18"/>
      <c r="BF187" s="45"/>
    </row>
    <row r="188" spans="54:58" ht="15">
      <c r="BB188" s="18"/>
      <c r="BC188" s="18"/>
      <c r="BD188" s="18"/>
      <c r="BE188" s="18"/>
      <c r="BF188" s="45"/>
    </row>
    <row r="189" spans="54:58" ht="15">
      <c r="BB189" s="18"/>
      <c r="BC189" s="18"/>
      <c r="BD189" s="18"/>
      <c r="BE189" s="18"/>
      <c r="BF189" s="45"/>
    </row>
    <row r="190" spans="54:58" ht="15">
      <c r="BB190" s="18"/>
      <c r="BC190" s="18"/>
      <c r="BD190" s="18"/>
      <c r="BE190" s="18"/>
      <c r="BF190" s="45"/>
    </row>
    <row r="191" spans="54:58" ht="15">
      <c r="BB191" s="18"/>
      <c r="BC191" s="18"/>
      <c r="BD191" s="18"/>
      <c r="BE191" s="18"/>
      <c r="BF191" s="45"/>
    </row>
    <row r="192" spans="54:58" ht="15">
      <c r="BB192" s="18"/>
      <c r="BC192" s="18"/>
      <c r="BD192" s="18"/>
      <c r="BE192" s="18"/>
      <c r="BF192" s="45"/>
    </row>
    <row r="193" spans="54:58" ht="15">
      <c r="BB193" s="18"/>
      <c r="BC193" s="18"/>
      <c r="BD193" s="18"/>
      <c r="BE193" s="18"/>
      <c r="BF193" s="45"/>
    </row>
    <row r="194" spans="54:58" ht="15">
      <c r="BB194" s="18"/>
      <c r="BC194" s="18"/>
      <c r="BD194" s="18"/>
      <c r="BE194" s="18"/>
      <c r="BF194" s="45"/>
    </row>
    <row r="195" spans="54:58" ht="15">
      <c r="BB195" s="18"/>
      <c r="BC195" s="18"/>
      <c r="BD195" s="18"/>
      <c r="BE195" s="18"/>
      <c r="BF195" s="45"/>
    </row>
    <row r="196" spans="54:58" ht="15">
      <c r="BB196" s="18"/>
      <c r="BC196" s="18"/>
      <c r="BD196" s="18"/>
      <c r="BE196" s="18"/>
      <c r="BF196" s="45"/>
    </row>
    <row r="197" spans="54:58" ht="15">
      <c r="BB197" s="18"/>
      <c r="BC197" s="18"/>
      <c r="BD197" s="18"/>
      <c r="BE197" s="18"/>
      <c r="BF197" s="45"/>
    </row>
    <row r="198" spans="54:58" ht="15">
      <c r="BB198" s="18"/>
      <c r="BC198" s="18"/>
      <c r="BD198" s="18"/>
      <c r="BE198" s="18"/>
      <c r="BF198" s="45"/>
    </row>
    <row r="199" spans="54:58" ht="15">
      <c r="BB199" s="18"/>
      <c r="BC199" s="18"/>
      <c r="BD199" s="18"/>
      <c r="BE199" s="18"/>
      <c r="BF199" s="45"/>
    </row>
    <row r="200" spans="54:58" ht="15">
      <c r="BB200" s="18"/>
      <c r="BC200" s="18"/>
      <c r="BD200" s="18"/>
      <c r="BE200" s="18"/>
      <c r="BF200" s="45"/>
    </row>
    <row r="201" spans="54:58" ht="15">
      <c r="BB201" s="18"/>
      <c r="BC201" s="18"/>
      <c r="BD201" s="18"/>
      <c r="BE201" s="18"/>
      <c r="BF201" s="45"/>
    </row>
    <row r="202" spans="54:58" ht="15">
      <c r="BB202" s="18"/>
      <c r="BC202" s="18"/>
      <c r="BD202" s="18"/>
      <c r="BE202" s="18"/>
      <c r="BF202" s="45"/>
    </row>
    <row r="203" spans="54:58" ht="15">
      <c r="BB203" s="18"/>
      <c r="BC203" s="18"/>
      <c r="BD203" s="18"/>
      <c r="BE203" s="18"/>
      <c r="BF203" s="45"/>
    </row>
    <row r="204" spans="54:58" ht="15">
      <c r="BB204" s="18"/>
      <c r="BC204" s="18"/>
      <c r="BD204" s="18"/>
      <c r="BE204" s="18"/>
      <c r="BF204" s="45"/>
    </row>
    <row r="205" spans="54:58" ht="15">
      <c r="BB205" s="18"/>
      <c r="BC205" s="18"/>
      <c r="BD205" s="18"/>
      <c r="BE205" s="18"/>
      <c r="BF205" s="45"/>
    </row>
    <row r="206" spans="54:58" ht="15">
      <c r="BB206" s="18"/>
      <c r="BC206" s="18"/>
      <c r="BD206" s="18"/>
      <c r="BE206" s="18"/>
      <c r="BF206" s="45"/>
    </row>
    <row r="207" spans="54:58" ht="15">
      <c r="BB207" s="18"/>
      <c r="BC207" s="18"/>
      <c r="BD207" s="18"/>
      <c r="BE207" s="18"/>
      <c r="BF207" s="45"/>
    </row>
    <row r="208" spans="54:58" ht="15">
      <c r="BB208" s="18"/>
      <c r="BC208" s="18"/>
      <c r="BD208" s="18"/>
      <c r="BE208" s="18"/>
      <c r="BF208" s="45"/>
    </row>
    <row r="209" spans="54:58" ht="15">
      <c r="BB209" s="18"/>
      <c r="BC209" s="18"/>
      <c r="BD209" s="18"/>
      <c r="BE209" s="18"/>
      <c r="BF209" s="45"/>
    </row>
    <row r="210" spans="54:58" ht="15">
      <c r="BB210" s="18"/>
      <c r="BC210" s="18"/>
      <c r="BD210" s="18"/>
      <c r="BE210" s="18"/>
      <c r="BF210" s="45"/>
    </row>
    <row r="211" spans="54:58" ht="15">
      <c r="BB211" s="18"/>
      <c r="BC211" s="18"/>
      <c r="BD211" s="18"/>
      <c r="BE211" s="18"/>
      <c r="BF211" s="45"/>
    </row>
    <row r="212" spans="54:58" ht="15">
      <c r="BB212" s="18"/>
      <c r="BC212" s="18"/>
      <c r="BD212" s="18"/>
      <c r="BE212" s="18"/>
      <c r="BF212" s="45"/>
    </row>
    <row r="213" spans="54:58" ht="15">
      <c r="BB213" s="18"/>
      <c r="BC213" s="18"/>
      <c r="BD213" s="18"/>
      <c r="BE213" s="18"/>
      <c r="BF213" s="45"/>
    </row>
    <row r="214" spans="54:58" ht="15">
      <c r="BB214" s="18"/>
      <c r="BC214" s="18"/>
      <c r="BD214" s="18"/>
      <c r="BE214" s="18"/>
      <c r="BF214" s="45"/>
    </row>
    <row r="215" spans="54:58" ht="15">
      <c r="BB215" s="18"/>
      <c r="BC215" s="18"/>
      <c r="BD215" s="18"/>
      <c r="BE215" s="18"/>
      <c r="BF215" s="45"/>
    </row>
    <row r="216" spans="54:58" ht="15">
      <c r="BB216" s="18"/>
      <c r="BC216" s="18"/>
      <c r="BD216" s="18"/>
      <c r="BE216" s="18"/>
      <c r="BF216" s="45"/>
    </row>
    <row r="217" spans="54:58" ht="15">
      <c r="BB217" s="18"/>
      <c r="BC217" s="18"/>
      <c r="BD217" s="18"/>
      <c r="BE217" s="18"/>
      <c r="BF217" s="45"/>
    </row>
    <row r="218" spans="54:58" ht="15">
      <c r="BB218" s="18"/>
      <c r="BC218" s="18"/>
      <c r="BD218" s="18"/>
      <c r="BE218" s="18"/>
      <c r="BF218" s="45"/>
    </row>
    <row r="219" spans="54:58" ht="15">
      <c r="BB219" s="18"/>
      <c r="BC219" s="18"/>
      <c r="BD219" s="18"/>
      <c r="BE219" s="18"/>
      <c r="BF219" s="45"/>
    </row>
    <row r="220" spans="54:58" ht="15">
      <c r="BB220" s="18"/>
      <c r="BC220" s="18"/>
      <c r="BD220" s="18"/>
      <c r="BE220" s="18"/>
      <c r="BF220" s="45"/>
    </row>
    <row r="221" spans="54:58" ht="15">
      <c r="BB221" s="18"/>
      <c r="BC221" s="18"/>
      <c r="BD221" s="18"/>
      <c r="BE221" s="18"/>
      <c r="BF221" s="45"/>
    </row>
    <row r="222" spans="54:58" ht="15">
      <c r="BB222" s="18"/>
      <c r="BC222" s="18"/>
      <c r="BD222" s="18"/>
      <c r="BE222" s="18"/>
      <c r="BF222" s="45"/>
    </row>
    <row r="223" spans="54:58" ht="15">
      <c r="BB223" s="18"/>
      <c r="BC223" s="18"/>
      <c r="BD223" s="18"/>
      <c r="BE223" s="18"/>
      <c r="BF223" s="45"/>
    </row>
    <row r="224" spans="54:58" ht="15">
      <c r="BB224" s="18"/>
      <c r="BC224" s="18"/>
      <c r="BD224" s="18"/>
      <c r="BE224" s="18"/>
      <c r="BF224" s="45"/>
    </row>
    <row r="225" spans="54:58" ht="15">
      <c r="BB225" s="18"/>
      <c r="BC225" s="18"/>
      <c r="BD225" s="18"/>
      <c r="BE225" s="18"/>
      <c r="BF225" s="45"/>
    </row>
    <row r="226" spans="54:58" ht="15">
      <c r="BB226" s="18"/>
      <c r="BC226" s="18"/>
      <c r="BD226" s="18"/>
      <c r="BE226" s="18"/>
      <c r="BF226" s="45"/>
    </row>
    <row r="227" spans="54:58" ht="15">
      <c r="BB227" s="18"/>
      <c r="BC227" s="18"/>
      <c r="BD227" s="18"/>
      <c r="BE227" s="18"/>
      <c r="BF227" s="45"/>
    </row>
    <row r="228" spans="54:58" ht="15">
      <c r="BB228" s="18"/>
      <c r="BC228" s="18"/>
      <c r="BD228" s="18"/>
      <c r="BE228" s="18"/>
      <c r="BF228" s="45"/>
    </row>
    <row r="229" spans="54:58" ht="15">
      <c r="BB229" s="18"/>
      <c r="BC229" s="18"/>
      <c r="BD229" s="18"/>
      <c r="BE229" s="18"/>
      <c r="BF229" s="45"/>
    </row>
    <row r="230" spans="54:58" ht="15">
      <c r="BB230" s="18"/>
      <c r="BC230" s="18"/>
      <c r="BD230" s="18"/>
      <c r="BE230" s="18"/>
      <c r="BF230" s="45"/>
    </row>
    <row r="231" spans="54:58" ht="15">
      <c r="BB231" s="18"/>
      <c r="BC231" s="18"/>
      <c r="BD231" s="18"/>
      <c r="BE231" s="18"/>
      <c r="BF231" s="45"/>
    </row>
    <row r="232" spans="54:58" ht="15">
      <c r="BB232" s="18"/>
      <c r="BC232" s="18"/>
      <c r="BD232" s="18"/>
      <c r="BE232" s="18"/>
      <c r="BF232" s="45"/>
    </row>
    <row r="233" spans="54:58" ht="15">
      <c r="BB233" s="18"/>
      <c r="BC233" s="18"/>
      <c r="BD233" s="18"/>
      <c r="BE233" s="18"/>
      <c r="BF233" s="45"/>
    </row>
    <row r="234" spans="54:58" ht="15">
      <c r="BB234" s="18"/>
      <c r="BC234" s="18"/>
      <c r="BD234" s="18"/>
      <c r="BE234" s="18"/>
      <c r="BF234" s="45"/>
    </row>
    <row r="235" spans="54:58" ht="15">
      <c r="BB235" s="18"/>
      <c r="BC235" s="18"/>
      <c r="BD235" s="18"/>
      <c r="BE235" s="18"/>
      <c r="BF235" s="45"/>
    </row>
    <row r="236" spans="54:58" ht="15">
      <c r="BB236" s="18"/>
      <c r="BC236" s="18"/>
      <c r="BD236" s="18"/>
      <c r="BE236" s="18"/>
      <c r="BF236" s="45"/>
    </row>
    <row r="237" spans="54:58" ht="15">
      <c r="BB237" s="18"/>
      <c r="BC237" s="18"/>
      <c r="BD237" s="18"/>
      <c r="BE237" s="18"/>
      <c r="BF237" s="45"/>
    </row>
    <row r="238" spans="54:58" ht="15">
      <c r="BB238" s="18"/>
      <c r="BC238" s="18"/>
      <c r="BD238" s="18"/>
      <c r="BE238" s="18"/>
      <c r="BF238" s="45"/>
    </row>
    <row r="239" spans="54:58" ht="15">
      <c r="BB239" s="18"/>
      <c r="BC239" s="18"/>
      <c r="BD239" s="18"/>
      <c r="BE239" s="18"/>
      <c r="BF239" s="45"/>
    </row>
    <row r="240" spans="54:58" ht="15">
      <c r="BB240" s="18"/>
      <c r="BC240" s="18"/>
      <c r="BD240" s="18"/>
      <c r="BE240" s="18"/>
      <c r="BF240" s="45"/>
    </row>
    <row r="241" spans="54:58" ht="15">
      <c r="BB241" s="18"/>
      <c r="BC241" s="18"/>
      <c r="BD241" s="18"/>
      <c r="BE241" s="18"/>
      <c r="BF241" s="45"/>
    </row>
    <row r="242" spans="54:58" ht="15">
      <c r="BB242" s="18"/>
      <c r="BC242" s="18"/>
      <c r="BD242" s="18"/>
      <c r="BE242" s="18"/>
      <c r="BF242" s="45"/>
    </row>
    <row r="243" spans="54:58" ht="15">
      <c r="BB243" s="18"/>
      <c r="BC243" s="18"/>
      <c r="BD243" s="18"/>
      <c r="BE243" s="18"/>
      <c r="BF243" s="45"/>
    </row>
    <row r="244" spans="54:58" ht="15">
      <c r="BB244" s="18"/>
      <c r="BC244" s="18"/>
      <c r="BD244" s="18"/>
      <c r="BE244" s="18"/>
      <c r="BF244" s="45"/>
    </row>
    <row r="245" spans="54:58" ht="15">
      <c r="BB245" s="18"/>
      <c r="BC245" s="18"/>
      <c r="BD245" s="18"/>
      <c r="BE245" s="18"/>
      <c r="BF245" s="45"/>
    </row>
    <row r="246" spans="54:58" ht="15">
      <c r="BB246" s="18"/>
      <c r="BC246" s="18"/>
      <c r="BD246" s="18"/>
      <c r="BE246" s="18"/>
      <c r="BF246" s="45"/>
    </row>
    <row r="247" spans="54:58" ht="15">
      <c r="BB247" s="18"/>
      <c r="BC247" s="18"/>
      <c r="BD247" s="18"/>
      <c r="BE247" s="18"/>
      <c r="BF247" s="45"/>
    </row>
    <row r="248" spans="54:58" ht="15">
      <c r="BB248" s="18"/>
      <c r="BC248" s="18"/>
      <c r="BD248" s="18"/>
      <c r="BE248" s="18"/>
      <c r="BF248" s="45"/>
    </row>
    <row r="249" spans="54:58" ht="15">
      <c r="BB249" s="18"/>
      <c r="BC249" s="18"/>
      <c r="BD249" s="18"/>
      <c r="BE249" s="18"/>
      <c r="BF249" s="45"/>
    </row>
    <row r="250" spans="54:58" ht="15">
      <c r="BB250" s="18"/>
      <c r="BC250" s="18"/>
      <c r="BD250" s="18"/>
      <c r="BE250" s="18"/>
      <c r="BF250" s="45"/>
    </row>
    <row r="251" spans="54:58" ht="15">
      <c r="BB251" s="18"/>
      <c r="BC251" s="18"/>
      <c r="BD251" s="18"/>
      <c r="BE251" s="18"/>
      <c r="BF251" s="45"/>
    </row>
    <row r="252" spans="54:58" ht="15">
      <c r="BB252" s="18"/>
      <c r="BC252" s="18"/>
      <c r="BD252" s="18"/>
      <c r="BE252" s="18"/>
      <c r="BF252" s="45"/>
    </row>
    <row r="253" spans="54:58" ht="15">
      <c r="BB253" s="18"/>
      <c r="BC253" s="18"/>
      <c r="BD253" s="18"/>
      <c r="BE253" s="18"/>
      <c r="BF253" s="45"/>
    </row>
    <row r="254" spans="54:58" ht="15">
      <c r="BB254" s="18"/>
      <c r="BC254" s="18"/>
      <c r="BD254" s="18"/>
      <c r="BE254" s="18"/>
      <c r="BF254" s="45"/>
    </row>
    <row r="255" spans="54:58" ht="15">
      <c r="BB255" s="18"/>
      <c r="BC255" s="18"/>
      <c r="BD255" s="18"/>
      <c r="BE255" s="18"/>
      <c r="BF255" s="45"/>
    </row>
    <row r="256" spans="54:58" ht="15">
      <c r="BB256" s="18"/>
      <c r="BC256" s="18"/>
      <c r="BD256" s="18"/>
      <c r="BE256" s="18"/>
      <c r="BF256" s="45"/>
    </row>
    <row r="257" spans="54:58" ht="15">
      <c r="BB257" s="18"/>
      <c r="BC257" s="18"/>
      <c r="BD257" s="18"/>
      <c r="BE257" s="18"/>
      <c r="BF257" s="45"/>
    </row>
    <row r="258" spans="54:58" ht="15">
      <c r="BB258" s="18"/>
      <c r="BC258" s="18"/>
      <c r="BD258" s="18"/>
      <c r="BE258" s="18"/>
      <c r="BF258" s="45"/>
    </row>
    <row r="259" spans="54:58" ht="15">
      <c r="BB259" s="18"/>
      <c r="BC259" s="18"/>
      <c r="BD259" s="18"/>
      <c r="BE259" s="18"/>
      <c r="BF259" s="45"/>
    </row>
    <row r="260" spans="54:58" ht="15">
      <c r="BB260" s="18"/>
      <c r="BC260" s="18"/>
      <c r="BD260" s="18"/>
      <c r="BE260" s="18"/>
      <c r="BF260" s="45"/>
    </row>
    <row r="261" spans="54:58" ht="15">
      <c r="BB261" s="18"/>
      <c r="BC261" s="18"/>
      <c r="BD261" s="18"/>
      <c r="BE261" s="18"/>
      <c r="BF261" s="45"/>
    </row>
    <row r="262" spans="54:58" ht="15">
      <c r="BB262" s="18"/>
      <c r="BC262" s="18"/>
      <c r="BD262" s="18"/>
      <c r="BE262" s="18"/>
      <c r="BF262" s="45"/>
    </row>
    <row r="263" spans="54:58" ht="15">
      <c r="BB263" s="18"/>
      <c r="BC263" s="18"/>
      <c r="BD263" s="18"/>
      <c r="BE263" s="18"/>
      <c r="BF263" s="45"/>
    </row>
    <row r="264" spans="54:58" ht="15">
      <c r="BB264" s="18"/>
      <c r="BC264" s="18"/>
      <c r="BD264" s="18"/>
      <c r="BE264" s="18"/>
      <c r="BF264" s="45"/>
    </row>
    <row r="265" spans="54:58" ht="15">
      <c r="BB265" s="18"/>
      <c r="BC265" s="18"/>
      <c r="BD265" s="18"/>
      <c r="BE265" s="18"/>
      <c r="BF265" s="45"/>
    </row>
    <row r="266" spans="54:58" ht="15">
      <c r="BB266" s="18"/>
      <c r="BC266" s="18"/>
      <c r="BD266" s="18"/>
      <c r="BE266" s="18"/>
      <c r="BF266" s="45"/>
    </row>
    <row r="267" spans="54:58" ht="15">
      <c r="BB267" s="18"/>
      <c r="BC267" s="18"/>
      <c r="BD267" s="18"/>
      <c r="BE267" s="18"/>
      <c r="BF267" s="45"/>
    </row>
    <row r="268" spans="54:58" ht="15">
      <c r="BB268" s="18"/>
      <c r="BC268" s="18"/>
      <c r="BD268" s="18"/>
      <c r="BE268" s="18"/>
      <c r="BF268" s="45"/>
    </row>
    <row r="269" spans="54:58" ht="15">
      <c r="BB269" s="18"/>
      <c r="BC269" s="18"/>
      <c r="BD269" s="18"/>
      <c r="BE269" s="18"/>
      <c r="BF269" s="45"/>
    </row>
    <row r="270" spans="54:58" ht="15">
      <c r="BB270" s="18"/>
      <c r="BC270" s="18"/>
      <c r="BD270" s="18"/>
      <c r="BE270" s="18"/>
      <c r="BF270" s="45"/>
    </row>
    <row r="271" spans="54:58" ht="15">
      <c r="BB271" s="18"/>
      <c r="BC271" s="18"/>
      <c r="BD271" s="18"/>
      <c r="BE271" s="18"/>
      <c r="BF271" s="45"/>
    </row>
    <row r="272" spans="54:58" ht="15">
      <c r="BB272" s="18"/>
      <c r="BC272" s="18"/>
      <c r="BD272" s="18"/>
      <c r="BE272" s="18"/>
      <c r="BF272" s="45"/>
    </row>
    <row r="273" spans="54:58" ht="15">
      <c r="BB273" s="18"/>
      <c r="BC273" s="18"/>
      <c r="BD273" s="18"/>
      <c r="BE273" s="18"/>
      <c r="BF273" s="45"/>
    </row>
    <row r="274" spans="54:58" ht="15">
      <c r="BB274" s="18"/>
      <c r="BC274" s="18"/>
      <c r="BD274" s="18"/>
      <c r="BE274" s="18"/>
      <c r="BF274" s="45"/>
    </row>
    <row r="275" spans="54:58" ht="15">
      <c r="BB275" s="18"/>
      <c r="BC275" s="18"/>
      <c r="BD275" s="18"/>
      <c r="BE275" s="18"/>
      <c r="BF275" s="45"/>
    </row>
    <row r="276" spans="54:58" ht="15">
      <c r="BB276" s="18"/>
      <c r="BC276" s="18"/>
      <c r="BD276" s="18"/>
      <c r="BE276" s="18"/>
      <c r="BF276" s="45"/>
    </row>
    <row r="277" spans="54:58" ht="15">
      <c r="BB277" s="18"/>
      <c r="BC277" s="18"/>
      <c r="BD277" s="18"/>
      <c r="BE277" s="18"/>
      <c r="BF277" s="45"/>
    </row>
    <row r="278" spans="54:58" ht="15">
      <c r="BB278" s="18"/>
      <c r="BC278" s="18"/>
      <c r="BD278" s="18"/>
      <c r="BE278" s="18"/>
      <c r="BF278" s="45"/>
    </row>
    <row r="279" spans="54:58" ht="15">
      <c r="BB279" s="18"/>
      <c r="BC279" s="18"/>
      <c r="BD279" s="18"/>
      <c r="BE279" s="18"/>
      <c r="BF279" s="45"/>
    </row>
    <row r="280" spans="54:58" ht="15">
      <c r="BB280" s="18"/>
      <c r="BC280" s="18"/>
      <c r="BD280" s="18"/>
      <c r="BE280" s="18"/>
      <c r="BF280" s="45"/>
    </row>
    <row r="281" spans="54:58" ht="15">
      <c r="BB281" s="18"/>
      <c r="BC281" s="18"/>
      <c r="BD281" s="18"/>
      <c r="BE281" s="18"/>
      <c r="BF281" s="45"/>
    </row>
    <row r="282" spans="54:58" ht="15">
      <c r="BB282" s="18"/>
      <c r="BC282" s="18"/>
      <c r="BD282" s="18"/>
      <c r="BE282" s="18"/>
      <c r="BF282" s="45"/>
    </row>
    <row r="283" spans="54:58" ht="15">
      <c r="BB283" s="18"/>
      <c r="BC283" s="18"/>
      <c r="BD283" s="18"/>
      <c r="BE283" s="18"/>
      <c r="BF283" s="45"/>
    </row>
    <row r="284" spans="54:58" ht="15">
      <c r="BB284" s="18"/>
      <c r="BC284" s="18"/>
      <c r="BD284" s="18"/>
      <c r="BE284" s="18"/>
      <c r="BF284" s="45"/>
    </row>
    <row r="285" spans="54:58" ht="15">
      <c r="BB285" s="18"/>
      <c r="BC285" s="18"/>
      <c r="BD285" s="18"/>
      <c r="BE285" s="18"/>
      <c r="BF285" s="45"/>
    </row>
    <row r="286" spans="54:58" ht="15">
      <c r="BB286" s="18"/>
      <c r="BC286" s="18"/>
      <c r="BD286" s="18"/>
      <c r="BE286" s="18"/>
      <c r="BF286" s="45"/>
    </row>
    <row r="287" spans="54:58" ht="15">
      <c r="BB287" s="18"/>
      <c r="BC287" s="18"/>
      <c r="BD287" s="18"/>
      <c r="BE287" s="18"/>
      <c r="BF287" s="45"/>
    </row>
    <row r="288" spans="54:58" ht="15">
      <c r="BB288" s="18"/>
      <c r="BC288" s="18"/>
      <c r="BD288" s="18"/>
      <c r="BE288" s="18"/>
      <c r="BF288" s="45"/>
    </row>
    <row r="289" spans="54:58" ht="15">
      <c r="BB289" s="18"/>
      <c r="BC289" s="18"/>
      <c r="BD289" s="18"/>
      <c r="BE289" s="18"/>
      <c r="BF289" s="45"/>
    </row>
    <row r="290" spans="54:58" ht="15">
      <c r="BB290" s="18"/>
      <c r="BC290" s="18"/>
      <c r="BD290" s="18"/>
      <c r="BE290" s="18"/>
      <c r="BF290" s="45"/>
    </row>
    <row r="291" spans="54:58" ht="15">
      <c r="BB291" s="18"/>
      <c r="BC291" s="18"/>
      <c r="BD291" s="18"/>
      <c r="BE291" s="18"/>
      <c r="BF291" s="45"/>
    </row>
    <row r="292" spans="54:58" ht="15">
      <c r="BB292" s="18"/>
      <c r="BC292" s="18"/>
      <c r="BD292" s="18"/>
      <c r="BE292" s="18"/>
      <c r="BF292" s="45"/>
    </row>
    <row r="293" spans="54:58" ht="15">
      <c r="BB293" s="18"/>
      <c r="BC293" s="18"/>
      <c r="BD293" s="18"/>
      <c r="BE293" s="18"/>
      <c r="BF293" s="45"/>
    </row>
    <row r="294" spans="54:58" ht="15">
      <c r="BB294" s="18"/>
      <c r="BC294" s="18"/>
      <c r="BD294" s="18"/>
      <c r="BE294" s="18"/>
      <c r="BF294" s="45"/>
    </row>
    <row r="295" spans="54:58" ht="15">
      <c r="BB295" s="18"/>
      <c r="BC295" s="18"/>
      <c r="BD295" s="18"/>
      <c r="BE295" s="18"/>
      <c r="BF295" s="45"/>
    </row>
    <row r="296" spans="54:58" ht="15">
      <c r="BB296" s="18"/>
      <c r="BC296" s="18"/>
      <c r="BD296" s="18"/>
      <c r="BE296" s="18"/>
      <c r="BF296" s="45"/>
    </row>
    <row r="297" spans="54:58" ht="15">
      <c r="BB297" s="18"/>
      <c r="BC297" s="18"/>
      <c r="BD297" s="18"/>
      <c r="BE297" s="18"/>
      <c r="BF297" s="45"/>
    </row>
    <row r="298" spans="54:58" ht="15">
      <c r="BB298" s="18"/>
      <c r="BC298" s="18"/>
      <c r="BD298" s="18"/>
      <c r="BE298" s="18"/>
      <c r="BF298" s="45"/>
    </row>
    <row r="299" spans="54:58" ht="15">
      <c r="BB299" s="18"/>
      <c r="BC299" s="18"/>
      <c r="BD299" s="18"/>
      <c r="BE299" s="18"/>
      <c r="BF299" s="45"/>
    </row>
    <row r="300" spans="54:58" ht="15">
      <c r="BB300" s="18"/>
      <c r="BC300" s="18"/>
      <c r="BD300" s="18"/>
      <c r="BE300" s="18"/>
      <c r="BF300" s="45"/>
    </row>
    <row r="301" spans="54:58" ht="15">
      <c r="BB301" s="18"/>
      <c r="BC301" s="18"/>
      <c r="BD301" s="18"/>
      <c r="BE301" s="18"/>
      <c r="BF301" s="45"/>
    </row>
    <row r="302" spans="54:58" ht="15">
      <c r="BB302" s="18"/>
      <c r="BC302" s="18"/>
      <c r="BD302" s="18"/>
      <c r="BE302" s="18"/>
      <c r="BF302" s="45"/>
    </row>
    <row r="303" spans="54:58" ht="15">
      <c r="BB303" s="18"/>
      <c r="BC303" s="18"/>
      <c r="BD303" s="18"/>
      <c r="BE303" s="18"/>
      <c r="BF303" s="45"/>
    </row>
    <row r="304" spans="54:58" ht="15">
      <c r="BB304" s="18"/>
      <c r="BC304" s="18"/>
      <c r="BD304" s="18"/>
      <c r="BE304" s="18"/>
      <c r="BF304" s="45"/>
    </row>
    <row r="305" spans="54:58" ht="15">
      <c r="BB305" s="18"/>
      <c r="BC305" s="18"/>
      <c r="BD305" s="18"/>
      <c r="BE305" s="18"/>
      <c r="BF305" s="45"/>
    </row>
    <row r="306" spans="54:58" ht="15">
      <c r="BB306" s="18"/>
      <c r="BC306" s="18"/>
      <c r="BD306" s="18"/>
      <c r="BE306" s="18"/>
      <c r="BF306" s="45"/>
    </row>
    <row r="307" spans="54:58" ht="15">
      <c r="BB307" s="18"/>
      <c r="BC307" s="18"/>
      <c r="BD307" s="18"/>
      <c r="BE307" s="18"/>
      <c r="BF307" s="45"/>
    </row>
    <row r="308" spans="54:58" ht="15">
      <c r="BB308" s="18"/>
      <c r="BC308" s="18"/>
      <c r="BD308" s="18"/>
      <c r="BE308" s="18"/>
      <c r="BF308" s="45"/>
    </row>
    <row r="309" spans="54:58" ht="15">
      <c r="BB309" s="18"/>
      <c r="BC309" s="18"/>
      <c r="BD309" s="18"/>
      <c r="BE309" s="18"/>
      <c r="BF309" s="45"/>
    </row>
    <row r="310" spans="54:58" ht="15">
      <c r="BB310" s="18"/>
      <c r="BC310" s="18"/>
      <c r="BD310" s="18"/>
      <c r="BE310" s="18"/>
      <c r="BF310" s="45"/>
    </row>
    <row r="311" spans="54:58" ht="15">
      <c r="BB311" s="18"/>
      <c r="BC311" s="18"/>
      <c r="BD311" s="18"/>
      <c r="BE311" s="18"/>
      <c r="BF311" s="45"/>
    </row>
    <row r="312" spans="54:58" ht="15">
      <c r="BB312" s="18"/>
      <c r="BC312" s="18"/>
      <c r="BD312" s="18"/>
      <c r="BE312" s="18"/>
      <c r="BF312" s="45"/>
    </row>
    <row r="313" spans="54:58" ht="15">
      <c r="BB313" s="18"/>
      <c r="BC313" s="18"/>
      <c r="BD313" s="18"/>
      <c r="BE313" s="18"/>
      <c r="BF313" s="45"/>
    </row>
    <row r="314" spans="54:58" ht="15">
      <c r="BB314" s="18"/>
      <c r="BC314" s="18"/>
      <c r="BD314" s="18"/>
      <c r="BE314" s="18"/>
      <c r="BF314" s="45"/>
    </row>
    <row r="315" spans="54:58" ht="15">
      <c r="BB315" s="18"/>
      <c r="BC315" s="18"/>
      <c r="BD315" s="18"/>
      <c r="BE315" s="18"/>
      <c r="BF315" s="45"/>
    </row>
    <row r="316" spans="54:58" ht="15">
      <c r="BB316" s="18"/>
      <c r="BC316" s="18"/>
      <c r="BD316" s="18"/>
      <c r="BE316" s="18"/>
      <c r="BF316" s="45"/>
    </row>
    <row r="317" spans="54:58" ht="15">
      <c r="BB317" s="18"/>
      <c r="BC317" s="18"/>
      <c r="BD317" s="18"/>
      <c r="BE317" s="18"/>
      <c r="BF317" s="45"/>
    </row>
    <row r="318" spans="54:58" ht="15">
      <c r="BB318" s="18"/>
      <c r="BC318" s="18"/>
      <c r="BD318" s="18"/>
      <c r="BE318" s="18"/>
      <c r="BF318" s="45"/>
    </row>
    <row r="319" spans="54:58" ht="15">
      <c r="BB319" s="18"/>
      <c r="BC319" s="18"/>
      <c r="BD319" s="18"/>
      <c r="BE319" s="18"/>
      <c r="BF319" s="45"/>
    </row>
    <row r="320" spans="54:58" ht="15">
      <c r="BB320" s="18"/>
      <c r="BC320" s="18"/>
      <c r="BD320" s="18"/>
      <c r="BE320" s="18"/>
      <c r="BF320" s="45"/>
    </row>
    <row r="321" spans="54:58" ht="15">
      <c r="BB321" s="18"/>
      <c r="BC321" s="18"/>
      <c r="BD321" s="18"/>
      <c r="BE321" s="18"/>
      <c r="BF321" s="45"/>
    </row>
    <row r="322" spans="54:58" ht="15">
      <c r="BB322" s="18"/>
      <c r="BC322" s="18"/>
      <c r="BD322" s="18"/>
      <c r="BE322" s="18"/>
      <c r="BF322" s="45"/>
    </row>
    <row r="323" spans="54:58" ht="15">
      <c r="BB323" s="18"/>
      <c r="BC323" s="18"/>
      <c r="BD323" s="18"/>
      <c r="BE323" s="18"/>
      <c r="BF323" s="45"/>
    </row>
    <row r="324" spans="54:58" ht="15">
      <c r="BB324" s="18"/>
      <c r="BC324" s="18"/>
      <c r="BD324" s="18"/>
      <c r="BE324" s="18"/>
      <c r="BF324" s="45"/>
    </row>
    <row r="325" spans="54:58" ht="15">
      <c r="BB325" s="18"/>
      <c r="BC325" s="18"/>
      <c r="BD325" s="18"/>
      <c r="BE325" s="18"/>
      <c r="BF325" s="45"/>
    </row>
    <row r="326" spans="54:58" ht="15">
      <c r="BB326" s="18"/>
      <c r="BC326" s="18"/>
      <c r="BD326" s="18"/>
      <c r="BE326" s="18"/>
      <c r="BF326" s="45"/>
    </row>
    <row r="327" spans="54:58" ht="15">
      <c r="BB327" s="18"/>
      <c r="BC327" s="18"/>
      <c r="BD327" s="18"/>
      <c r="BE327" s="18"/>
      <c r="BF327" s="45"/>
    </row>
    <row r="328" spans="54:58" ht="15">
      <c r="BB328" s="18"/>
      <c r="BC328" s="18"/>
      <c r="BD328" s="18"/>
      <c r="BE328" s="18"/>
      <c r="BF328" s="45"/>
    </row>
    <row r="329" spans="54:58" ht="15">
      <c r="BB329" s="18"/>
      <c r="BC329" s="18"/>
      <c r="BD329" s="18"/>
      <c r="BE329" s="18"/>
      <c r="BF329" s="45"/>
    </row>
    <row r="330" spans="54:58" ht="15">
      <c r="BB330" s="18"/>
      <c r="BC330" s="18"/>
      <c r="BD330" s="18"/>
      <c r="BE330" s="18"/>
      <c r="BF330" s="45"/>
    </row>
    <row r="331" spans="54:58" ht="15">
      <c r="BB331" s="18"/>
      <c r="BC331" s="18"/>
      <c r="BD331" s="18"/>
      <c r="BE331" s="18"/>
      <c r="BF331" s="45"/>
    </row>
    <row r="332" spans="54:58" ht="15">
      <c r="BB332" s="18"/>
      <c r="BC332" s="18"/>
      <c r="BD332" s="18"/>
      <c r="BE332" s="18"/>
      <c r="BF332" s="45"/>
    </row>
    <row r="333" spans="54:58" ht="15">
      <c r="BB333" s="18"/>
      <c r="BC333" s="18"/>
      <c r="BD333" s="18"/>
      <c r="BE333" s="18"/>
      <c r="BF333" s="45"/>
    </row>
    <row r="334" spans="54:58" ht="15">
      <c r="BB334" s="18"/>
      <c r="BC334" s="18"/>
      <c r="BD334" s="18"/>
      <c r="BE334" s="18"/>
      <c r="BF334" s="45"/>
    </row>
    <row r="335" spans="54:58" ht="15">
      <c r="BB335" s="18"/>
      <c r="BC335" s="18"/>
      <c r="BD335" s="18"/>
      <c r="BE335" s="18"/>
      <c r="BF335" s="45"/>
    </row>
    <row r="336" spans="54:58" ht="15">
      <c r="BB336" s="18"/>
      <c r="BC336" s="18"/>
      <c r="BD336" s="18"/>
      <c r="BE336" s="18"/>
      <c r="BF336" s="45"/>
    </row>
    <row r="337" spans="54:58" ht="15">
      <c r="BB337" s="18"/>
      <c r="BC337" s="18"/>
      <c r="BD337" s="18"/>
      <c r="BE337" s="18"/>
      <c r="BF337" s="45"/>
    </row>
    <row r="338" spans="54:58" ht="15">
      <c r="BB338" s="18"/>
      <c r="BC338" s="18"/>
      <c r="BD338" s="18"/>
      <c r="BE338" s="18"/>
      <c r="BF338" s="45"/>
    </row>
    <row r="339" spans="54:58" ht="15">
      <c r="BB339" s="18"/>
      <c r="BC339" s="18"/>
      <c r="BD339" s="18"/>
      <c r="BE339" s="18"/>
      <c r="BF339" s="45"/>
    </row>
    <row r="340" spans="54:58" ht="15">
      <c r="BB340" s="18"/>
      <c r="BC340" s="18"/>
      <c r="BD340" s="18"/>
      <c r="BE340" s="18"/>
      <c r="BF340" s="45"/>
    </row>
    <row r="341" spans="54:58" ht="15">
      <c r="BB341" s="18"/>
      <c r="BC341" s="18"/>
      <c r="BD341" s="18"/>
      <c r="BE341" s="18"/>
      <c r="BF341" s="45"/>
    </row>
    <row r="342" spans="54:58" ht="15">
      <c r="BB342" s="18"/>
      <c r="BC342" s="18"/>
      <c r="BD342" s="18"/>
      <c r="BE342" s="18"/>
      <c r="BF342" s="45"/>
    </row>
    <row r="343" spans="54:58" ht="15">
      <c r="BB343" s="18"/>
      <c r="BC343" s="18"/>
      <c r="BD343" s="18"/>
      <c r="BE343" s="18"/>
      <c r="BF343" s="45"/>
    </row>
    <row r="344" spans="54:58" ht="15">
      <c r="BB344" s="18"/>
      <c r="BC344" s="18"/>
      <c r="BD344" s="18"/>
      <c r="BE344" s="18"/>
      <c r="BF344" s="45"/>
    </row>
    <row r="345" spans="54:58" ht="15">
      <c r="BB345" s="18"/>
      <c r="BC345" s="18"/>
      <c r="BD345" s="18"/>
      <c r="BE345" s="18"/>
      <c r="BF345" s="45"/>
    </row>
    <row r="346" spans="54:58" ht="15">
      <c r="BB346" s="18"/>
      <c r="BC346" s="18"/>
      <c r="BD346" s="18"/>
      <c r="BE346" s="18"/>
      <c r="BF346" s="45"/>
    </row>
    <row r="347" spans="54:58" ht="15">
      <c r="BB347" s="18"/>
      <c r="BC347" s="18"/>
      <c r="BD347" s="18"/>
      <c r="BE347" s="18"/>
      <c r="BF347" s="45"/>
    </row>
    <row r="348" spans="54:58" ht="15">
      <c r="BB348" s="18"/>
      <c r="BC348" s="18"/>
      <c r="BD348" s="18"/>
      <c r="BE348" s="18"/>
      <c r="BF348" s="45"/>
    </row>
    <row r="349" spans="54:58" ht="15">
      <c r="BB349" s="18"/>
      <c r="BC349" s="18"/>
      <c r="BD349" s="18"/>
      <c r="BE349" s="18"/>
      <c r="BF349" s="45"/>
    </row>
    <row r="350" spans="54:58" ht="15">
      <c r="BB350" s="18"/>
      <c r="BC350" s="18"/>
      <c r="BD350" s="18"/>
      <c r="BE350" s="18"/>
      <c r="BF350" s="45"/>
    </row>
    <row r="351" spans="54:58" ht="15">
      <c r="BB351" s="18"/>
      <c r="BC351" s="18"/>
      <c r="BD351" s="18"/>
      <c r="BE351" s="18"/>
      <c r="BF351" s="45"/>
    </row>
    <row r="352" spans="54:58" ht="15">
      <c r="BB352" s="18"/>
      <c r="BC352" s="18"/>
      <c r="BD352" s="18"/>
      <c r="BE352" s="18"/>
      <c r="BF352" s="45"/>
    </row>
    <row r="353" spans="54:58" ht="15">
      <c r="BB353" s="18"/>
      <c r="BC353" s="18"/>
      <c r="BD353" s="18"/>
      <c r="BE353" s="18"/>
      <c r="BF353" s="45"/>
    </row>
    <row r="354" spans="54:58" ht="15">
      <c r="BB354" s="18"/>
      <c r="BC354" s="18"/>
      <c r="BD354" s="18"/>
      <c r="BE354" s="18"/>
      <c r="BF354" s="45"/>
    </row>
    <row r="355" spans="54:58" ht="15">
      <c r="BB355" s="18"/>
      <c r="BC355" s="18"/>
      <c r="BD355" s="18"/>
      <c r="BE355" s="18"/>
      <c r="BF355" s="45"/>
    </row>
    <row r="356" spans="54:58" ht="15">
      <c r="BB356" s="18"/>
      <c r="BC356" s="18"/>
      <c r="BD356" s="18"/>
      <c r="BE356" s="18"/>
      <c r="BF356" s="45"/>
    </row>
    <row r="357" spans="54:58" ht="15">
      <c r="BB357" s="18"/>
      <c r="BC357" s="18"/>
      <c r="BD357" s="18"/>
      <c r="BE357" s="18"/>
      <c r="BF357" s="45"/>
    </row>
    <row r="358" spans="54:58" ht="15">
      <c r="BB358" s="18"/>
      <c r="BC358" s="18"/>
      <c r="BD358" s="18"/>
      <c r="BE358" s="18"/>
      <c r="BF358" s="45"/>
    </row>
    <row r="359" spans="54:58" ht="15">
      <c r="BB359" s="18"/>
      <c r="BC359" s="18"/>
      <c r="BD359" s="18"/>
      <c r="BE359" s="18"/>
      <c r="BF359" s="45"/>
    </row>
    <row r="360" spans="54:58" ht="15">
      <c r="BB360" s="18"/>
      <c r="BC360" s="18"/>
      <c r="BD360" s="18"/>
      <c r="BE360" s="18"/>
      <c r="BF360" s="45"/>
    </row>
    <row r="361" spans="54:58" ht="15">
      <c r="BB361" s="18"/>
      <c r="BC361" s="18"/>
      <c r="BD361" s="18"/>
      <c r="BE361" s="18"/>
      <c r="BF361" s="45"/>
    </row>
    <row r="362" spans="54:58" ht="15">
      <c r="BB362" s="18"/>
      <c r="BC362" s="18"/>
      <c r="BD362" s="18"/>
      <c r="BE362" s="18"/>
      <c r="BF362" s="45"/>
    </row>
    <row r="363" spans="54:58" ht="15">
      <c r="BB363" s="18"/>
      <c r="BC363" s="18"/>
      <c r="BD363" s="18"/>
      <c r="BE363" s="18"/>
      <c r="BF363" s="45"/>
    </row>
    <row r="364" spans="54:58" ht="15">
      <c r="BB364" s="18"/>
      <c r="BC364" s="18"/>
      <c r="BD364" s="18"/>
      <c r="BE364" s="18"/>
      <c r="BF364" s="45"/>
    </row>
    <row r="365" spans="54:58" ht="15">
      <c r="BB365" s="18"/>
      <c r="BC365" s="18"/>
      <c r="BD365" s="18"/>
      <c r="BE365" s="18"/>
      <c r="BF365" s="45"/>
    </row>
    <row r="366" spans="54:58" ht="15">
      <c r="BB366" s="18"/>
      <c r="BC366" s="18"/>
      <c r="BD366" s="18"/>
      <c r="BE366" s="18"/>
      <c r="BF366" s="45"/>
    </row>
    <row r="367" spans="54:58" ht="15">
      <c r="BB367" s="18"/>
      <c r="BC367" s="18"/>
      <c r="BD367" s="18"/>
      <c r="BE367" s="18"/>
      <c r="BF367" s="45"/>
    </row>
    <row r="368" spans="54:58" ht="15">
      <c r="BB368" s="18"/>
      <c r="BC368" s="18"/>
      <c r="BD368" s="18"/>
      <c r="BE368" s="18"/>
      <c r="BF368" s="45"/>
    </row>
    <row r="369" spans="54:58" ht="15">
      <c r="BB369" s="18"/>
      <c r="BC369" s="18"/>
      <c r="BD369" s="18"/>
      <c r="BE369" s="18"/>
      <c r="BF369" s="45"/>
    </row>
    <row r="370" spans="54:58" ht="15">
      <c r="BB370" s="18"/>
      <c r="BC370" s="18"/>
      <c r="BD370" s="18"/>
      <c r="BE370" s="18"/>
      <c r="BF370" s="45"/>
    </row>
    <row r="371" spans="54:58" ht="15">
      <c r="BB371" s="18"/>
      <c r="BC371" s="18"/>
      <c r="BD371" s="18"/>
      <c r="BE371" s="18"/>
      <c r="BF371" s="45"/>
    </row>
    <row r="372" spans="54:58" ht="15">
      <c r="BB372" s="18"/>
      <c r="BC372" s="18"/>
      <c r="BD372" s="18"/>
      <c r="BE372" s="18"/>
      <c r="BF372" s="45"/>
    </row>
    <row r="373" spans="54:58" ht="15">
      <c r="BB373" s="18"/>
      <c r="BC373" s="18"/>
      <c r="BD373" s="18"/>
      <c r="BE373" s="18"/>
      <c r="BF373" s="45"/>
    </row>
    <row r="374" spans="54:58" ht="15">
      <c r="BB374" s="18"/>
      <c r="BC374" s="18"/>
      <c r="BD374" s="18"/>
      <c r="BE374" s="18"/>
      <c r="BF374" s="45"/>
    </row>
    <row r="375" spans="54:58" ht="15">
      <c r="BB375" s="18"/>
      <c r="BC375" s="18"/>
      <c r="BD375" s="18"/>
      <c r="BE375" s="18"/>
      <c r="BF375" s="45"/>
    </row>
    <row r="376" spans="54:58" ht="15">
      <c r="BB376" s="18"/>
      <c r="BC376" s="18"/>
      <c r="BD376" s="18"/>
      <c r="BE376" s="18"/>
      <c r="BF376" s="45"/>
    </row>
    <row r="377" spans="54:58" ht="15">
      <c r="BB377" s="18"/>
      <c r="BC377" s="18"/>
      <c r="BD377" s="18"/>
      <c r="BE377" s="18"/>
      <c r="BF377" s="45"/>
    </row>
    <row r="378" spans="54:58" ht="15">
      <c r="BB378" s="18"/>
      <c r="BC378" s="18"/>
      <c r="BD378" s="18"/>
      <c r="BE378" s="18"/>
      <c r="BF378" s="45"/>
    </row>
    <row r="379" spans="54:58" ht="15">
      <c r="BB379" s="18"/>
      <c r="BC379" s="18"/>
      <c r="BD379" s="18"/>
      <c r="BE379" s="18"/>
      <c r="BF379" s="45"/>
    </row>
    <row r="380" spans="54:58" ht="15">
      <c r="BB380" s="18"/>
      <c r="BC380" s="18"/>
      <c r="BD380" s="18"/>
      <c r="BE380" s="18"/>
      <c r="BF380" s="45"/>
    </row>
    <row r="381" spans="54:58" ht="15">
      <c r="BB381" s="18"/>
      <c r="BC381" s="18"/>
      <c r="BD381" s="18"/>
      <c r="BE381" s="18"/>
      <c r="BF381" s="45"/>
    </row>
    <row r="382" spans="54:58" ht="15">
      <c r="BB382" s="18"/>
      <c r="BC382" s="18"/>
      <c r="BD382" s="18"/>
      <c r="BE382" s="18"/>
      <c r="BF382" s="45"/>
    </row>
    <row r="383" spans="54:58" ht="15">
      <c r="BB383" s="18"/>
      <c r="BC383" s="18"/>
      <c r="BD383" s="18"/>
      <c r="BE383" s="18"/>
      <c r="BF383" s="45"/>
    </row>
    <row r="384" spans="54:58" ht="15">
      <c r="BB384" s="18"/>
      <c r="BC384" s="18"/>
      <c r="BD384" s="18"/>
      <c r="BE384" s="18"/>
      <c r="BF384" s="45"/>
    </row>
    <row r="385" spans="54:58" ht="15">
      <c r="BB385" s="18"/>
      <c r="BC385" s="18"/>
      <c r="BD385" s="18"/>
      <c r="BE385" s="18"/>
      <c r="BF385" s="45"/>
    </row>
    <row r="386" spans="54:58" ht="15">
      <c r="BB386" s="18"/>
      <c r="BC386" s="18"/>
      <c r="BD386" s="18"/>
      <c r="BE386" s="18"/>
      <c r="BF386" s="45"/>
    </row>
    <row r="387" spans="54:58" ht="15">
      <c r="BB387" s="18"/>
      <c r="BC387" s="18"/>
      <c r="BD387" s="18"/>
      <c r="BE387" s="18"/>
      <c r="BF387" s="45"/>
    </row>
    <row r="388" spans="54:58" ht="15">
      <c r="BB388" s="18"/>
      <c r="BC388" s="18"/>
      <c r="BD388" s="18"/>
      <c r="BE388" s="18"/>
      <c r="BF388" s="45"/>
    </row>
    <row r="389" spans="54:58" ht="15">
      <c r="BB389" s="18"/>
      <c r="BC389" s="18"/>
      <c r="BD389" s="18"/>
      <c r="BE389" s="18"/>
      <c r="BF389" s="45"/>
    </row>
    <row r="390" spans="54:58" ht="15">
      <c r="BB390" s="18"/>
      <c r="BC390" s="18"/>
      <c r="BD390" s="18"/>
      <c r="BE390" s="18"/>
      <c r="BF390" s="45"/>
    </row>
    <row r="391" spans="54:58" ht="15">
      <c r="BB391" s="18"/>
      <c r="BC391" s="18"/>
      <c r="BD391" s="18"/>
      <c r="BE391" s="18"/>
      <c r="BF391" s="45"/>
    </row>
    <row r="392" spans="54:58" ht="15">
      <c r="BB392" s="18"/>
      <c r="BC392" s="18"/>
      <c r="BD392" s="18"/>
      <c r="BE392" s="18"/>
      <c r="BF392" s="45"/>
    </row>
    <row r="393" spans="54:58" ht="15">
      <c r="BB393" s="18"/>
      <c r="BC393" s="18"/>
      <c r="BD393" s="18"/>
      <c r="BE393" s="18"/>
      <c r="BF393" s="45"/>
    </row>
    <row r="394" spans="54:58" ht="15">
      <c r="BB394" s="18"/>
      <c r="BC394" s="18"/>
      <c r="BD394" s="18"/>
      <c r="BE394" s="18"/>
      <c r="BF394" s="45"/>
    </row>
    <row r="395" spans="54:58" ht="15">
      <c r="BB395" s="18"/>
      <c r="BC395" s="18"/>
      <c r="BD395" s="18"/>
      <c r="BE395" s="18"/>
      <c r="BF395" s="45"/>
    </row>
    <row r="396" spans="54:58" ht="15">
      <c r="BB396" s="18"/>
      <c r="BC396" s="18"/>
      <c r="BD396" s="18"/>
      <c r="BE396" s="18"/>
      <c r="BF396" s="45"/>
    </row>
    <row r="397" spans="54:58" ht="15">
      <c r="BB397" s="18"/>
      <c r="BC397" s="18"/>
      <c r="BD397" s="18"/>
      <c r="BE397" s="18"/>
      <c r="BF397" s="45"/>
    </row>
    <row r="398" spans="54:58" ht="15">
      <c r="BB398" s="18"/>
      <c r="BC398" s="18"/>
      <c r="BD398" s="18"/>
      <c r="BE398" s="18"/>
      <c r="BF398" s="45"/>
    </row>
    <row r="399" spans="54:58" ht="15">
      <c r="BB399" s="18"/>
      <c r="BC399" s="18"/>
      <c r="BD399" s="18"/>
      <c r="BE399" s="18"/>
      <c r="BF399" s="45"/>
    </row>
    <row r="400" spans="54:58" ht="15">
      <c r="BB400" s="18"/>
      <c r="BC400" s="18"/>
      <c r="BD400" s="18"/>
      <c r="BE400" s="18"/>
      <c r="BF400" s="45"/>
    </row>
    <row r="401" spans="54:58" ht="15">
      <c r="BB401" s="18"/>
      <c r="BC401" s="18"/>
      <c r="BD401" s="18"/>
      <c r="BE401" s="18"/>
      <c r="BF401" s="45"/>
    </row>
    <row r="402" spans="54:58" ht="15">
      <c r="BB402" s="18"/>
      <c r="BC402" s="18"/>
      <c r="BD402" s="18"/>
      <c r="BE402" s="18"/>
      <c r="BF402" s="45"/>
    </row>
    <row r="403" spans="54:58" ht="15">
      <c r="BB403" s="18"/>
      <c r="BC403" s="18"/>
      <c r="BD403" s="18"/>
      <c r="BE403" s="18"/>
      <c r="BF403" s="45"/>
    </row>
    <row r="404" spans="54:58" ht="15">
      <c r="BB404" s="18"/>
      <c r="BC404" s="18"/>
      <c r="BD404" s="18"/>
      <c r="BE404" s="18"/>
      <c r="BF404" s="45"/>
    </row>
    <row r="405" spans="54:58" ht="15">
      <c r="BB405" s="18"/>
      <c r="BC405" s="18"/>
      <c r="BD405" s="18"/>
      <c r="BE405" s="18"/>
      <c r="BF405" s="45"/>
    </row>
    <row r="406" spans="54:58" ht="15">
      <c r="BB406" s="18"/>
      <c r="BC406" s="18"/>
      <c r="BD406" s="18"/>
      <c r="BE406" s="18"/>
      <c r="BF406" s="45"/>
    </row>
    <row r="407" spans="54:58" ht="15">
      <c r="BB407" s="18"/>
      <c r="BC407" s="18"/>
      <c r="BD407" s="18"/>
      <c r="BE407" s="18"/>
      <c r="BF407" s="45"/>
    </row>
    <row r="408" spans="54:58" ht="15">
      <c r="BB408" s="18"/>
      <c r="BC408" s="18"/>
      <c r="BD408" s="18"/>
      <c r="BE408" s="18"/>
      <c r="BF408" s="45"/>
    </row>
    <row r="409" spans="54:58" ht="15">
      <c r="BB409" s="18"/>
      <c r="BC409" s="18"/>
      <c r="BD409" s="18"/>
      <c r="BE409" s="18"/>
      <c r="BF409" s="45"/>
    </row>
    <row r="410" spans="54:58" ht="15">
      <c r="BB410" s="18"/>
      <c r="BC410" s="18"/>
      <c r="BD410" s="18"/>
      <c r="BE410" s="18"/>
      <c r="BF410" s="45"/>
    </row>
    <row r="411" spans="54:58" ht="15">
      <c r="BB411" s="18"/>
      <c r="BC411" s="18"/>
      <c r="BD411" s="18"/>
      <c r="BE411" s="18"/>
      <c r="BF411" s="45"/>
    </row>
    <row r="412" spans="54:58" ht="15">
      <c r="BB412" s="18"/>
      <c r="BC412" s="18"/>
      <c r="BD412" s="18"/>
      <c r="BE412" s="18"/>
      <c r="BF412" s="45"/>
    </row>
    <row r="413" spans="54:58" ht="15">
      <c r="BB413" s="18"/>
      <c r="BC413" s="18"/>
      <c r="BD413" s="18"/>
      <c r="BE413" s="18"/>
      <c r="BF413" s="45"/>
    </row>
    <row r="414" spans="54:58" ht="15">
      <c r="BB414" s="18"/>
      <c r="BC414" s="18"/>
      <c r="BD414" s="18"/>
      <c r="BE414" s="18"/>
      <c r="BF414" s="45"/>
    </row>
    <row r="415" spans="54:58" ht="15">
      <c r="BB415" s="18"/>
      <c r="BC415" s="18"/>
      <c r="BD415" s="18"/>
      <c r="BE415" s="18"/>
      <c r="BF415" s="45"/>
    </row>
    <row r="416" spans="54:58" ht="15">
      <c r="BB416" s="18"/>
      <c r="BC416" s="18"/>
      <c r="BD416" s="18"/>
      <c r="BE416" s="18"/>
      <c r="BF416" s="45"/>
    </row>
    <row r="417" spans="54:58" ht="15">
      <c r="BB417" s="18"/>
      <c r="BC417" s="18"/>
      <c r="BD417" s="18"/>
      <c r="BE417" s="18"/>
      <c r="BF417" s="45"/>
    </row>
    <row r="418" spans="54:58" ht="15">
      <c r="BB418" s="18"/>
      <c r="BC418" s="18"/>
      <c r="BD418" s="18"/>
      <c r="BE418" s="18"/>
      <c r="BF418" s="45"/>
    </row>
    <row r="419" spans="54:58" ht="15">
      <c r="BB419" s="18"/>
      <c r="BC419" s="18"/>
      <c r="BD419" s="18"/>
      <c r="BE419" s="18"/>
      <c r="BF419" s="45"/>
    </row>
    <row r="420" spans="54:58" ht="15">
      <c r="BB420" s="18"/>
      <c r="BC420" s="18"/>
      <c r="BD420" s="18"/>
      <c r="BE420" s="18"/>
      <c r="BF420" s="45"/>
    </row>
    <row r="421" spans="54:58" ht="15">
      <c r="BB421" s="18"/>
      <c r="BC421" s="18"/>
      <c r="BD421" s="18"/>
      <c r="BE421" s="18"/>
      <c r="BF421" s="45"/>
    </row>
    <row r="422" spans="54:58" ht="15">
      <c r="BB422" s="18"/>
      <c r="BC422" s="18"/>
      <c r="BD422" s="18"/>
      <c r="BE422" s="18"/>
      <c r="BF422" s="45"/>
    </row>
    <row r="423" spans="54:58" ht="15">
      <c r="BB423" s="18"/>
      <c r="BC423" s="18"/>
      <c r="BD423" s="18"/>
      <c r="BE423" s="18"/>
      <c r="BF423" s="45"/>
    </row>
    <row r="424" spans="54:58" ht="15">
      <c r="BB424" s="18"/>
      <c r="BC424" s="18"/>
      <c r="BD424" s="18"/>
      <c r="BE424" s="18"/>
      <c r="BF424" s="45"/>
    </row>
    <row r="425" spans="54:58" ht="15">
      <c r="BB425" s="18"/>
      <c r="BC425" s="18"/>
      <c r="BD425" s="18"/>
      <c r="BE425" s="18"/>
      <c r="BF425" s="45"/>
    </row>
    <row r="426" spans="54:58" ht="15">
      <c r="BB426" s="18"/>
      <c r="BC426" s="18"/>
      <c r="BD426" s="18"/>
      <c r="BE426" s="18"/>
      <c r="BF426" s="45"/>
    </row>
    <row r="427" spans="54:58" ht="15">
      <c r="BB427" s="18"/>
      <c r="BC427" s="18"/>
      <c r="BD427" s="18"/>
      <c r="BE427" s="18"/>
      <c r="BF427" s="45"/>
    </row>
    <row r="428" spans="54:58" ht="15">
      <c r="BB428" s="18"/>
      <c r="BC428" s="18"/>
      <c r="BD428" s="18"/>
      <c r="BE428" s="18"/>
      <c r="BF428" s="45"/>
    </row>
    <row r="429" spans="54:58" ht="15">
      <c r="BB429" s="18"/>
      <c r="BC429" s="18"/>
      <c r="BD429" s="18"/>
      <c r="BE429" s="18"/>
      <c r="BF429" s="45"/>
    </row>
    <row r="430" spans="54:58" ht="15">
      <c r="BB430" s="18"/>
      <c r="BC430" s="18"/>
      <c r="BD430" s="18"/>
      <c r="BE430" s="18"/>
      <c r="BF430" s="45"/>
    </row>
    <row r="431" spans="54:58" ht="15">
      <c r="BB431" s="18"/>
      <c r="BC431" s="18"/>
      <c r="BD431" s="18"/>
      <c r="BE431" s="18"/>
      <c r="BF431" s="45"/>
    </row>
    <row r="432" spans="54:58" ht="15">
      <c r="BB432" s="18"/>
      <c r="BC432" s="18"/>
      <c r="BD432" s="18"/>
      <c r="BE432" s="18"/>
      <c r="BF432" s="45"/>
    </row>
    <row r="433" spans="54:58" ht="15">
      <c r="BB433" s="18"/>
      <c r="BC433" s="18"/>
      <c r="BD433" s="18"/>
      <c r="BE433" s="18"/>
      <c r="BF433" s="45"/>
    </row>
    <row r="434" spans="54:58" ht="15">
      <c r="BB434" s="18"/>
      <c r="BC434" s="18"/>
      <c r="BD434" s="18"/>
      <c r="BE434" s="18"/>
      <c r="BF434" s="45"/>
    </row>
    <row r="435" spans="54:58" ht="15">
      <c r="BB435" s="18"/>
      <c r="BC435" s="18"/>
      <c r="BD435" s="18"/>
      <c r="BE435" s="18"/>
      <c r="BF435" s="45"/>
    </row>
    <row r="436" spans="54:58" ht="15">
      <c r="BB436" s="18"/>
      <c r="BC436" s="18"/>
      <c r="BD436" s="18"/>
      <c r="BE436" s="18"/>
      <c r="BF436" s="45"/>
    </row>
    <row r="437" spans="54:58" ht="15">
      <c r="BB437" s="18"/>
      <c r="BC437" s="18"/>
      <c r="BD437" s="18"/>
      <c r="BE437" s="18"/>
      <c r="BF437" s="45"/>
    </row>
    <row r="438" spans="54:58" ht="15">
      <c r="BB438" s="18"/>
      <c r="BC438" s="18"/>
      <c r="BD438" s="18"/>
      <c r="BE438" s="18"/>
      <c r="BF438" s="45"/>
    </row>
    <row r="439" spans="54:58" ht="15">
      <c r="BB439" s="18"/>
      <c r="BC439" s="18"/>
      <c r="BD439" s="18"/>
      <c r="BE439" s="18"/>
      <c r="BF439" s="45"/>
    </row>
    <row r="440" spans="54:58" ht="15">
      <c r="BB440" s="18"/>
      <c r="BC440" s="18"/>
      <c r="BD440" s="18"/>
      <c r="BE440" s="18"/>
      <c r="BF440" s="45"/>
    </row>
    <row r="441" spans="54:58" ht="15">
      <c r="BB441" s="18"/>
      <c r="BC441" s="18"/>
      <c r="BD441" s="18"/>
      <c r="BE441" s="18"/>
      <c r="BF441" s="45"/>
    </row>
    <row r="442" spans="54:58" ht="15">
      <c r="BB442" s="18"/>
      <c r="BC442" s="18"/>
      <c r="BD442" s="18"/>
      <c r="BE442" s="18"/>
      <c r="BF442" s="45"/>
    </row>
    <row r="443" spans="54:58" ht="15">
      <c r="BB443" s="18"/>
      <c r="BC443" s="18"/>
      <c r="BD443" s="18"/>
      <c r="BE443" s="18"/>
      <c r="BF443" s="45"/>
    </row>
    <row r="444" spans="54:58" ht="15">
      <c r="BB444" s="18"/>
      <c r="BC444" s="18"/>
      <c r="BD444" s="18"/>
      <c r="BE444" s="18"/>
      <c r="BF444" s="45"/>
    </row>
    <row r="445" spans="54:58" ht="15">
      <c r="BB445" s="18"/>
      <c r="BC445" s="18"/>
      <c r="BD445" s="18"/>
      <c r="BE445" s="18"/>
      <c r="BF445" s="45"/>
    </row>
    <row r="446" spans="54:58" ht="15">
      <c r="BB446" s="18"/>
      <c r="BC446" s="18"/>
      <c r="BD446" s="18"/>
      <c r="BE446" s="18"/>
      <c r="BF446" s="45"/>
    </row>
    <row r="447" spans="54:58" ht="15">
      <c r="BB447" s="18"/>
      <c r="BC447" s="18"/>
      <c r="BD447" s="18"/>
      <c r="BE447" s="18"/>
      <c r="BF447" s="45"/>
    </row>
    <row r="448" spans="54:58" ht="15">
      <c r="BB448" s="18"/>
      <c r="BC448" s="18"/>
      <c r="BD448" s="18"/>
      <c r="BE448" s="18"/>
      <c r="BF448" s="45"/>
    </row>
    <row r="449" spans="54:58" ht="15">
      <c r="BB449" s="18"/>
      <c r="BC449" s="18"/>
      <c r="BD449" s="18"/>
      <c r="BE449" s="18"/>
      <c r="BF449" s="45"/>
    </row>
    <row r="450" spans="54:58" ht="15">
      <c r="BB450" s="18"/>
      <c r="BC450" s="18"/>
      <c r="BD450" s="18"/>
      <c r="BE450" s="18"/>
      <c r="BF450" s="45"/>
    </row>
    <row r="451" spans="54:58" ht="15">
      <c r="BB451" s="18"/>
      <c r="BC451" s="18"/>
      <c r="BD451" s="18"/>
      <c r="BE451" s="18"/>
      <c r="BF451" s="45"/>
    </row>
    <row r="452" spans="54:58" ht="15">
      <c r="BB452" s="18"/>
      <c r="BC452" s="18"/>
      <c r="BD452" s="18"/>
      <c r="BE452" s="18"/>
      <c r="BF452" s="45"/>
    </row>
    <row r="453" spans="54:58" ht="15">
      <c r="BB453" s="18"/>
      <c r="BC453" s="18"/>
      <c r="BD453" s="18"/>
      <c r="BE453" s="18"/>
      <c r="BF453" s="45"/>
    </row>
    <row r="454" spans="54:58" ht="15">
      <c r="BB454" s="18"/>
      <c r="BC454" s="18"/>
      <c r="BD454" s="18"/>
      <c r="BE454" s="18"/>
      <c r="BF454" s="45"/>
    </row>
    <row r="455" spans="54:58" ht="15">
      <c r="BB455" s="18"/>
      <c r="BC455" s="18"/>
      <c r="BD455" s="18"/>
      <c r="BE455" s="18"/>
      <c r="BF455" s="45"/>
    </row>
    <row r="456" spans="54:58" ht="15">
      <c r="BB456" s="18"/>
      <c r="BC456" s="18"/>
      <c r="BD456" s="18"/>
      <c r="BE456" s="18"/>
      <c r="BF456" s="45"/>
    </row>
    <row r="457" spans="54:58" ht="15">
      <c r="BB457" s="18"/>
      <c r="BC457" s="18"/>
      <c r="BD457" s="18"/>
      <c r="BE457" s="18"/>
      <c r="BF457" s="45"/>
    </row>
    <row r="458" spans="54:58" ht="15">
      <c r="BB458" s="18"/>
      <c r="BC458" s="18"/>
      <c r="BD458" s="18"/>
      <c r="BE458" s="18"/>
      <c r="BF458" s="45"/>
    </row>
    <row r="459" spans="54:58" ht="15">
      <c r="BB459" s="18"/>
      <c r="BC459" s="18"/>
      <c r="BD459" s="18"/>
      <c r="BE459" s="18"/>
      <c r="BF459" s="45"/>
    </row>
    <row r="460" spans="54:58" ht="15">
      <c r="BB460" s="18"/>
      <c r="BC460" s="18"/>
      <c r="BD460" s="18"/>
      <c r="BE460" s="18"/>
      <c r="BF460" s="45"/>
    </row>
    <row r="461" spans="54:58" ht="15">
      <c r="BB461" s="18"/>
      <c r="BC461" s="18"/>
      <c r="BD461" s="18"/>
      <c r="BE461" s="18"/>
      <c r="BF461" s="45"/>
    </row>
    <row r="462" spans="54:58" ht="15">
      <c r="BB462" s="18"/>
      <c r="BC462" s="18"/>
      <c r="BD462" s="18"/>
      <c r="BE462" s="18"/>
      <c r="BF462" s="45"/>
    </row>
    <row r="463" spans="54:58" ht="15">
      <c r="BB463" s="18"/>
      <c r="BC463" s="18"/>
      <c r="BD463" s="18"/>
      <c r="BE463" s="18"/>
      <c r="BF463" s="45"/>
    </row>
    <row r="464" spans="54:58" ht="15">
      <c r="BB464" s="18"/>
      <c r="BC464" s="18"/>
      <c r="BD464" s="18"/>
      <c r="BE464" s="18"/>
      <c r="BF464" s="45"/>
    </row>
    <row r="465" spans="54:58" ht="15">
      <c r="BB465" s="18"/>
      <c r="BC465" s="18"/>
      <c r="BD465" s="18"/>
      <c r="BE465" s="18"/>
      <c r="BF465" s="45"/>
    </row>
    <row r="466" spans="54:58" ht="15">
      <c r="BB466" s="18"/>
      <c r="BC466" s="18"/>
      <c r="BD466" s="18"/>
      <c r="BE466" s="18"/>
      <c r="BF466" s="45"/>
    </row>
    <row r="467" spans="54:58" ht="15">
      <c r="BB467" s="18"/>
      <c r="BC467" s="18"/>
      <c r="BD467" s="18"/>
      <c r="BE467" s="18"/>
      <c r="BF467" s="45"/>
    </row>
    <row r="468" spans="54:58" ht="15">
      <c r="BB468" s="18"/>
      <c r="BC468" s="18"/>
      <c r="BD468" s="18"/>
      <c r="BE468" s="18"/>
      <c r="BF468" s="45"/>
    </row>
    <row r="469" spans="54:58" ht="15">
      <c r="BB469" s="18"/>
      <c r="BC469" s="18"/>
      <c r="BD469" s="18"/>
      <c r="BE469" s="18"/>
      <c r="BF469" s="45"/>
    </row>
    <row r="470" spans="54:58" ht="15">
      <c r="BB470" s="18"/>
      <c r="BC470" s="18"/>
      <c r="BD470" s="18"/>
      <c r="BE470" s="18"/>
      <c r="BF470" s="45"/>
    </row>
    <row r="471" spans="54:58" ht="15">
      <c r="BB471" s="18"/>
      <c r="BC471" s="18"/>
      <c r="BD471" s="18"/>
      <c r="BE471" s="18"/>
      <c r="BF471" s="45"/>
    </row>
    <row r="472" spans="54:58" ht="15">
      <c r="BB472" s="18"/>
      <c r="BC472" s="18"/>
      <c r="BD472" s="18"/>
      <c r="BE472" s="18"/>
      <c r="BF472" s="45"/>
    </row>
    <row r="473" spans="54:58" ht="15">
      <c r="BB473" s="18"/>
      <c r="BC473" s="18"/>
      <c r="BD473" s="18"/>
      <c r="BE473" s="18"/>
      <c r="BF473" s="45"/>
    </row>
    <row r="474" spans="54:58" ht="15">
      <c r="BB474" s="18"/>
      <c r="BC474" s="18"/>
      <c r="BD474" s="18"/>
      <c r="BE474" s="18"/>
      <c r="BF474" s="45"/>
    </row>
    <row r="475" spans="54:58" ht="15">
      <c r="BB475" s="18"/>
      <c r="BC475" s="18"/>
      <c r="BD475" s="18"/>
      <c r="BE475" s="18"/>
      <c r="BF475" s="45"/>
    </row>
    <row r="476" spans="54:58" ht="15">
      <c r="BB476" s="18"/>
      <c r="BC476" s="18"/>
      <c r="BD476" s="18"/>
      <c r="BE476" s="18"/>
      <c r="BF476" s="45"/>
    </row>
    <row r="477" spans="54:58" ht="15">
      <c r="BB477" s="18"/>
      <c r="BC477" s="18"/>
      <c r="BD477" s="18"/>
      <c r="BE477" s="18"/>
      <c r="BF477" s="45"/>
    </row>
    <row r="478" spans="54:58" ht="15">
      <c r="BB478" s="18"/>
      <c r="BC478" s="18"/>
      <c r="BD478" s="18"/>
      <c r="BE478" s="18"/>
      <c r="BF478" s="45"/>
    </row>
    <row r="479" spans="54:58" ht="15">
      <c r="BB479" s="18"/>
      <c r="BC479" s="18"/>
      <c r="BD479" s="18"/>
      <c r="BE479" s="18"/>
      <c r="BF479" s="45"/>
    </row>
    <row r="480" spans="54:58" ht="15">
      <c r="BB480" s="18"/>
      <c r="BC480" s="18"/>
      <c r="BD480" s="18"/>
      <c r="BE480" s="18"/>
      <c r="BF480" s="45"/>
    </row>
    <row r="481" spans="54:58" ht="15">
      <c r="BB481" s="18"/>
      <c r="BC481" s="18"/>
      <c r="BD481" s="18"/>
      <c r="BE481" s="18"/>
      <c r="BF481" s="45"/>
    </row>
    <row r="482" spans="54:58" ht="15">
      <c r="BB482" s="18"/>
      <c r="BC482" s="18"/>
      <c r="BD482" s="18"/>
      <c r="BE482" s="18"/>
      <c r="BF482" s="45"/>
    </row>
    <row r="483" spans="54:58" ht="15">
      <c r="BB483" s="18"/>
      <c r="BC483" s="18"/>
      <c r="BD483" s="18"/>
      <c r="BE483" s="18"/>
      <c r="BF483" s="45"/>
    </row>
    <row r="484" spans="54:58" ht="15">
      <c r="BB484" s="18"/>
      <c r="BC484" s="18"/>
      <c r="BD484" s="18"/>
      <c r="BE484" s="18"/>
      <c r="BF484" s="45"/>
    </row>
    <row r="485" spans="54:58" ht="15">
      <c r="BB485" s="18"/>
      <c r="BC485" s="18"/>
      <c r="BD485" s="18"/>
      <c r="BE485" s="18"/>
      <c r="BF485" s="45"/>
    </row>
    <row r="486" spans="54:58" ht="15">
      <c r="BB486" s="18"/>
      <c r="BC486" s="18"/>
      <c r="BD486" s="18"/>
      <c r="BE486" s="18"/>
      <c r="BF486" s="45"/>
    </row>
    <row r="487" spans="54:58" ht="15">
      <c r="BB487" s="18"/>
      <c r="BC487" s="18"/>
      <c r="BD487" s="18"/>
      <c r="BE487" s="18"/>
      <c r="BF487" s="45"/>
    </row>
    <row r="488" spans="54:58" ht="15">
      <c r="BB488" s="18"/>
      <c r="BC488" s="18"/>
      <c r="BD488" s="18"/>
      <c r="BE488" s="18"/>
      <c r="BF488" s="45"/>
    </row>
    <row r="489" spans="54:58" ht="15">
      <c r="BB489" s="18"/>
      <c r="BC489" s="18"/>
      <c r="BD489" s="18"/>
      <c r="BE489" s="18"/>
      <c r="BF489" s="45"/>
    </row>
    <row r="490" spans="54:58" ht="15">
      <c r="BB490" s="18"/>
      <c r="BC490" s="18"/>
      <c r="BD490" s="18"/>
      <c r="BE490" s="18"/>
      <c r="BF490" s="45"/>
    </row>
    <row r="491" spans="54:58" ht="15">
      <c r="BB491" s="18"/>
      <c r="BC491" s="18"/>
      <c r="BD491" s="18"/>
      <c r="BE491" s="18"/>
      <c r="BF491" s="45"/>
    </row>
    <row r="492" spans="54:58" ht="15">
      <c r="BB492" s="18"/>
      <c r="BC492" s="18"/>
      <c r="BD492" s="18"/>
      <c r="BE492" s="18"/>
      <c r="BF492" s="45"/>
    </row>
    <row r="493" spans="54:58" ht="15">
      <c r="BB493" s="18"/>
      <c r="BC493" s="18"/>
      <c r="BD493" s="18"/>
      <c r="BE493" s="18"/>
      <c r="BF493" s="45"/>
    </row>
    <row r="494" spans="54:58" ht="15">
      <c r="BB494" s="18"/>
      <c r="BC494" s="18"/>
      <c r="BD494" s="18"/>
      <c r="BE494" s="18"/>
      <c r="BF494" s="45"/>
    </row>
    <row r="495" spans="54:58" ht="15">
      <c r="BB495" s="18"/>
      <c r="BC495" s="18"/>
      <c r="BD495" s="18"/>
      <c r="BE495" s="18"/>
      <c r="BF495" s="45"/>
    </row>
    <row r="496" spans="54:58" ht="15">
      <c r="BB496" s="18"/>
      <c r="BC496" s="18"/>
      <c r="BD496" s="18"/>
      <c r="BE496" s="18"/>
      <c r="BF496" s="45"/>
    </row>
    <row r="497" spans="54:58" ht="15">
      <c r="BB497" s="18"/>
      <c r="BC497" s="18"/>
      <c r="BD497" s="18"/>
      <c r="BE497" s="18"/>
      <c r="BF497" s="45"/>
    </row>
    <row r="498" spans="54:58" ht="15">
      <c r="BB498" s="18"/>
      <c r="BC498" s="18"/>
      <c r="BD498" s="18"/>
      <c r="BE498" s="18"/>
      <c r="BF498" s="45"/>
    </row>
    <row r="499" spans="54:58" ht="15">
      <c r="BB499" s="18"/>
      <c r="BC499" s="18"/>
      <c r="BD499" s="18"/>
      <c r="BE499" s="18"/>
      <c r="BF499" s="45"/>
    </row>
    <row r="500" spans="54:58" ht="15">
      <c r="BB500" s="18"/>
      <c r="BC500" s="18"/>
      <c r="BD500" s="18"/>
      <c r="BE500" s="18"/>
      <c r="BF500" s="45"/>
    </row>
    <row r="501" spans="54:58" ht="15">
      <c r="BB501" s="18"/>
      <c r="BC501" s="18"/>
      <c r="BD501" s="18"/>
      <c r="BE501" s="18"/>
      <c r="BF501" s="45"/>
    </row>
    <row r="502" spans="54:58" ht="15">
      <c r="BB502" s="18"/>
      <c r="BC502" s="18"/>
      <c r="BD502" s="18"/>
      <c r="BE502" s="18"/>
      <c r="BF502" s="45"/>
    </row>
    <row r="503" spans="54:58" ht="15">
      <c r="BB503" s="18"/>
      <c r="BC503" s="18"/>
      <c r="BD503" s="18"/>
      <c r="BE503" s="18"/>
      <c r="BF503" s="45"/>
    </row>
    <row r="504" spans="54:58" ht="15">
      <c r="BB504" s="18"/>
      <c r="BC504" s="18"/>
      <c r="BD504" s="18"/>
      <c r="BE504" s="18"/>
      <c r="BF504" s="45"/>
    </row>
    <row r="505" spans="54:58" ht="15">
      <c r="BB505" s="18"/>
      <c r="BC505" s="18"/>
      <c r="BD505" s="18"/>
      <c r="BE505" s="18"/>
      <c r="BF505" s="45"/>
    </row>
    <row r="506" spans="54:58" ht="15">
      <c r="BB506" s="18"/>
      <c r="BC506" s="18"/>
      <c r="BD506" s="18"/>
      <c r="BE506" s="18"/>
      <c r="BF506" s="45"/>
    </row>
    <row r="507" spans="54:58" ht="15">
      <c r="BB507" s="18"/>
      <c r="BC507" s="18"/>
      <c r="BD507" s="18"/>
      <c r="BE507" s="18"/>
      <c r="BF507" s="45"/>
    </row>
    <row r="508" spans="54:58" ht="15">
      <c r="BB508" s="18"/>
      <c r="BC508" s="18"/>
      <c r="BD508" s="18"/>
      <c r="BE508" s="18"/>
      <c r="BF508" s="45"/>
    </row>
    <row r="509" spans="54:58" ht="15">
      <c r="BB509" s="18"/>
      <c r="BC509" s="18"/>
      <c r="BD509" s="18"/>
      <c r="BE509" s="18"/>
      <c r="BF509" s="45"/>
    </row>
    <row r="510" spans="54:58" ht="15">
      <c r="BB510" s="18"/>
      <c r="BC510" s="18"/>
      <c r="BD510" s="18"/>
      <c r="BE510" s="18"/>
      <c r="BF510" s="45"/>
    </row>
    <row r="511" spans="54:58" ht="15">
      <c r="BB511" s="18"/>
      <c r="BC511" s="18"/>
      <c r="BD511" s="18"/>
      <c r="BE511" s="18"/>
      <c r="BF511" s="45"/>
    </row>
    <row r="512" spans="54:58" ht="15">
      <c r="BB512" s="18"/>
      <c r="BC512" s="18"/>
      <c r="BD512" s="18"/>
      <c r="BE512" s="18"/>
      <c r="BF512" s="45"/>
    </row>
    <row r="513" spans="54:58" ht="15">
      <c r="BB513" s="18"/>
      <c r="BC513" s="18"/>
      <c r="BD513" s="18"/>
      <c r="BE513" s="18"/>
      <c r="BF513" s="45"/>
    </row>
    <row r="514" spans="54:58" ht="15">
      <c r="BB514" s="18"/>
      <c r="BC514" s="18"/>
      <c r="BD514" s="18"/>
      <c r="BE514" s="18"/>
      <c r="BF514" s="45"/>
    </row>
    <row r="515" spans="54:58" ht="15">
      <c r="BB515" s="18"/>
      <c r="BC515" s="18"/>
      <c r="BD515" s="18"/>
      <c r="BE515" s="18"/>
      <c r="BF515" s="45"/>
    </row>
    <row r="516" spans="54:58" ht="15">
      <c r="BB516" s="18"/>
      <c r="BC516" s="18"/>
      <c r="BD516" s="18"/>
      <c r="BE516" s="18"/>
      <c r="BF516" s="45"/>
    </row>
  </sheetData>
  <sheetProtection/>
  <mergeCells count="23">
    <mergeCell ref="B51:B57"/>
    <mergeCell ref="BF51:BF57"/>
    <mergeCell ref="B58:B59"/>
    <mergeCell ref="BF58:BF59"/>
    <mergeCell ref="BG58:BG59"/>
    <mergeCell ref="BG51:BG57"/>
    <mergeCell ref="BG60:BG64"/>
    <mergeCell ref="BG65:BG70"/>
    <mergeCell ref="B71:B91"/>
    <mergeCell ref="BF71:BF91"/>
    <mergeCell ref="BG71:BG91"/>
    <mergeCell ref="A92:A99"/>
    <mergeCell ref="B60:B64"/>
    <mergeCell ref="BG107:BG110"/>
    <mergeCell ref="A4:A22"/>
    <mergeCell ref="B92:B99"/>
    <mergeCell ref="BF92:BF99"/>
    <mergeCell ref="BG92:BG99"/>
    <mergeCell ref="BG100:BG102"/>
    <mergeCell ref="BG103:BG106"/>
    <mergeCell ref="BG23:BG26"/>
    <mergeCell ref="BG31:BG34"/>
    <mergeCell ref="BF60:BF64"/>
  </mergeCells>
  <printOptions/>
  <pageMargins left="0.7086614173228347" right="0.7086614173228347" top="0.7480314960629921" bottom="0.7480314960629921" header="0.31496062992125984" footer="0.31496062992125984"/>
  <pageSetup horizontalDpi="600" verticalDpi="600" orientation="landscape" scale="90" r:id="rId3"/>
  <legacyDrawing r:id="rId2"/>
</worksheet>
</file>

<file path=xl/worksheets/sheet2.xml><?xml version="1.0" encoding="utf-8"?>
<worksheet xmlns="http://schemas.openxmlformats.org/spreadsheetml/2006/main" xmlns:r="http://schemas.openxmlformats.org/officeDocument/2006/relationships">
  <dimension ref="A1:G50"/>
  <sheetViews>
    <sheetView tabSelected="1" zoomScalePageLayoutView="0" workbookViewId="0" topLeftCell="A1">
      <pane xSplit="1" ySplit="5" topLeftCell="B18" activePane="bottomRight" state="frozen"/>
      <selection pane="topLeft" activeCell="A1" sqref="A1"/>
      <selection pane="topRight" activeCell="D1" sqref="D1"/>
      <selection pane="bottomLeft" activeCell="A6" sqref="A6"/>
      <selection pane="bottomRight" activeCell="E20" sqref="E20"/>
    </sheetView>
  </sheetViews>
  <sheetFormatPr defaultColWidth="11.421875" defaultRowHeight="15"/>
  <cols>
    <col min="1" max="1" width="42.28125" style="128" customWidth="1"/>
    <col min="2" max="2" width="21.8515625" style="128" customWidth="1"/>
    <col min="3" max="3" width="20.421875" style="128" customWidth="1"/>
    <col min="4" max="4" width="19.7109375" style="128" customWidth="1"/>
    <col min="5" max="5" width="20.140625" style="128" customWidth="1"/>
    <col min="6" max="6" width="20.28125" style="128" customWidth="1"/>
    <col min="7" max="7" width="17.421875" style="128" bestFit="1" customWidth="1"/>
    <col min="8" max="8" width="13.7109375" style="126" bestFit="1" customWidth="1"/>
    <col min="9" max="9" width="13.7109375" style="0" bestFit="1" customWidth="1"/>
  </cols>
  <sheetData>
    <row r="1" spans="1:7" ht="15">
      <c r="A1" s="139" t="s">
        <v>6</v>
      </c>
      <c r="B1" s="140"/>
      <c r="C1" s="140"/>
      <c r="D1" s="140"/>
      <c r="E1" s="140"/>
      <c r="F1" s="140"/>
      <c r="G1" s="141"/>
    </row>
    <row r="2" spans="1:7" ht="15">
      <c r="A2" s="142" t="s">
        <v>68</v>
      </c>
      <c r="B2" s="143"/>
      <c r="C2" s="143"/>
      <c r="D2" s="143"/>
      <c r="E2" s="143"/>
      <c r="F2" s="143"/>
      <c r="G2" s="144"/>
    </row>
    <row r="3" spans="1:7" ht="15">
      <c r="A3" s="145" t="s">
        <v>0</v>
      </c>
      <c r="B3" s="146"/>
      <c r="C3" s="146"/>
      <c r="D3" s="146"/>
      <c r="E3" s="146"/>
      <c r="F3" s="146"/>
      <c r="G3" s="147"/>
    </row>
    <row r="4" spans="1:7" ht="3" customHeight="1">
      <c r="A4" s="2"/>
      <c r="B4" s="9"/>
      <c r="C4" s="127"/>
      <c r="D4" s="127"/>
      <c r="E4" s="127"/>
      <c r="F4" s="127"/>
      <c r="G4" s="130"/>
    </row>
    <row r="5" spans="1:7" ht="30">
      <c r="A5" s="2" t="s">
        <v>7</v>
      </c>
      <c r="B5" s="124" t="s">
        <v>8</v>
      </c>
      <c r="C5" s="124" t="s">
        <v>9</v>
      </c>
      <c r="D5" s="124" t="s">
        <v>2</v>
      </c>
      <c r="E5" s="124" t="s">
        <v>10</v>
      </c>
      <c r="F5" s="124" t="s">
        <v>11</v>
      </c>
      <c r="G5" s="125" t="s">
        <v>12</v>
      </c>
    </row>
    <row r="6" spans="1:7" ht="15">
      <c r="A6" s="2"/>
      <c r="B6" s="124"/>
      <c r="C6" s="124"/>
      <c r="D6" s="124"/>
      <c r="E6" s="124"/>
      <c r="F6" s="124"/>
      <c r="G6" s="125"/>
    </row>
    <row r="7" spans="1:7" ht="15">
      <c r="A7" s="2"/>
      <c r="B7" s="124"/>
      <c r="C7" s="124"/>
      <c r="D7" s="124"/>
      <c r="E7" s="124"/>
      <c r="F7" s="124"/>
      <c r="G7" s="125"/>
    </row>
    <row r="8" spans="1:7" ht="15">
      <c r="A8" s="4" t="s">
        <v>75</v>
      </c>
      <c r="B8" s="6">
        <f>+B9+B36</f>
        <v>32023409383</v>
      </c>
      <c r="C8" s="6">
        <f>+C9+C36</f>
        <v>-133811319</v>
      </c>
      <c r="D8" s="6">
        <f>+D9+D36</f>
        <v>31889598064</v>
      </c>
      <c r="E8" s="6">
        <f>+E9+E36</f>
        <v>36642924655</v>
      </c>
      <c r="F8" s="129">
        <f>+D8-E8</f>
        <v>-4753326591</v>
      </c>
      <c r="G8" s="131">
        <f>+E8/D8*100</f>
        <v>114.90557071763787</v>
      </c>
    </row>
    <row r="9" spans="1:7" ht="15">
      <c r="A9" s="4" t="s">
        <v>74</v>
      </c>
      <c r="B9" s="6">
        <f>+B10+B14</f>
        <v>24775494095</v>
      </c>
      <c r="C9" s="6">
        <f>+C10+C14</f>
        <v>-4908241272</v>
      </c>
      <c r="D9" s="6">
        <f>+D10+D14</f>
        <v>19867252823</v>
      </c>
      <c r="E9" s="6">
        <f>+E10+E14</f>
        <v>23446910352</v>
      </c>
      <c r="F9" s="129">
        <f aca="true" t="shared" si="0" ref="F9:F50">+D9-E9</f>
        <v>-3579657529</v>
      </c>
      <c r="G9" s="131">
        <f>+E9/D9*100</f>
        <v>118.0178787721264</v>
      </c>
    </row>
    <row r="10" spans="1:7" ht="15">
      <c r="A10" s="4" t="s">
        <v>69</v>
      </c>
      <c r="B10" s="6">
        <f>+B11</f>
        <v>9860293815</v>
      </c>
      <c r="C10" s="6">
        <f>+C11</f>
        <v>-3105263872</v>
      </c>
      <c r="D10" s="6">
        <f>+D11</f>
        <v>6755029943</v>
      </c>
      <c r="E10" s="6">
        <f>+E11</f>
        <v>9627600712</v>
      </c>
      <c r="F10" s="129">
        <f t="shared" si="0"/>
        <v>-2872570769</v>
      </c>
      <c r="G10" s="131">
        <f>+E10/D10*100</f>
        <v>142.52491540732169</v>
      </c>
    </row>
    <row r="11" spans="1:7" ht="15">
      <c r="A11" s="4" t="s">
        <v>13</v>
      </c>
      <c r="B11" s="6">
        <f>+B12+B13</f>
        <v>9860293815</v>
      </c>
      <c r="C11" s="6">
        <f>+C12+C13</f>
        <v>-3105263872</v>
      </c>
      <c r="D11" s="6">
        <f>+B11+C11</f>
        <v>6755029943</v>
      </c>
      <c r="E11" s="6">
        <f>+E12+E13</f>
        <v>9627600712</v>
      </c>
      <c r="F11" s="129">
        <f t="shared" si="0"/>
        <v>-2872570769</v>
      </c>
      <c r="G11" s="131">
        <f>+E11/D11*100</f>
        <v>142.52491540732169</v>
      </c>
    </row>
    <row r="12" spans="1:7" ht="15">
      <c r="A12" s="3" t="s">
        <v>14</v>
      </c>
      <c r="B12" s="5">
        <v>6525696185</v>
      </c>
      <c r="C12" s="5">
        <v>-2022965817</v>
      </c>
      <c r="D12" s="5">
        <f aca="true" t="shared" si="1" ref="D12:D45">+B12+C12</f>
        <v>4502730368</v>
      </c>
      <c r="E12" s="10">
        <v>5760437020</v>
      </c>
      <c r="F12" s="129">
        <f t="shared" si="0"/>
        <v>-1257706652</v>
      </c>
      <c r="G12" s="131">
        <f aca="true" t="shared" si="2" ref="G12:G50">+E12/D12*100</f>
        <v>127.93208895958479</v>
      </c>
    </row>
    <row r="13" spans="1:7" ht="15">
      <c r="A13" s="3" t="s">
        <v>15</v>
      </c>
      <c r="B13" s="5">
        <v>3334597630</v>
      </c>
      <c r="C13" s="5">
        <v>-1082298055</v>
      </c>
      <c r="D13" s="5">
        <f t="shared" si="1"/>
        <v>2252299575</v>
      </c>
      <c r="E13" s="10">
        <v>3867163692</v>
      </c>
      <c r="F13" s="129">
        <f t="shared" si="0"/>
        <v>-1614864117</v>
      </c>
      <c r="G13" s="131">
        <f t="shared" si="2"/>
        <v>171.69846031694073</v>
      </c>
    </row>
    <row r="14" spans="1:7" ht="15">
      <c r="A14" s="4" t="s">
        <v>70</v>
      </c>
      <c r="B14" s="6">
        <f>+B15+B17+B19+B21</f>
        <v>14915200280</v>
      </c>
      <c r="C14" s="6">
        <f>+C15+C17+C19+C21</f>
        <v>-1802977400</v>
      </c>
      <c r="D14" s="6">
        <f>+D15+D17+D19+D21</f>
        <v>13112222880</v>
      </c>
      <c r="E14" s="6">
        <f>+E15+E17+E19+E21</f>
        <v>13819309640</v>
      </c>
      <c r="F14" s="129">
        <f t="shared" si="0"/>
        <v>-707086760</v>
      </c>
      <c r="G14" s="131">
        <f>+E14/D14*100</f>
        <v>105.39257734154684</v>
      </c>
    </row>
    <row r="15" spans="1:7" ht="15">
      <c r="A15" s="4" t="s">
        <v>16</v>
      </c>
      <c r="B15" s="6">
        <f>+B16</f>
        <v>1042787712</v>
      </c>
      <c r="C15" s="6">
        <f>+C16</f>
        <v>0</v>
      </c>
      <c r="D15" s="6">
        <f t="shared" si="1"/>
        <v>1042787712</v>
      </c>
      <c r="E15" s="6">
        <f>+E16</f>
        <v>500240485</v>
      </c>
      <c r="F15" s="129">
        <f t="shared" si="0"/>
        <v>542547227</v>
      </c>
      <c r="G15" s="131">
        <f t="shared" si="2"/>
        <v>47.971459506419656</v>
      </c>
    </row>
    <row r="16" spans="1:7" ht="15">
      <c r="A16" s="3" t="s">
        <v>21</v>
      </c>
      <c r="B16" s="5">
        <v>1042787712</v>
      </c>
      <c r="C16" s="5">
        <v>0</v>
      </c>
      <c r="D16" s="5">
        <f>+B16+C16</f>
        <v>1042787712</v>
      </c>
      <c r="E16" s="10">
        <v>500240485</v>
      </c>
      <c r="F16" s="132">
        <f t="shared" si="0"/>
        <v>542547227</v>
      </c>
      <c r="G16" s="133">
        <f>+E16/D16*100</f>
        <v>47.971459506419656</v>
      </c>
    </row>
    <row r="17" spans="1:7" ht="15">
      <c r="A17" s="4" t="s">
        <v>71</v>
      </c>
      <c r="B17" s="6">
        <f>+B18</f>
        <v>10493993295</v>
      </c>
      <c r="C17" s="6">
        <f>+C18</f>
        <v>-1309713419</v>
      </c>
      <c r="D17" s="6">
        <f>+B17+C17</f>
        <v>9184279876</v>
      </c>
      <c r="E17" s="11">
        <f>+E18</f>
        <v>9098703175</v>
      </c>
      <c r="F17" s="129">
        <f t="shared" si="0"/>
        <v>85576701</v>
      </c>
      <c r="G17" s="131">
        <f>+E17/D17*100</f>
        <v>99.06822633722624</v>
      </c>
    </row>
    <row r="18" spans="1:7" ht="30">
      <c r="A18" s="4" t="s">
        <v>22</v>
      </c>
      <c r="B18" s="5">
        <v>10493993295</v>
      </c>
      <c r="C18" s="5">
        <v>-1309713419</v>
      </c>
      <c r="D18" s="5">
        <f>+B18+C18</f>
        <v>9184279876</v>
      </c>
      <c r="E18" s="10">
        <v>9098703175</v>
      </c>
      <c r="F18" s="132">
        <f t="shared" si="0"/>
        <v>85576701</v>
      </c>
      <c r="G18" s="133">
        <f>+E18/D18*100</f>
        <v>99.06822633722624</v>
      </c>
    </row>
    <row r="19" spans="1:7" ht="15">
      <c r="A19" s="4" t="s">
        <v>72</v>
      </c>
      <c r="B19" s="6">
        <f>+B20</f>
        <v>0</v>
      </c>
      <c r="C19" s="6">
        <f>+C20</f>
        <v>490074540</v>
      </c>
      <c r="D19" s="6">
        <f>+D20</f>
        <v>490074540</v>
      </c>
      <c r="E19" s="11">
        <f>+E20</f>
        <v>591619680</v>
      </c>
      <c r="F19" s="129">
        <f t="shared" si="0"/>
        <v>-101545140</v>
      </c>
      <c r="G19" s="131">
        <f>+E19/D19*100</f>
        <v>120.72034592941718</v>
      </c>
    </row>
    <row r="20" spans="1:7" ht="15">
      <c r="A20" s="3" t="s">
        <v>73</v>
      </c>
      <c r="B20" s="5">
        <v>0</v>
      </c>
      <c r="C20" s="5">
        <v>490074540</v>
      </c>
      <c r="D20" s="5">
        <f>+B20+C20</f>
        <v>490074540</v>
      </c>
      <c r="E20" s="10">
        <f>101545140+490074540</f>
        <v>591619680</v>
      </c>
      <c r="F20" s="132">
        <f t="shared" si="0"/>
        <v>-101545140</v>
      </c>
      <c r="G20" s="133">
        <v>-100</v>
      </c>
    </row>
    <row r="21" spans="1:7" ht="15">
      <c r="A21" s="4" t="s">
        <v>23</v>
      </c>
      <c r="B21" s="6">
        <f>SUM(B22:B26)</f>
        <v>3378419273</v>
      </c>
      <c r="C21" s="6">
        <f>SUM(C22:C26)</f>
        <v>-983338521</v>
      </c>
      <c r="D21" s="6">
        <f>SUM(D22:D26)</f>
        <v>2395080752</v>
      </c>
      <c r="E21" s="6">
        <f>SUM(E22:E26)</f>
        <v>3628746300</v>
      </c>
      <c r="F21" s="129">
        <f t="shared" si="0"/>
        <v>-1233665548</v>
      </c>
      <c r="G21" s="131">
        <f>+E21/D21*100</f>
        <v>151.50830705686369</v>
      </c>
    </row>
    <row r="22" spans="1:7" ht="15">
      <c r="A22" s="3" t="s">
        <v>17</v>
      </c>
      <c r="B22" s="5">
        <v>1638919247</v>
      </c>
      <c r="C22" s="5">
        <v>-491675774</v>
      </c>
      <c r="D22" s="5">
        <f t="shared" si="1"/>
        <v>1147243473</v>
      </c>
      <c r="E22" s="10">
        <v>1184501057</v>
      </c>
      <c r="F22" s="129">
        <f t="shared" si="0"/>
        <v>-37257584</v>
      </c>
      <c r="G22" s="131">
        <f t="shared" si="2"/>
        <v>103.2475742836499</v>
      </c>
    </row>
    <row r="23" spans="1:7" ht="29.25">
      <c r="A23" s="3" t="s">
        <v>18</v>
      </c>
      <c r="B23" s="5">
        <v>1341376382</v>
      </c>
      <c r="C23" s="5">
        <v>-402412915</v>
      </c>
      <c r="D23" s="5">
        <f t="shared" si="1"/>
        <v>938963467</v>
      </c>
      <c r="E23" s="10">
        <v>2178488703</v>
      </c>
      <c r="F23" s="129">
        <f t="shared" si="0"/>
        <v>-1239525236</v>
      </c>
      <c r="G23" s="131">
        <f t="shared" si="2"/>
        <v>232.00995348203466</v>
      </c>
    </row>
    <row r="24" spans="1:7" ht="15">
      <c r="A24" s="3" t="s">
        <v>19</v>
      </c>
      <c r="B24" s="5">
        <v>39104926</v>
      </c>
      <c r="C24" s="5">
        <v>0</v>
      </c>
      <c r="D24" s="5">
        <f t="shared" si="1"/>
        <v>39104926</v>
      </c>
      <c r="E24" s="10">
        <v>48752678</v>
      </c>
      <c r="F24" s="129">
        <f t="shared" si="0"/>
        <v>-9647752</v>
      </c>
      <c r="G24" s="131">
        <f t="shared" si="2"/>
        <v>124.67144932073265</v>
      </c>
    </row>
    <row r="25" spans="1:7" ht="15">
      <c r="A25" s="3" t="s">
        <v>20</v>
      </c>
      <c r="B25" s="5">
        <v>297499440</v>
      </c>
      <c r="C25" s="5">
        <v>-89249832</v>
      </c>
      <c r="D25" s="5">
        <f t="shared" si="1"/>
        <v>208249608</v>
      </c>
      <c r="E25" s="10">
        <v>163660334</v>
      </c>
      <c r="F25" s="129">
        <f t="shared" si="0"/>
        <v>44589274</v>
      </c>
      <c r="G25" s="131">
        <f t="shared" si="2"/>
        <v>78.58854360964752</v>
      </c>
    </row>
    <row r="26" spans="1:7" ht="15">
      <c r="A26" s="3" t="s">
        <v>23</v>
      </c>
      <c r="B26" s="5">
        <v>61519278</v>
      </c>
      <c r="C26" s="5">
        <v>0</v>
      </c>
      <c r="D26" s="5">
        <f t="shared" si="1"/>
        <v>61519278</v>
      </c>
      <c r="E26" s="10">
        <v>53343528</v>
      </c>
      <c r="F26" s="129">
        <f t="shared" si="0"/>
        <v>8175750</v>
      </c>
      <c r="G26" s="133">
        <f t="shared" si="2"/>
        <v>86.71026340718758</v>
      </c>
    </row>
    <row r="27" spans="1:6" ht="15">
      <c r="A27" s="4" t="s">
        <v>0</v>
      </c>
      <c r="F27" s="129">
        <f t="shared" si="0"/>
        <v>0</v>
      </c>
    </row>
    <row r="28" spans="1:7" ht="15" customHeight="1" hidden="1">
      <c r="A28" s="3" t="s">
        <v>24</v>
      </c>
      <c r="B28" s="5">
        <v>0</v>
      </c>
      <c r="C28" s="5">
        <v>0</v>
      </c>
      <c r="D28" s="6">
        <f t="shared" si="1"/>
        <v>0</v>
      </c>
      <c r="E28" s="10">
        <v>0</v>
      </c>
      <c r="F28" s="129">
        <f t="shared" si="0"/>
        <v>0</v>
      </c>
      <c r="G28" s="131" t="e">
        <f t="shared" si="2"/>
        <v>#DIV/0!</v>
      </c>
    </row>
    <row r="29" spans="1:7" ht="15" customHeight="1" hidden="1">
      <c r="A29" s="3" t="s">
        <v>30</v>
      </c>
      <c r="B29" s="5">
        <v>0</v>
      </c>
      <c r="C29" s="5">
        <v>0</v>
      </c>
      <c r="D29" s="6">
        <f t="shared" si="1"/>
        <v>0</v>
      </c>
      <c r="E29" s="10">
        <v>0</v>
      </c>
      <c r="F29" s="129">
        <f t="shared" si="0"/>
        <v>0</v>
      </c>
      <c r="G29" s="131" t="e">
        <f t="shared" si="2"/>
        <v>#DIV/0!</v>
      </c>
    </row>
    <row r="30" spans="1:7" ht="15" customHeight="1" hidden="1">
      <c r="A30" s="3" t="s">
        <v>14</v>
      </c>
      <c r="B30" s="5"/>
      <c r="C30" s="5">
        <v>0</v>
      </c>
      <c r="D30" s="6">
        <f t="shared" si="1"/>
        <v>0</v>
      </c>
      <c r="E30" s="10">
        <v>0</v>
      </c>
      <c r="F30" s="129">
        <f t="shared" si="0"/>
        <v>0</v>
      </c>
      <c r="G30" s="131" t="e">
        <f t="shared" si="2"/>
        <v>#DIV/0!</v>
      </c>
    </row>
    <row r="31" spans="1:7" ht="15" customHeight="1" hidden="1">
      <c r="A31" s="3" t="s">
        <v>32</v>
      </c>
      <c r="B31" s="5"/>
      <c r="C31" s="5">
        <v>0</v>
      </c>
      <c r="D31" s="6">
        <f t="shared" si="1"/>
        <v>0</v>
      </c>
      <c r="E31" s="10">
        <v>257827425</v>
      </c>
      <c r="F31" s="129">
        <f t="shared" si="0"/>
        <v>-257827425</v>
      </c>
      <c r="G31" s="131" t="e">
        <f t="shared" si="2"/>
        <v>#DIV/0!</v>
      </c>
    </row>
    <row r="32" spans="1:7" ht="15" customHeight="1" hidden="1">
      <c r="A32" s="3" t="s">
        <v>36</v>
      </c>
      <c r="B32" s="5"/>
      <c r="C32" s="5">
        <v>0</v>
      </c>
      <c r="D32" s="6">
        <f t="shared" si="1"/>
        <v>0</v>
      </c>
      <c r="E32" s="10">
        <v>0</v>
      </c>
      <c r="F32" s="129">
        <f t="shared" si="0"/>
        <v>0</v>
      </c>
      <c r="G32" s="131" t="e">
        <f t="shared" si="2"/>
        <v>#DIV/0!</v>
      </c>
    </row>
    <row r="33" spans="1:7" ht="15" customHeight="1" hidden="1">
      <c r="A33" s="3" t="s">
        <v>37</v>
      </c>
      <c r="B33" s="5"/>
      <c r="C33" s="5">
        <v>0</v>
      </c>
      <c r="D33" s="6">
        <f t="shared" si="1"/>
        <v>0</v>
      </c>
      <c r="E33" s="10">
        <v>0</v>
      </c>
      <c r="F33" s="129">
        <f t="shared" si="0"/>
        <v>0</v>
      </c>
      <c r="G33" s="131" t="e">
        <f t="shared" si="2"/>
        <v>#DIV/0!</v>
      </c>
    </row>
    <row r="34" spans="1:7" ht="15" customHeight="1" hidden="1">
      <c r="A34" s="3" t="s">
        <v>34</v>
      </c>
      <c r="B34" s="5">
        <v>0</v>
      </c>
      <c r="C34" s="5">
        <v>0</v>
      </c>
      <c r="D34" s="6">
        <f t="shared" si="1"/>
        <v>0</v>
      </c>
      <c r="E34" s="10">
        <v>74546290</v>
      </c>
      <c r="F34" s="129">
        <f t="shared" si="0"/>
        <v>-74546290</v>
      </c>
      <c r="G34" s="131" t="e">
        <f t="shared" si="2"/>
        <v>#DIV/0!</v>
      </c>
    </row>
    <row r="35" spans="1:7" ht="29.25" customHeight="1" hidden="1">
      <c r="A35" s="3" t="s">
        <v>33</v>
      </c>
      <c r="B35" s="5">
        <v>0</v>
      </c>
      <c r="C35" s="5">
        <v>0</v>
      </c>
      <c r="D35" s="6">
        <f t="shared" si="1"/>
        <v>0</v>
      </c>
      <c r="E35" s="10">
        <v>364334882</v>
      </c>
      <c r="F35" s="129">
        <f t="shared" si="0"/>
        <v>-364334882</v>
      </c>
      <c r="G35" s="131" t="e">
        <f t="shared" si="2"/>
        <v>#DIV/0!</v>
      </c>
    </row>
    <row r="36" spans="1:7" ht="15">
      <c r="A36" s="4" t="s">
        <v>25</v>
      </c>
      <c r="B36" s="6">
        <f>+B37+B39+B40+B37</f>
        <v>7247915288</v>
      </c>
      <c r="C36" s="6">
        <f>+C37+C39+C40+C38</f>
        <v>4774429953</v>
      </c>
      <c r="D36" s="6">
        <f>+D37+D39+D40+D38</f>
        <v>12022345241</v>
      </c>
      <c r="E36" s="11">
        <f>+E37+E39+E40+E38</f>
        <v>13196014303</v>
      </c>
      <c r="F36" s="129">
        <f t="shared" si="0"/>
        <v>-1173669062</v>
      </c>
      <c r="G36" s="131">
        <f t="shared" si="2"/>
        <v>109.76239692399963</v>
      </c>
    </row>
    <row r="37" spans="1:7" ht="15">
      <c r="A37" s="3" t="s">
        <v>31</v>
      </c>
      <c r="B37" s="6">
        <v>0</v>
      </c>
      <c r="C37" s="12">
        <v>5319310763</v>
      </c>
      <c r="D37" s="5">
        <f t="shared" si="1"/>
        <v>5319310763</v>
      </c>
      <c r="E37" s="10">
        <f>+D37</f>
        <v>5319310763</v>
      </c>
      <c r="F37" s="129">
        <f t="shared" si="0"/>
        <v>0</v>
      </c>
      <c r="G37" s="131">
        <f>+E37/D37*100</f>
        <v>100</v>
      </c>
    </row>
    <row r="38" spans="1:7" ht="15">
      <c r="A38" s="3" t="s">
        <v>67</v>
      </c>
      <c r="B38" s="6"/>
      <c r="C38" s="12">
        <v>298192052</v>
      </c>
      <c r="D38" s="5">
        <f>+C38</f>
        <v>298192052</v>
      </c>
      <c r="E38" s="10">
        <f>+D38</f>
        <v>298192052</v>
      </c>
      <c r="F38" s="129">
        <f t="shared" si="0"/>
        <v>0</v>
      </c>
      <c r="G38" s="131">
        <f>+E38/D38*100</f>
        <v>100</v>
      </c>
    </row>
    <row r="39" spans="1:7" ht="15">
      <c r="A39" s="3" t="s">
        <v>26</v>
      </c>
      <c r="B39" s="5">
        <v>350000000</v>
      </c>
      <c r="C39" s="5">
        <v>-105000000</v>
      </c>
      <c r="D39" s="5">
        <f t="shared" si="1"/>
        <v>245000000</v>
      </c>
      <c r="E39" s="10">
        <v>963092056</v>
      </c>
      <c r="F39" s="132">
        <f t="shared" si="0"/>
        <v>-718092056</v>
      </c>
      <c r="G39" s="133">
        <f t="shared" si="2"/>
        <v>393.09879836734694</v>
      </c>
    </row>
    <row r="40" spans="1:7" ht="15">
      <c r="A40" s="4" t="s">
        <v>27</v>
      </c>
      <c r="B40" s="6">
        <f>SUM(B41:B45)</f>
        <v>6897915288</v>
      </c>
      <c r="C40" s="6">
        <f>SUM(C41:C45)</f>
        <v>-738072862</v>
      </c>
      <c r="D40" s="6">
        <f t="shared" si="1"/>
        <v>6159842426</v>
      </c>
      <c r="E40" s="11">
        <f>+E41+E42+E43+E44+E45</f>
        <v>6615419432</v>
      </c>
      <c r="F40" s="129">
        <f t="shared" si="0"/>
        <v>-455577006</v>
      </c>
      <c r="G40" s="131">
        <f t="shared" si="2"/>
        <v>107.39591980595252</v>
      </c>
    </row>
    <row r="41" spans="1:7" ht="15">
      <c r="A41" s="3" t="s">
        <v>28</v>
      </c>
      <c r="B41" s="5">
        <v>1461505707</v>
      </c>
      <c r="C41" s="5">
        <v>-438451712</v>
      </c>
      <c r="D41" s="5">
        <v>1023053993</v>
      </c>
      <c r="E41" s="10">
        <v>1348467308</v>
      </c>
      <c r="F41" s="132">
        <f t="shared" si="0"/>
        <v>-325413315</v>
      </c>
      <c r="G41" s="133">
        <f t="shared" si="2"/>
        <v>131.8080294125786</v>
      </c>
    </row>
    <row r="42" spans="1:7" ht="29.25">
      <c r="A42" s="3" t="s">
        <v>18</v>
      </c>
      <c r="B42" s="5">
        <v>998737166</v>
      </c>
      <c r="C42" s="5">
        <v>-299621150</v>
      </c>
      <c r="D42" s="5">
        <f t="shared" si="1"/>
        <v>699116016</v>
      </c>
      <c r="E42" s="10">
        <v>231254209</v>
      </c>
      <c r="F42" s="132">
        <f t="shared" si="0"/>
        <v>467861807</v>
      </c>
      <c r="G42" s="133">
        <f t="shared" si="2"/>
        <v>33.07808771470056</v>
      </c>
    </row>
    <row r="43" spans="1:7" ht="29.25">
      <c r="A43" s="3" t="s">
        <v>22</v>
      </c>
      <c r="B43" s="5">
        <v>2813140899</v>
      </c>
      <c r="C43" s="5">
        <v>0</v>
      </c>
      <c r="D43" s="5">
        <f t="shared" si="1"/>
        <v>2813140899</v>
      </c>
      <c r="E43" s="10">
        <v>3208162577</v>
      </c>
      <c r="F43" s="132">
        <f t="shared" si="0"/>
        <v>-395021678</v>
      </c>
      <c r="G43" s="133">
        <f t="shared" si="2"/>
        <v>114.04201539071221</v>
      </c>
    </row>
    <row r="44" spans="1:7" ht="15">
      <c r="A44" s="3" t="s">
        <v>19</v>
      </c>
      <c r="B44" s="5">
        <v>558072096</v>
      </c>
      <c r="C44" s="5">
        <v>0</v>
      </c>
      <c r="D44" s="5">
        <f t="shared" si="1"/>
        <v>558072096</v>
      </c>
      <c r="E44" s="10">
        <v>642954016</v>
      </c>
      <c r="F44" s="132">
        <f t="shared" si="0"/>
        <v>-84881920</v>
      </c>
      <c r="G44" s="133">
        <f t="shared" si="2"/>
        <v>115.20984844223425</v>
      </c>
    </row>
    <row r="45" spans="1:7" ht="15">
      <c r="A45" s="3" t="s">
        <v>13</v>
      </c>
      <c r="B45" s="5">
        <v>1066459420</v>
      </c>
      <c r="C45" s="5">
        <v>0</v>
      </c>
      <c r="D45" s="5">
        <f t="shared" si="1"/>
        <v>1066459420</v>
      </c>
      <c r="E45" s="10">
        <v>1184581322</v>
      </c>
      <c r="F45" s="132">
        <f t="shared" si="0"/>
        <v>-118121902</v>
      </c>
      <c r="G45" s="133">
        <f t="shared" si="2"/>
        <v>111.07608032568177</v>
      </c>
    </row>
    <row r="46" spans="1:7" ht="15">
      <c r="A46" s="3"/>
      <c r="B46" s="5"/>
      <c r="C46" s="5"/>
      <c r="D46" s="6" t="s">
        <v>0</v>
      </c>
      <c r="E46" s="10"/>
      <c r="F46" s="129" t="s">
        <v>0</v>
      </c>
      <c r="G46" s="131" t="s">
        <v>0</v>
      </c>
    </row>
    <row r="47" spans="1:7" ht="15">
      <c r="A47" s="3"/>
      <c r="B47" s="5" t="s">
        <v>0</v>
      </c>
      <c r="C47" s="5" t="s">
        <v>0</v>
      </c>
      <c r="D47" s="5" t="s">
        <v>0</v>
      </c>
      <c r="E47" s="10" t="s">
        <v>0</v>
      </c>
      <c r="F47" s="129" t="s">
        <v>0</v>
      </c>
      <c r="G47" s="131" t="s">
        <v>0</v>
      </c>
    </row>
    <row r="48" spans="1:7" ht="15">
      <c r="A48" s="4" t="s">
        <v>29</v>
      </c>
      <c r="B48" s="6">
        <v>2283078000</v>
      </c>
      <c r="C48" s="6">
        <v>60000000</v>
      </c>
      <c r="D48" s="6">
        <f>+B48+C48</f>
        <v>2343078000</v>
      </c>
      <c r="E48" s="11">
        <f>2290114088+11180000</f>
        <v>2301294088</v>
      </c>
      <c r="F48" s="129">
        <f t="shared" si="0"/>
        <v>41783912</v>
      </c>
      <c r="G48" s="131">
        <f t="shared" si="2"/>
        <v>98.21670844931324</v>
      </c>
    </row>
    <row r="49" spans="1:7" ht="15">
      <c r="A49" s="4" t="s">
        <v>0</v>
      </c>
      <c r="B49" s="5" t="s">
        <v>0</v>
      </c>
      <c r="C49" s="5" t="s">
        <v>0</v>
      </c>
      <c r="D49" s="5" t="s">
        <v>0</v>
      </c>
      <c r="E49" s="5" t="s">
        <v>0</v>
      </c>
      <c r="F49" s="129" t="s">
        <v>0</v>
      </c>
      <c r="G49" s="131" t="s">
        <v>0</v>
      </c>
    </row>
    <row r="50" spans="1:7" ht="15.75" thickBot="1">
      <c r="A50" s="7" t="s">
        <v>76</v>
      </c>
      <c r="B50" s="8">
        <f>+B8+B48</f>
        <v>34306487383</v>
      </c>
      <c r="C50" s="8">
        <f>+C8+C48</f>
        <v>-73811319</v>
      </c>
      <c r="D50" s="8">
        <f>+D8+D48</f>
        <v>34232676064</v>
      </c>
      <c r="E50" s="8">
        <f>+E8+E48</f>
        <v>38944218743</v>
      </c>
      <c r="F50" s="129">
        <f t="shared" si="0"/>
        <v>-4711542679</v>
      </c>
      <c r="G50" s="131">
        <f t="shared" si="2"/>
        <v>113.76329057708341</v>
      </c>
    </row>
  </sheetData>
  <sheetProtection/>
  <mergeCells count="3">
    <mergeCell ref="A1:G1"/>
    <mergeCell ref="A2:G2"/>
    <mergeCell ref="A3:G3"/>
  </mergeCells>
  <printOptions/>
  <pageMargins left="0.7086614173228347" right="0.7086614173228347" top="0.7480314960629921" bottom="0.7480314960629921" header="0.31496062992125984" footer="0.31496062992125984"/>
  <pageSetup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Cuellar</dc:creator>
  <cp:keywords/>
  <dc:description/>
  <cp:lastModifiedBy>Vitelio Barrera Alvarez</cp:lastModifiedBy>
  <cp:lastPrinted>2021-02-15T12:40:04Z</cp:lastPrinted>
  <dcterms:created xsi:type="dcterms:W3CDTF">2014-06-07T11:59:39Z</dcterms:created>
  <dcterms:modified xsi:type="dcterms:W3CDTF">2021-03-18T21:48:39Z</dcterms:modified>
  <cp:category/>
  <cp:version/>
  <cp:contentType/>
  <cp:contentStatus/>
</cp:coreProperties>
</file>