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0" yWindow="0" windowWidth="20496" windowHeight="7752" tabRatio="722"/>
  </bookViews>
  <sheets>
    <sheet name="CARGAS-RIO-SOMBRERILL-2024-2028" sheetId="2" r:id="rId1"/>
  </sheets>
  <definedNames>
    <definedName name="_xlnm.Print_Area" localSheetId="0">'CARGAS-RIO-SOMBRERILL-2024-2028'!$A$1:$AF$6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P4" i="2" s="1"/>
  <c r="T4" i="2" s="1"/>
  <c r="X4" i="2" s="1"/>
  <c r="K4" i="2"/>
  <c r="O4" i="2" s="1"/>
  <c r="S4" i="2" s="1"/>
  <c r="W4" i="2" s="1"/>
  <c r="F6" i="2" l="1"/>
  <c r="E6" i="2"/>
  <c r="O6" i="2" l="1"/>
  <c r="Q4" i="2" s="1"/>
  <c r="P6" i="2"/>
  <c r="R4" i="2" s="1"/>
  <c r="K6" i="2"/>
  <c r="M4" i="2" s="1"/>
  <c r="T6" i="2" l="1"/>
  <c r="V4" i="2" s="1"/>
  <c r="G6" i="2" l="1"/>
  <c r="AB6" i="2" l="1"/>
  <c r="AC6" i="2"/>
  <c r="AD6" i="2"/>
  <c r="AE6" i="2"/>
  <c r="AF6" i="2"/>
  <c r="L6" i="2" l="1"/>
  <c r="N4" i="2" s="1"/>
  <c r="W6" i="2" l="1"/>
  <c r="Y4" i="2" s="1"/>
  <c r="S6" i="2"/>
  <c r="U4" i="2" s="1"/>
  <c r="D6" i="2" l="1"/>
  <c r="AA6" i="2"/>
  <c r="H6" i="2" l="1"/>
  <c r="J4" i="2" l="1"/>
  <c r="M6" i="2" l="1"/>
  <c r="Q6" i="2"/>
  <c r="Y6" i="2"/>
  <c r="U6" i="2"/>
  <c r="V6" i="2"/>
  <c r="R6" i="2" l="1"/>
  <c r="J6" i="2"/>
  <c r="N6" i="2" l="1"/>
  <c r="I4" i="2" l="1"/>
  <c r="I6" i="2" l="1"/>
  <c r="X6" i="2" l="1"/>
  <c r="Z4" i="2" s="1"/>
  <c r="Z6" i="2" s="1"/>
</calcChain>
</file>

<file path=xl/sharedStrings.xml><?xml version="1.0" encoding="utf-8"?>
<sst xmlns="http://schemas.openxmlformats.org/spreadsheetml/2006/main" count="42" uniqueCount="27">
  <si>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</si>
  <si>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</si>
  <si>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</si>
  <si>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</si>
  <si>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</si>
  <si>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</si>
  <si>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</si>
  <si>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</si>
  <si>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</si>
  <si>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</si>
  <si>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</si>
  <si>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</si>
  <si>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</si>
  <si>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</si>
  <si>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RIO SOMBRERILLOS</t>
  </si>
  <si>
    <t>SAN AGUSTIN</t>
  </si>
  <si>
    <t>Empresa de Servicios Publico de San Agustín ESP</t>
  </si>
  <si>
    <t>Cm
SST(kg/año)</t>
  </si>
  <si>
    <t>Carga contaminante Línea Base Kg- año</t>
  </si>
  <si>
    <t xml:space="preserve">Carga proyectada de nuevos usuarios u otros vertedores  </t>
  </si>
  <si>
    <t xml:space="preserve">Promedio Tasa Crecimiento Prestador San Agustín 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</si>
  <si>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</si>
  <si>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</si>
  <si>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</si>
  <si>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</si>
  <si>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</si>
  <si>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r>
      <t>E.S.P San Agustín único usuario en el tramo, la PTAR para 2022 no cumple con la concentración de DBO</t>
    </r>
    <r>
      <rPr>
        <sz val="10"/>
        <color theme="1"/>
        <rFont val="Calibri "/>
      </rPr>
      <t>5</t>
    </r>
    <r>
      <rPr>
        <sz val="12"/>
        <color theme="1"/>
        <rFont val="Calibri "/>
      </rPr>
      <t>. La propuesta de meta se debe enfocar al cumplimiento de norma de vertimiento y/o a la eliminación o unificación de vertimientos.
Se propone para el año 2024 el ajuste de la proyección de la carga contaminante vertida con la concentración de DBO cumpliendo norma de vertimiento (90 mg/l), lo que disminuye la carga vertida a 85.874 Kg-año DBO y 67.305 Kg-año SST
Según PSMV Vigente la PTAR II se construye en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</si>
</sst>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_ * #,##0.00_ ;_ * \-#,##0.00_ ;_ * &quot;-&quot;??_ ;_ @_ "/>
    <numFmt numFmtId="166" formatCode="_-* #.##0.00_-;\-* #.##0.00_-;_-* &quot;-&quot;??_-;_-@_-"/>
    <numFmt numFmtId="167" formatCode="0.0%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66"/>
      <name val="Arial"/>
      <family val="2"/>
    </font>
    <font>
      <sz val="10"/>
      <color theme="1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3" borderId="0" xfId="2" applyFont="1" applyFill="1" applyAlignment="1">
      <alignment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6" xfId="2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 vertical="center"/>
    </xf>
    <xf numFmtId="166" fontId="6" fillId="0" borderId="0" xfId="2" applyNumberFormat="1" applyFont="1" applyAlignment="1">
      <alignment horizontal="center" vertical="center"/>
    </xf>
    <xf numFmtId="9" fontId="6" fillId="0" borderId="0" xfId="9" applyFont="1" applyAlignment="1">
      <alignment horizontal="right" vertical="center"/>
    </xf>
    <xf numFmtId="167" fontId="6" fillId="0" borderId="0" xfId="9" applyNumberFormat="1" applyFont="1" applyAlignment="1">
      <alignment horizontal="right" vertical="center"/>
    </xf>
    <xf numFmtId="2" fontId="6" fillId="0" borderId="0" xfId="9" applyNumberFormat="1" applyFont="1" applyAlignment="1">
      <alignment horizontal="right" vertical="center"/>
    </xf>
    <xf numFmtId="43" fontId="6" fillId="0" borderId="0" xfId="8" applyFont="1" applyAlignment="1">
      <alignment horizontal="center" vertical="center"/>
    </xf>
    <xf numFmtId="167" fontId="6" fillId="0" borderId="0" xfId="9" applyNumberFormat="1" applyFont="1" applyAlignment="1">
      <alignment horizontal="center" vertical="center"/>
    </xf>
    <xf numFmtId="164" fontId="6" fillId="0" borderId="0" xfId="9" applyNumberFormat="1" applyFont="1" applyAlignment="1">
      <alignment horizontal="center" vertical="center"/>
    </xf>
    <xf numFmtId="0" fontId="4" fillId="0" borderId="0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2" fontId="6" fillId="0" borderId="0" xfId="2" applyNumberFormat="1" applyFont="1" applyAlignment="1">
      <alignment horizontal="right" vertical="center"/>
    </xf>
    <xf numFmtId="9" fontId="6" fillId="0" borderId="0" xfId="9" applyFont="1" applyAlignment="1">
      <alignment vertical="center"/>
    </xf>
    <xf numFmtId="167" fontId="6" fillId="0" borderId="1" xfId="9" applyNumberFormat="1" applyFont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43" fontId="8" fillId="2" borderId="1" xfId="2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/>
    </xf>
    <xf numFmtId="9" fontId="8" fillId="2" borderId="1" xfId="4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41" fontId="10" fillId="0" borderId="1" xfId="3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10" fontId="10" fillId="0" borderId="1" xfId="4" applyNumberFormat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 wrapText="1"/>
    </xf>
  </cellXfs>
  <cellStyles count="11">
    <cellStyle name="Millares" xfId="8" builtinId="3"/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7"/>
    <cellStyle name="Normal 3 2" xfId="10"/>
    <cellStyle name="Porcentaje" xfId="9" builtinId="5"/>
    <cellStyle name="Porcentaje 2" xfId="4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90" zoomScaleNormal="90" zoomScaleSheetLayoutView="7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D1" sqref="D1:D1048576"/>
    </sheetView>
  </sheetViews>
  <sheetFormatPr baseColWidth="10" defaultColWidth="10" defaultRowHeight="15"/>
  <cols>
    <col min="1" max="1" width="5.59765625" style="4" customWidth="1"/>
    <col min="2" max="2" width="45.5" style="5" customWidth="1"/>
    <col min="3" max="3" width="17.69921875" style="6" customWidth="1"/>
    <col min="4" max="4" width="14.59765625" style="4" customWidth="1"/>
    <col min="5" max="5" width="12" style="4" customWidth="1"/>
    <col min="6" max="6" width="11.296875" style="4" customWidth="1"/>
    <col min="7" max="7" width="12.19921875" style="7" customWidth="1"/>
    <col min="8" max="8" width="11.796875" style="7" customWidth="1"/>
    <col min="9" max="9" width="18.5" style="7" hidden="1" customWidth="1"/>
    <col min="10" max="10" width="17.5" style="7" hidden="1" customWidth="1"/>
    <col min="11" max="11" width="11.3984375" style="7" customWidth="1"/>
    <col min="12" max="12" width="11.5" style="7" customWidth="1"/>
    <col min="13" max="13" width="17.8984375" style="7" hidden="1" customWidth="1"/>
    <col min="14" max="14" width="19.09765625" style="7" hidden="1" customWidth="1"/>
    <col min="15" max="15" width="11.69921875" style="7" customWidth="1"/>
    <col min="16" max="16" width="10.796875" style="7" customWidth="1"/>
    <col min="17" max="17" width="19.5" style="7" hidden="1" customWidth="1"/>
    <col min="18" max="18" width="18.5" style="7" hidden="1" customWidth="1"/>
    <col min="19" max="19" width="11.796875" style="7" customWidth="1"/>
    <col min="20" max="20" width="12.59765625" style="7" customWidth="1"/>
    <col min="21" max="21" width="18.8984375" style="7" hidden="1" customWidth="1"/>
    <col min="22" max="22" width="20.09765625" style="7" hidden="1" customWidth="1"/>
    <col min="23" max="23" width="10.5" style="7" customWidth="1"/>
    <col min="24" max="24" width="10.8984375" style="7" customWidth="1"/>
    <col min="25" max="25" width="19.69921875" style="7" hidden="1" customWidth="1"/>
    <col min="26" max="26" width="17.8984375" style="7" hidden="1" customWidth="1"/>
    <col min="27" max="27" width="14.8984375" style="7" customWidth="1"/>
    <col min="28" max="28" width="6.5" style="8" customWidth="1"/>
    <col min="29" max="29" width="7.8984375" style="8" customWidth="1"/>
    <col min="30" max="30" width="8.09765625" style="8" customWidth="1"/>
    <col min="31" max="31" width="7.5" style="8" customWidth="1"/>
    <col min="32" max="32" width="6.796875" style="8" customWidth="1"/>
    <col min="33" max="16384" width="10" style="5"/>
  </cols>
  <sheetData>
    <row r="1" spans="1:32" s="2" customFormat="1" ht="35.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s="2" customFormat="1" ht="60.6" customHeight="1">
      <c r="A2" s="47" t="s">
        <v>0</v>
      </c>
      <c r="B2" s="47" t="s">
        <v>1</v>
      </c>
      <c r="C2" s="47" t="s">
        <v>2</v>
      </c>
      <c r="D2" s="44" t="s">
        <v>3</v>
      </c>
      <c r="E2" s="44" t="s">
        <v>18</v>
      </c>
      <c r="F2" s="44"/>
      <c r="G2" s="44" t="s">
        <v>21</v>
      </c>
      <c r="H2" s="44"/>
      <c r="I2" s="44"/>
      <c r="J2" s="44"/>
      <c r="K2" s="44" t="s">
        <v>22</v>
      </c>
      <c r="L2" s="44"/>
      <c r="M2" s="44"/>
      <c r="N2" s="44"/>
      <c r="O2" s="44" t="s">
        <v>23</v>
      </c>
      <c r="P2" s="44"/>
      <c r="Q2" s="44"/>
      <c r="R2" s="44"/>
      <c r="S2" s="44" t="s">
        <v>24</v>
      </c>
      <c r="T2" s="44"/>
      <c r="U2" s="44"/>
      <c r="V2" s="44"/>
      <c r="W2" s="44" t="s">
        <v>25</v>
      </c>
      <c r="X2" s="44"/>
      <c r="Y2" s="44"/>
      <c r="Z2" s="44"/>
      <c r="AA2" s="24" t="s">
        <v>4</v>
      </c>
      <c r="AB2" s="44" t="s">
        <v>5</v>
      </c>
      <c r="AC2" s="44"/>
      <c r="AD2" s="44"/>
      <c r="AE2" s="44"/>
      <c r="AF2" s="44"/>
    </row>
    <row r="3" spans="1:32" s="2" customFormat="1" ht="55.5" customHeight="1">
      <c r="A3" s="47"/>
      <c r="B3" s="47"/>
      <c r="C3" s="47"/>
      <c r="D3" s="44"/>
      <c r="E3" s="24" t="s">
        <v>6</v>
      </c>
      <c r="F3" s="24" t="s">
        <v>8</v>
      </c>
      <c r="G3" s="24" t="s">
        <v>7</v>
      </c>
      <c r="H3" s="24" t="s">
        <v>9</v>
      </c>
      <c r="I3" s="24" t="s">
        <v>10</v>
      </c>
      <c r="J3" s="24" t="s">
        <v>11</v>
      </c>
      <c r="K3" s="24" t="s">
        <v>7</v>
      </c>
      <c r="L3" s="24" t="s">
        <v>9</v>
      </c>
      <c r="M3" s="24" t="s">
        <v>10</v>
      </c>
      <c r="N3" s="24" t="s">
        <v>11</v>
      </c>
      <c r="O3" s="24" t="s">
        <v>7</v>
      </c>
      <c r="P3" s="24" t="s">
        <v>9</v>
      </c>
      <c r="Q3" s="24" t="s">
        <v>10</v>
      </c>
      <c r="R3" s="24" t="s">
        <v>11</v>
      </c>
      <c r="S3" s="24" t="s">
        <v>6</v>
      </c>
      <c r="T3" s="24" t="s">
        <v>17</v>
      </c>
      <c r="U3" s="24" t="s">
        <v>10</v>
      </c>
      <c r="V3" s="24" t="s">
        <v>11</v>
      </c>
      <c r="W3" s="24" t="s">
        <v>6</v>
      </c>
      <c r="X3" s="24" t="s">
        <v>7</v>
      </c>
      <c r="Y3" s="24" t="s">
        <v>10</v>
      </c>
      <c r="Z3" s="24" t="s">
        <v>11</v>
      </c>
      <c r="AA3" s="24">
        <v>2023</v>
      </c>
      <c r="AB3" s="24">
        <v>2024</v>
      </c>
      <c r="AC3" s="24">
        <v>2025</v>
      </c>
      <c r="AD3" s="24">
        <v>2026</v>
      </c>
      <c r="AE3" s="24">
        <v>2027</v>
      </c>
      <c r="AF3" s="24">
        <v>2028</v>
      </c>
    </row>
    <row r="4" spans="1:32" s="34" customFormat="1" ht="42.75" customHeight="1">
      <c r="A4" s="35">
        <v>1</v>
      </c>
      <c r="B4" s="36" t="s">
        <v>16</v>
      </c>
      <c r="C4" s="45" t="s">
        <v>15</v>
      </c>
      <c r="D4" s="35" t="s">
        <v>12</v>
      </c>
      <c r="E4" s="37">
        <v>96696.648201600008</v>
      </c>
      <c r="F4" s="37">
        <v>59275.854000000007</v>
      </c>
      <c r="G4" s="38">
        <v>85874.439081599994</v>
      </c>
      <c r="H4" s="38">
        <v>67305.234960000002</v>
      </c>
      <c r="I4" s="39">
        <f>G4/G$6</f>
        <v>1</v>
      </c>
      <c r="J4" s="39">
        <f>H4/H$6</f>
        <v>1</v>
      </c>
      <c r="K4" s="38">
        <f>G4*1.01</f>
        <v>86733.183472416</v>
      </c>
      <c r="L4" s="38">
        <f>H4*1.01</f>
        <v>67978.287309599997</v>
      </c>
      <c r="M4" s="39">
        <f>K4/K6</f>
        <v>1</v>
      </c>
      <c r="N4" s="39">
        <f>L4/L6</f>
        <v>1</v>
      </c>
      <c r="O4" s="38">
        <f>K4*1.01</f>
        <v>87600.515307140158</v>
      </c>
      <c r="P4" s="38">
        <f>L4*1.001</f>
        <v>68046.265596909594</v>
      </c>
      <c r="Q4" s="39">
        <f>O4/O6</f>
        <v>1</v>
      </c>
      <c r="R4" s="39">
        <f>P4/P6</f>
        <v>1</v>
      </c>
      <c r="S4" s="38">
        <f>O4*1.01</f>
        <v>88476.520460211555</v>
      </c>
      <c r="T4" s="38">
        <f>P4*1.01</f>
        <v>68726.728252878689</v>
      </c>
      <c r="U4" s="39">
        <f>S4/S6</f>
        <v>1</v>
      </c>
      <c r="V4" s="39">
        <f>T4/T6</f>
        <v>1</v>
      </c>
      <c r="W4" s="40">
        <f>S4*1.01</f>
        <v>89361.285664813666</v>
      </c>
      <c r="X4" s="40">
        <f>T4*1.01</f>
        <v>69413.995535407477</v>
      </c>
      <c r="Y4" s="39">
        <f>W4/W6</f>
        <v>1</v>
      </c>
      <c r="Z4" s="39">
        <f>X4/X6</f>
        <v>1.0000980392156864</v>
      </c>
      <c r="AA4" s="41">
        <v>7</v>
      </c>
      <c r="AB4" s="42"/>
      <c r="AC4" s="42"/>
      <c r="AD4" s="42"/>
      <c r="AE4" s="42"/>
      <c r="AF4" s="42"/>
    </row>
    <row r="5" spans="1:32" s="34" customFormat="1" ht="42.6" customHeight="1">
      <c r="A5" s="35">
        <v>2</v>
      </c>
      <c r="B5" s="43" t="s">
        <v>19</v>
      </c>
      <c r="C5" s="46"/>
      <c r="D5" s="35"/>
      <c r="E5" s="35"/>
      <c r="F5" s="35"/>
      <c r="G5" s="38"/>
      <c r="H5" s="38"/>
      <c r="I5" s="39"/>
      <c r="J5" s="39"/>
      <c r="K5" s="38"/>
      <c r="L5" s="38"/>
      <c r="M5" s="39"/>
      <c r="N5" s="39"/>
      <c r="O5" s="38"/>
      <c r="P5" s="38"/>
      <c r="Q5" s="39"/>
      <c r="R5" s="39"/>
      <c r="S5" s="38"/>
      <c r="T5" s="38"/>
      <c r="U5" s="39"/>
      <c r="V5" s="39"/>
      <c r="W5" s="40"/>
      <c r="X5" s="40"/>
      <c r="Y5" s="39"/>
      <c r="Z5" s="39"/>
      <c r="AA5" s="41">
        <v>0</v>
      </c>
      <c r="AB5" s="42"/>
      <c r="AC5" s="42"/>
      <c r="AD5" s="42"/>
      <c r="AE5" s="42"/>
      <c r="AF5" s="42"/>
    </row>
    <row r="6" spans="1:32" s="33" customFormat="1" ht="40.5" customHeight="1">
      <c r="A6" s="51" t="s">
        <v>14</v>
      </c>
      <c r="B6" s="52"/>
      <c r="C6" s="25" t="s">
        <v>13</v>
      </c>
      <c r="D6" s="26">
        <f>COUNTA(D4:D5)</f>
        <v>1</v>
      </c>
      <c r="E6" s="27">
        <f>SUM(E4:E5)</f>
        <v>96696.648201600008</v>
      </c>
      <c r="F6" s="27">
        <f>SUM(F4:F5)</f>
        <v>59275.854000000007</v>
      </c>
      <c r="G6" s="28">
        <f t="shared" ref="G6:W6" si="0">SUM(G4:G5)</f>
        <v>85874.439081599994</v>
      </c>
      <c r="H6" s="28">
        <f t="shared" si="0"/>
        <v>67305.234960000002</v>
      </c>
      <c r="I6" s="29">
        <f t="shared" si="0"/>
        <v>1</v>
      </c>
      <c r="J6" s="29">
        <f t="shared" si="0"/>
        <v>1</v>
      </c>
      <c r="K6" s="28">
        <f t="shared" si="0"/>
        <v>86733.183472416</v>
      </c>
      <c r="L6" s="28">
        <f t="shared" si="0"/>
        <v>67978.287309599997</v>
      </c>
      <c r="M6" s="29">
        <f t="shared" si="0"/>
        <v>1</v>
      </c>
      <c r="N6" s="29">
        <f t="shared" si="0"/>
        <v>1</v>
      </c>
      <c r="O6" s="28">
        <f t="shared" si="0"/>
        <v>87600.515307140158</v>
      </c>
      <c r="P6" s="30">
        <f t="shared" si="0"/>
        <v>68046.265596909594</v>
      </c>
      <c r="Q6" s="29">
        <f t="shared" si="0"/>
        <v>1</v>
      </c>
      <c r="R6" s="29">
        <f t="shared" si="0"/>
        <v>1</v>
      </c>
      <c r="S6" s="28">
        <f t="shared" si="0"/>
        <v>88476.520460211555</v>
      </c>
      <c r="T6" s="28">
        <f t="shared" si="0"/>
        <v>68726.728252878689</v>
      </c>
      <c r="U6" s="29">
        <f t="shared" si="0"/>
        <v>1</v>
      </c>
      <c r="V6" s="29">
        <f t="shared" si="0"/>
        <v>1</v>
      </c>
      <c r="W6" s="31">
        <f t="shared" si="0"/>
        <v>89361.285664813666</v>
      </c>
      <c r="X6" s="31">
        <f>T6*(1+((W6-S6)/W6))</f>
        <v>69407.190908847784</v>
      </c>
      <c r="Y6" s="29">
        <f t="shared" ref="Y6:AF6" si="1">SUM(Y4:Y5)</f>
        <v>1</v>
      </c>
      <c r="Z6" s="29">
        <f t="shared" si="1"/>
        <v>1.0000980392156864</v>
      </c>
      <c r="AA6" s="32">
        <f t="shared" si="1"/>
        <v>7</v>
      </c>
      <c r="AB6" s="32">
        <f t="shared" si="1"/>
        <v>0</v>
      </c>
      <c r="AC6" s="32">
        <f t="shared" si="1"/>
        <v>0</v>
      </c>
      <c r="AD6" s="32">
        <f t="shared" si="1"/>
        <v>0</v>
      </c>
      <c r="AE6" s="32">
        <f t="shared" si="1"/>
        <v>0</v>
      </c>
      <c r="AF6" s="32">
        <f t="shared" si="1"/>
        <v>0</v>
      </c>
    </row>
    <row r="7" spans="1:32" s="2" customFormat="1">
      <c r="A7" s="1"/>
      <c r="C7" s="10"/>
      <c r="D7" s="1"/>
      <c r="E7" s="1"/>
      <c r="F7" s="1"/>
      <c r="G7" s="3"/>
      <c r="H7" s="3"/>
      <c r="I7" s="3"/>
      <c r="J7" s="3"/>
      <c r="K7" s="3"/>
      <c r="L7" s="3"/>
      <c r="M7" s="3"/>
      <c r="N7" s="3"/>
      <c r="O7" s="9"/>
      <c r="P7" s="3"/>
      <c r="Q7" s="3"/>
      <c r="R7" s="3"/>
      <c r="S7" s="3"/>
      <c r="T7" s="3"/>
      <c r="U7" s="3"/>
      <c r="V7" s="11"/>
      <c r="W7" s="3"/>
      <c r="X7" s="3"/>
      <c r="Y7" s="3"/>
      <c r="Z7" s="3"/>
      <c r="AA7" s="3"/>
    </row>
    <row r="8" spans="1:32" ht="72.599999999999994" customHeight="1">
      <c r="A8" s="48" t="s">
        <v>26</v>
      </c>
      <c r="B8" s="48"/>
      <c r="C8" s="2"/>
      <c r="E8" s="50" t="s">
        <v>20</v>
      </c>
      <c r="F8" s="50"/>
      <c r="G8" s="23">
        <v>0.01</v>
      </c>
      <c r="H8" s="13"/>
    </row>
    <row r="9" spans="1:32" ht="141" customHeight="1">
      <c r="A9" s="49"/>
      <c r="B9" s="49"/>
      <c r="C9" s="2"/>
      <c r="E9" s="20"/>
      <c r="F9" s="17"/>
      <c r="W9" s="21"/>
    </row>
    <row r="10" spans="1:32">
      <c r="C10" s="2"/>
      <c r="E10" s="20"/>
      <c r="F10" s="17"/>
    </row>
    <row r="11" spans="1:32">
      <c r="A11" s="5"/>
      <c r="C11" s="2"/>
      <c r="H11" s="1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2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"/>
      <c r="C12" s="2"/>
      <c r="F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5"/>
      <c r="C13" s="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>
      <c r="A14" s="5"/>
      <c r="C14" s="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>
      <c r="A15" s="5"/>
      <c r="C15" s="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5"/>
      <c r="C16" s="2"/>
      <c r="E16" s="16"/>
      <c r="G16" s="1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5:7">
      <c r="E17" s="18"/>
      <c r="G17" s="15"/>
    </row>
    <row r="18" spans="5:7">
      <c r="G18" s="13"/>
    </row>
  </sheetData>
  <mergeCells count="15">
    <mergeCell ref="A8:B9"/>
    <mergeCell ref="E8:F8"/>
    <mergeCell ref="A6:B6"/>
    <mergeCell ref="W2:Z2"/>
    <mergeCell ref="A2:A3"/>
    <mergeCell ref="B2:B3"/>
    <mergeCell ref="AB2:AF2"/>
    <mergeCell ref="C4:C5"/>
    <mergeCell ref="G2:J2"/>
    <mergeCell ref="K2:N2"/>
    <mergeCell ref="O2:R2"/>
    <mergeCell ref="S2:V2"/>
    <mergeCell ref="E2:F2"/>
    <mergeCell ref="C2:C3"/>
    <mergeCell ref="D2:D3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CARGAS-RIO-SOMBRERILL-2024-2028</vt:lpstr>
      <vt:lpstr>'CARGAS-RIO-SOMBRERILL-2024-2028'!Área_de_impresión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2023-09-01T19:31:10Z</dcterms:modified>
</cp:coreProperties>
</file>