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firstSheet="2" activeTab="2"/>
  </bookViews>
  <sheets>
    <sheet name="Hoja1" sheetId="1" state="hidden" r:id="rId1"/>
    <sheet name="Hoja2" sheetId="2" state="hidden" r:id="rId2"/>
    <sheet name="INVERSION" sheetId="3" r:id="rId3"/>
    <sheet name="Hoja3" sheetId="4" state="hidden" r:id="rId4"/>
  </sheets>
  <externalReferences>
    <externalReference r:id="rId7"/>
  </externalReferences>
  <definedNames>
    <definedName name="_xlnm.Print_Area" localSheetId="2">'INVERSION'!$A$1:$F$34</definedName>
  </definedNames>
  <calcPr fullCalcOnLoad="1"/>
</workbook>
</file>

<file path=xl/sharedStrings.xml><?xml version="1.0" encoding="utf-8"?>
<sst xmlns="http://schemas.openxmlformats.org/spreadsheetml/2006/main" count="221" uniqueCount="125">
  <si>
    <t>CORPORACION AUTONOMA REGIONAL DEL ALTO MAGDALENA CAM</t>
  </si>
  <si>
    <t xml:space="preserve"> </t>
  </si>
  <si>
    <t>MODIFICACIONES</t>
  </si>
  <si>
    <t>C</t>
  </si>
  <si>
    <t>GASTOS DE INVERSION</t>
  </si>
  <si>
    <t>COMPROMISOS</t>
  </si>
  <si>
    <t>01</t>
  </si>
  <si>
    <t>02</t>
  </si>
  <si>
    <t>03</t>
  </si>
  <si>
    <t>04</t>
  </si>
  <si>
    <t>05</t>
  </si>
  <si>
    <t>06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</si>
  <si>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</si>
  <si>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</si>
  <si>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</si>
  <si>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</si>
  <si>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</si>
  <si>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</si>
  <si>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</si>
  <si>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</si>
  <si>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</si>
  <si>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</si>
  <si>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</si>
  <si>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</si>
  <si>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</si>
  <si>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Aprovechamiento Sostenible de la biodiversidad y mercados verdes</t>
  </si>
  <si>
    <t>TOTAL</t>
  </si>
  <si>
    <t>PRESUPUESTO INICIAL</t>
  </si>
  <si>
    <t>PRESUPUESTO DEFINITIVO</t>
  </si>
  <si>
    <t>CDPS EXPEDIDOS</t>
  </si>
  <si>
    <t>% EJECUCION CDPS</t>
  </si>
  <si>
    <t>CDPS</t>
  </si>
  <si>
    <t>1,1 Ordenamiento y Admon RH y Cuencas Hidrograficas</t>
  </si>
  <si>
    <t>1,2 Recuperacion de Cuencas Hidrograficas</t>
  </si>
  <si>
    <t>1,3 descontaminacion de Fuentes Hidricas</t>
  </si>
  <si>
    <t>2,1 Conocimiento y Planificacion de Ecosistemas Estrategicos</t>
  </si>
  <si>
    <t>2,2 Conservacion y Recuperacion de Ecosistemas Estrategicos y su Biodiversidad</t>
  </si>
  <si>
    <t>3,1 Crecimiento Verde de Sectores Productivos</t>
  </si>
  <si>
    <t>3,2 Areas  Urbanas Sostenibles y Resilientes</t>
  </si>
  <si>
    <t>4,1 Control y vigilancia Ambiental</t>
  </si>
  <si>
    <t>5,1 Planificacion Ambiental Territorial</t>
  </si>
  <si>
    <t>6,1 CAM Modelo de Gestion Corporativa</t>
  </si>
  <si>
    <t>NUEVO PLAN DE ACCION</t>
  </si>
  <si>
    <t>6,2 Educacion Ambiental Opita de Corazon</t>
  </si>
  <si>
    <t>5,2 Gestion del Riesgo de Desastres</t>
  </si>
  <si>
    <t>TOTAL NUEVO PLAN ACCION</t>
  </si>
  <si>
    <t>TOTAL PLAN ACCION VIEJO</t>
  </si>
  <si>
    <t>OTROS</t>
  </si>
  <si>
    <t>BONIFICACION SERVICIOS PRESTADOS</t>
  </si>
  <si>
    <t>BONIFICACION ESPECIAL POR RECREACION</t>
  </si>
  <si>
    <t>SUBSIDIO DE ALIMENTACION</t>
  </si>
  <si>
    <t>SUBSIDIO DE TRANSPORTE</t>
  </si>
  <si>
    <t>PRIMA DE SERVICIOS</t>
  </si>
  <si>
    <t>PRIMA DE VACACIONES</t>
  </si>
  <si>
    <t>PRIMA DE NAVIDAD</t>
  </si>
  <si>
    <t>BONIFICACION POR COORDINACION</t>
  </si>
  <si>
    <t>SERVICIOS PERSONALES INDIRECTOS</t>
  </si>
  <si>
    <t>GASTOS PERSONAL SUPERNUMERARIO</t>
  </si>
  <si>
    <t>HONORARIOS</t>
  </si>
  <si>
    <t>REMUNERACION SERVICIOS TECNICOS</t>
  </si>
  <si>
    <t>ADQUISICION DE BIENES</t>
  </si>
  <si>
    <t>COMPRA DE EQUIPO</t>
  </si>
  <si>
    <t>MATERIALES Y SUMINISTROS</t>
  </si>
  <si>
    <t>ADQUISICION DE SERVICIOS</t>
  </si>
  <si>
    <t>GASTOS GENERALES</t>
  </si>
  <si>
    <t>MANTENIMIENTO</t>
  </si>
  <si>
    <t>COMUNICACIONES Y TRANSPORTE</t>
  </si>
  <si>
    <t>IMPRESOS Y PUBLICACIONES</t>
  </si>
  <si>
    <t>SERVICIOS PUBLICOS</t>
  </si>
  <si>
    <t>SEGUROS</t>
  </si>
  <si>
    <t>ARRENDAMIENTOS</t>
  </si>
  <si>
    <t>VIATICOS Y GASTOS DE VIAJES</t>
  </si>
  <si>
    <t>IMPREVISTOS</t>
  </si>
  <si>
    <t>BIENESTAR SOCIAL Y CAPACITACION</t>
  </si>
  <si>
    <t>IMPUESTOS MULTAS Y TASAS</t>
  </si>
  <si>
    <t>RP</t>
  </si>
  <si>
    <t>Nacion</t>
  </si>
  <si>
    <t>APOPIACION INICIAL</t>
  </si>
  <si>
    <t>CONTRACREDITO</t>
  </si>
  <si>
    <t>ADICIONES</t>
  </si>
  <si>
    <t>CREDITOS</t>
  </si>
  <si>
    <t>23-01-01-03-07</t>
  </si>
  <si>
    <t>CUENCAS</t>
  </si>
  <si>
    <t>APOPIACION  INICIAL</t>
  </si>
  <si>
    <t>CONTRACREDITOS</t>
  </si>
  <si>
    <t>23-01-01-03-09</t>
  </si>
  <si>
    <t>REFORESTACION</t>
  </si>
  <si>
    <t>23-01-01-01-03-11</t>
  </si>
  <si>
    <t>SANEAMIENTO</t>
  </si>
  <si>
    <t>23-01-02-03</t>
  </si>
  <si>
    <t>FORTALECIMIENTO</t>
  </si>
  <si>
    <t>23-03-01-03</t>
  </si>
  <si>
    <t>EDUCACION AMNIENTAL</t>
  </si>
  <si>
    <t>23-04-03-02</t>
  </si>
  <si>
    <t>ASESORIAS</t>
  </si>
  <si>
    <t>23-02-01-01-98</t>
  </si>
  <si>
    <t>TOTALES</t>
  </si>
  <si>
    <t>EJECUCION</t>
  </si>
  <si>
    <t>01-01-900-01 Ordenamiento y Admon RH y Cuencas Hidrograficas</t>
  </si>
  <si>
    <t>01-01-900-02 Recuperacion de Cuencas Hidrograficas</t>
  </si>
  <si>
    <t>01-01-900-03 descontaminacion de Fuentes Hidricas</t>
  </si>
  <si>
    <t>02-02-900-01 Conocimiento y Planificacion de Ecosistemas Estrategicos</t>
  </si>
  <si>
    <t>02-02-900-02 Conservacion y Recuperacion de Ecosistemas Estrategicos y su Biodiversidad</t>
  </si>
  <si>
    <t>03-03-900-01 Crecimiento Verde de Sectores Productivos</t>
  </si>
  <si>
    <t>03-03-900-02 Areas  Urbanas Sostenibles y Resilientes</t>
  </si>
  <si>
    <t>04-04-900-01 Control y vigilancia Ambiental</t>
  </si>
  <si>
    <t>05-05-900-01 Planificacion Ambiental Territorial</t>
  </si>
  <si>
    <t>05-05-900-02 Gestion d eRiesgo de Desastres</t>
  </si>
  <si>
    <t>06-06-900-01 Modelo de Gestion Corporativa</t>
  </si>
  <si>
    <t>06-06-900-02 Educacion Ambiental Opirta de Corazon</t>
  </si>
  <si>
    <t>SALDO POR EJECUTAR</t>
  </si>
  <si>
    <t>PLAN DE ACCION 2016-2019</t>
  </si>
  <si>
    <t>PLAN DE ACCION 2020-2023</t>
  </si>
  <si>
    <t>01-0900-02 Conservacion y  Uso Eficiente del Recurso Hidrico</t>
  </si>
  <si>
    <t>02-0900-01 Desarrollo Sectorial Sostenible</t>
  </si>
  <si>
    <t>01-900-01 Gestion Integral de la Biodiversidad y sus Servicios Ecosistemicos</t>
  </si>
  <si>
    <t>02-900-02 Negocios Verdes</t>
  </si>
  <si>
    <t>03-900-01 Fortalecimiento de los Procesos de Ordeanmiento y Planificacion Territorial</t>
  </si>
  <si>
    <t>03-900-02 Gestion del conocimiento y Reduccion del Riesgo de Desastres</t>
  </si>
  <si>
    <t>03-0900-03 Gestion Ambiental con las Comunidades Etnicas</t>
  </si>
  <si>
    <t>04-0900-01 Autoridad, Reglamentacion   y Regulacion Ambiental</t>
  </si>
  <si>
    <t>04-0900-02 Fortalecimiento Institucional para la Gestion Ambiental</t>
  </si>
  <si>
    <t>04-0900-03 Educacion y Cultura Ambiental</t>
  </si>
  <si>
    <t>CDPS POR COMPROMETER</t>
  </si>
  <si>
    <t>EJECUCION PRESUPUESTAL GASTOS DE INVERSION RECURSOS PROPIOS A SEPTIEMBRE DE 2020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</si>
</sst>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;[Red]0.00"/>
    <numFmt numFmtId="195" formatCode="#,##0.00;[Red]#,##0.00"/>
    <numFmt numFmtId="196" formatCode="#,##0.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"/>
    <numFmt numFmtId="202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3" fillId="0" borderId="10" xfId="0" applyNumberFormat="1" applyFont="1" applyFill="1" applyBorder="1" applyAlignment="1" applyProtection="1">
      <alignment wrapText="1"/>
      <protection locked="0"/>
    </xf>
    <xf numFmtId="3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202" fontId="0" fillId="0" borderId="10" xfId="49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justify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3" fontId="26" fillId="0" borderId="10" xfId="49" applyNumberFormat="1" applyFont="1" applyFill="1" applyBorder="1" applyAlignment="1">
      <alignment vertical="center"/>
    </xf>
    <xf numFmtId="202" fontId="6" fillId="0" borderId="10" xfId="49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3" fontId="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6\ejeuciones\DIRECTOR\ANASIS%20DIRECTIVO%20CAM%20a%20ABRIL1%20consolidado%20SRCA-SGA-OPL%20%20ajust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ervas 2015"/>
      <sheetName val="Gastos 2016"/>
      <sheetName val="INGRESOS A "/>
      <sheetName val="T-CAM 123 "/>
      <sheetName val="T-CAM 123  (2)"/>
    </sheetNames>
    <sheetDataSet>
      <sheetData sheetId="1">
        <row r="16">
          <cell r="B16">
            <v>250000000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0"/>
  <sheetViews>
    <sheetView zoomScalePageLayoutView="0" workbookViewId="0" topLeftCell="A1">
      <selection activeCell="A35" sqref="A35"/>
    </sheetView>
  </sheetViews>
  <sheetFormatPr defaultColWidth="11.421875" defaultRowHeight="12.75"/>
  <cols>
    <col min="1" max="1" width="54.7109375" style="0" customWidth="1"/>
    <col min="2" max="2" width="19.8515625" style="0" customWidth="1"/>
    <col min="3" max="3" width="22.00390625" style="0" customWidth="1"/>
    <col min="4" max="4" width="17.7109375" style="0" customWidth="1"/>
    <col min="5" max="5" width="22.57421875" style="0" customWidth="1"/>
    <col min="6" max="6" width="15.28125" style="0" customWidth="1"/>
    <col min="8" max="8" width="13.7109375" style="0" bestFit="1" customWidth="1"/>
    <col min="9" max="9" width="13.28125" style="0" bestFit="1" customWidth="1"/>
    <col min="10" max="10" width="13.7109375" style="0" bestFit="1" customWidth="1"/>
    <col min="11" max="11" width="16.57421875" style="0" customWidth="1"/>
  </cols>
  <sheetData>
    <row r="2" spans="2:8" ht="12.75">
      <c r="B2" s="20" t="s">
        <v>75</v>
      </c>
      <c r="H2" s="20" t="s">
        <v>76</v>
      </c>
    </row>
    <row r="3" spans="1:12" ht="12.75">
      <c r="A3" t="s">
        <v>47</v>
      </c>
      <c r="B3" s="1">
        <f>SUM(B6:B13)</f>
        <v>203784164</v>
      </c>
      <c r="C3" s="1">
        <f>SUM(C6:C13)</f>
        <v>43500000</v>
      </c>
      <c r="D3" s="1">
        <f>+B3+C3</f>
        <v>247284164</v>
      </c>
      <c r="E3" s="1">
        <f>SUM(E6:E13)</f>
        <v>245322873</v>
      </c>
      <c r="F3" s="1">
        <f>+D3-E3</f>
        <v>1961291</v>
      </c>
      <c r="G3" s="1"/>
      <c r="H3" s="1">
        <f>SUM(H6:H12)</f>
        <v>219078000</v>
      </c>
      <c r="I3" s="1">
        <f>SUM(I6:I12)</f>
        <v>-22867271</v>
      </c>
      <c r="J3" s="1">
        <f>SUM(J6:J12)</f>
        <v>196210729</v>
      </c>
      <c r="K3" s="1">
        <f>SUM(K6:K12)</f>
        <v>196210729</v>
      </c>
      <c r="L3" s="1"/>
    </row>
    <row r="4" spans="2:12" ht="12.75">
      <c r="B4" s="1"/>
      <c r="C4" s="1"/>
      <c r="D4" s="4" t="s">
        <v>1</v>
      </c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4" t="s">
        <v>1</v>
      </c>
      <c r="E5" s="1"/>
      <c r="F5" s="1"/>
      <c r="G5" s="1"/>
      <c r="H5" s="1"/>
      <c r="I5" s="1"/>
      <c r="J5" s="1"/>
      <c r="K5" s="1"/>
      <c r="L5" s="1"/>
    </row>
    <row r="6" spans="1:12" ht="12.75">
      <c r="A6" t="s">
        <v>48</v>
      </c>
      <c r="B6" s="1">
        <v>43434833</v>
      </c>
      <c r="C6" s="1">
        <v>100000</v>
      </c>
      <c r="D6" s="1">
        <f aca="true" t="shared" si="0" ref="D6:D69">+B6+C6</f>
        <v>43534833</v>
      </c>
      <c r="E6" s="1">
        <v>43491295</v>
      </c>
      <c r="F6" s="1">
        <f aca="true" t="shared" si="1" ref="F6:F49">+D6-E6</f>
        <v>43538</v>
      </c>
      <c r="G6" s="1"/>
      <c r="H6" s="1">
        <v>13000000</v>
      </c>
      <c r="I6" s="1"/>
      <c r="J6" s="1">
        <f aca="true" t="shared" si="2" ref="J6:J11">+H6-I6</f>
        <v>13000000</v>
      </c>
      <c r="K6" s="1">
        <f>+J6</f>
        <v>13000000</v>
      </c>
      <c r="L6" s="1"/>
    </row>
    <row r="7" spans="1:12" ht="12.75">
      <c r="A7" t="s">
        <v>49</v>
      </c>
      <c r="B7" s="1">
        <v>9196054</v>
      </c>
      <c r="C7" s="1">
        <v>2100000</v>
      </c>
      <c r="D7" s="1">
        <f t="shared" si="0"/>
        <v>11296054</v>
      </c>
      <c r="E7" s="1">
        <v>11239919</v>
      </c>
      <c r="F7" s="1">
        <f t="shared" si="1"/>
        <v>56135</v>
      </c>
      <c r="G7" s="1"/>
      <c r="H7" s="1"/>
      <c r="I7" s="1"/>
      <c r="J7" s="1">
        <f t="shared" si="2"/>
        <v>0</v>
      </c>
      <c r="K7" s="1"/>
      <c r="L7" s="1"/>
    </row>
    <row r="8" spans="1:12" ht="12.75">
      <c r="A8" t="s">
        <v>50</v>
      </c>
      <c r="B8" s="1">
        <v>6569244</v>
      </c>
      <c r="C8" s="1"/>
      <c r="D8" s="1">
        <f t="shared" si="0"/>
        <v>6569244</v>
      </c>
      <c r="E8" s="1">
        <v>6489558</v>
      </c>
      <c r="F8" s="1">
        <f t="shared" si="1"/>
        <v>79686</v>
      </c>
      <c r="G8" s="1"/>
      <c r="H8" s="1"/>
      <c r="I8" s="1"/>
      <c r="J8" s="1">
        <f t="shared" si="2"/>
        <v>0</v>
      </c>
      <c r="K8" s="1"/>
      <c r="L8" s="1"/>
    </row>
    <row r="9" spans="1:12" ht="12.75">
      <c r="A9" t="s">
        <v>51</v>
      </c>
      <c r="B9" s="1">
        <v>6216000</v>
      </c>
      <c r="C9" s="1"/>
      <c r="D9" s="1">
        <f t="shared" si="0"/>
        <v>6216000</v>
      </c>
      <c r="E9" s="1">
        <v>5873557</v>
      </c>
      <c r="F9" s="1">
        <f t="shared" si="1"/>
        <v>342443</v>
      </c>
      <c r="G9" s="1"/>
      <c r="H9" s="1"/>
      <c r="I9" s="1"/>
      <c r="J9" s="1">
        <f t="shared" si="2"/>
        <v>0</v>
      </c>
      <c r="K9" s="1"/>
      <c r="L9" s="1"/>
    </row>
    <row r="10" spans="1:12" ht="12.75">
      <c r="A10" t="s">
        <v>52</v>
      </c>
      <c r="B10" s="1">
        <v>19078981</v>
      </c>
      <c r="C10" s="1">
        <v>-4400000</v>
      </c>
      <c r="D10" s="1">
        <f t="shared" si="0"/>
        <v>14678981</v>
      </c>
      <c r="E10" s="1">
        <v>14654699</v>
      </c>
      <c r="F10" s="1">
        <f t="shared" si="1"/>
        <v>24282</v>
      </c>
      <c r="G10" s="1"/>
      <c r="H10" s="1">
        <v>62000000</v>
      </c>
      <c r="I10" s="1"/>
      <c r="J10" s="1">
        <f t="shared" si="2"/>
        <v>62000000</v>
      </c>
      <c r="K10" s="1">
        <f>+J10</f>
        <v>62000000</v>
      </c>
      <c r="L10" s="1"/>
    </row>
    <row r="11" spans="1:12" ht="12.75">
      <c r="A11" t="s">
        <v>53</v>
      </c>
      <c r="B11" s="1">
        <v>63379272</v>
      </c>
      <c r="C11" s="1">
        <f>76379272-B11</f>
        <v>13000000</v>
      </c>
      <c r="D11" s="1">
        <f t="shared" si="0"/>
        <v>76379272</v>
      </c>
      <c r="E11" s="1">
        <v>76316713</v>
      </c>
      <c r="F11" s="1">
        <f t="shared" si="1"/>
        <v>62559</v>
      </c>
      <c r="G11" s="1"/>
      <c r="H11" s="1">
        <v>21078000</v>
      </c>
      <c r="I11" s="1"/>
      <c r="J11" s="1">
        <f t="shared" si="2"/>
        <v>21078000</v>
      </c>
      <c r="K11" s="1">
        <f>+J11</f>
        <v>21078000</v>
      </c>
      <c r="L11" s="1"/>
    </row>
    <row r="12" spans="1:12" ht="12.75">
      <c r="A12" t="s">
        <v>54</v>
      </c>
      <c r="B12" s="1">
        <v>45505525</v>
      </c>
      <c r="C12" s="1">
        <f>23000000+6000000</f>
        <v>29000000</v>
      </c>
      <c r="D12" s="1">
        <f t="shared" si="0"/>
        <v>74505525</v>
      </c>
      <c r="E12" s="1">
        <v>74399452</v>
      </c>
      <c r="F12" s="1">
        <f t="shared" si="1"/>
        <v>106073</v>
      </c>
      <c r="G12" s="1"/>
      <c r="H12" s="1">
        <f>100132729+22867271</f>
        <v>123000000</v>
      </c>
      <c r="I12" s="1">
        <v>-22867271</v>
      </c>
      <c r="J12" s="1">
        <f>+H12+I12</f>
        <v>100132729</v>
      </c>
      <c r="K12" s="1">
        <f>+J12</f>
        <v>100132729</v>
      </c>
      <c r="L12" s="1"/>
    </row>
    <row r="13" spans="1:12" ht="12.75">
      <c r="A13" t="s">
        <v>55</v>
      </c>
      <c r="B13" s="1">
        <v>10404255</v>
      </c>
      <c r="C13" s="1">
        <v>3700000</v>
      </c>
      <c r="D13" s="1">
        <f t="shared" si="0"/>
        <v>14104255</v>
      </c>
      <c r="E13" s="1">
        <v>12857680</v>
      </c>
      <c r="F13" s="1">
        <f t="shared" si="1"/>
        <v>1246575</v>
      </c>
      <c r="G13" s="1"/>
      <c r="H13" s="1"/>
      <c r="I13" s="1"/>
      <c r="J13" s="1"/>
      <c r="K13" s="1"/>
      <c r="L13" s="1"/>
    </row>
    <row r="14" spans="2:12" ht="12.75">
      <c r="B14" s="1"/>
      <c r="C14" s="1"/>
      <c r="D14" s="1">
        <f t="shared" si="0"/>
        <v>0</v>
      </c>
      <c r="E14" s="1"/>
      <c r="F14" s="1">
        <f t="shared" si="1"/>
        <v>0</v>
      </c>
      <c r="G14" s="1"/>
      <c r="H14" s="1"/>
      <c r="I14" s="1"/>
      <c r="J14" s="1"/>
      <c r="K14" s="1"/>
      <c r="L14" s="1"/>
    </row>
    <row r="15" spans="1:12" ht="12.75">
      <c r="A15" s="20" t="s">
        <v>56</v>
      </c>
      <c r="B15" s="1">
        <f>SUM(B17:B19)</f>
        <v>517824251</v>
      </c>
      <c r="C15" s="1">
        <f>SUM(C17:C19)</f>
        <v>329196000</v>
      </c>
      <c r="D15" s="1">
        <f t="shared" si="0"/>
        <v>847020251</v>
      </c>
      <c r="E15" s="1">
        <f>SUM(E17:E19)</f>
        <v>730893787</v>
      </c>
      <c r="F15" s="1">
        <f t="shared" si="1"/>
        <v>116126464</v>
      </c>
      <c r="G15" s="1"/>
      <c r="H15" s="1"/>
      <c r="I15" s="1"/>
      <c r="J15" s="1"/>
      <c r="K15" s="1"/>
      <c r="L15" s="1"/>
    </row>
    <row r="16" spans="2:12" ht="12.75">
      <c r="B16" s="1"/>
      <c r="C16" s="1"/>
      <c r="D16" s="1">
        <f t="shared" si="0"/>
        <v>0</v>
      </c>
      <c r="E16" s="1"/>
      <c r="F16" s="1">
        <f t="shared" si="1"/>
        <v>0</v>
      </c>
      <c r="G16" s="1"/>
      <c r="H16" s="1"/>
      <c r="I16" s="1"/>
      <c r="J16" s="1"/>
      <c r="K16" s="1"/>
      <c r="L16" s="1"/>
    </row>
    <row r="17" spans="1:12" ht="12.75">
      <c r="A17" s="20" t="s">
        <v>57</v>
      </c>
      <c r="B17" s="1">
        <v>95268751</v>
      </c>
      <c r="C17" s="1"/>
      <c r="D17" s="1">
        <f t="shared" si="0"/>
        <v>95268751</v>
      </c>
      <c r="E17" s="1">
        <v>61089546</v>
      </c>
      <c r="F17" s="1">
        <f t="shared" si="1"/>
        <v>34179205</v>
      </c>
      <c r="G17" s="1"/>
      <c r="H17" s="1"/>
      <c r="I17" s="1"/>
      <c r="J17" s="1"/>
      <c r="K17" s="1"/>
      <c r="L17" s="1"/>
    </row>
    <row r="18" spans="1:12" ht="12.75">
      <c r="A18" s="20" t="s">
        <v>58</v>
      </c>
      <c r="B18" s="1">
        <v>19076000</v>
      </c>
      <c r="C18" s="1"/>
      <c r="D18" s="1">
        <f t="shared" si="0"/>
        <v>19076000</v>
      </c>
      <c r="E18" s="1">
        <v>17038572</v>
      </c>
      <c r="F18" s="1">
        <f t="shared" si="1"/>
        <v>2037428</v>
      </c>
      <c r="G18" s="1"/>
      <c r="H18" s="1"/>
      <c r="I18" s="1"/>
      <c r="J18" s="1"/>
      <c r="K18" s="1"/>
      <c r="L18" s="1"/>
    </row>
    <row r="19" spans="1:12" ht="12.75">
      <c r="A19" s="20" t="s">
        <v>59</v>
      </c>
      <c r="B19" s="1">
        <v>403479500</v>
      </c>
      <c r="C19" s="1">
        <f>545696000-159000000-57500000</f>
        <v>329196000</v>
      </c>
      <c r="D19" s="1">
        <f t="shared" si="0"/>
        <v>732675500</v>
      </c>
      <c r="E19" s="1">
        <v>652765669</v>
      </c>
      <c r="F19" s="1">
        <f t="shared" si="1"/>
        <v>79909831</v>
      </c>
      <c r="G19" s="1"/>
      <c r="H19" s="1"/>
      <c r="I19" s="1"/>
      <c r="J19" s="1"/>
      <c r="K19" s="1"/>
      <c r="L19" s="1"/>
    </row>
    <row r="20" spans="2:12" ht="12.75">
      <c r="B20" s="1"/>
      <c r="C20" s="1"/>
      <c r="D20" s="1">
        <f t="shared" si="0"/>
        <v>0</v>
      </c>
      <c r="E20" s="1"/>
      <c r="F20" s="4" t="s">
        <v>1</v>
      </c>
      <c r="G20" s="1"/>
      <c r="H20" s="1"/>
      <c r="I20" s="1"/>
      <c r="J20" s="1"/>
      <c r="K20" s="1"/>
      <c r="L20" s="1"/>
    </row>
    <row r="21" spans="2:12" ht="12.75">
      <c r="B21" s="1"/>
      <c r="C21" s="1"/>
      <c r="D21" s="1">
        <f t="shared" si="0"/>
        <v>0</v>
      </c>
      <c r="E21" s="1"/>
      <c r="F21" s="4" t="s">
        <v>1</v>
      </c>
      <c r="G21" s="1"/>
      <c r="H21" s="1"/>
      <c r="I21" s="1"/>
      <c r="J21" s="1"/>
      <c r="K21" s="1"/>
      <c r="L21" s="1"/>
    </row>
    <row r="22" spans="1:12" ht="12.75">
      <c r="A22" s="20" t="s">
        <v>64</v>
      </c>
      <c r="B22" s="1">
        <f>+B24+B29+B41</f>
        <v>1097571531</v>
      </c>
      <c r="C22" s="1">
        <f>+C24+C29+C41</f>
        <v>111800000</v>
      </c>
      <c r="D22" s="1">
        <f>+D24+D29+D41</f>
        <v>1209371531</v>
      </c>
      <c r="E22" s="1">
        <f>+E24+E29+E41</f>
        <v>1036440588</v>
      </c>
      <c r="F22" s="1">
        <f t="shared" si="1"/>
        <v>172930943</v>
      </c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>
        <f t="shared" si="1"/>
        <v>0</v>
      </c>
      <c r="G23" s="1"/>
      <c r="H23" s="1"/>
      <c r="I23" s="1"/>
      <c r="J23" s="1"/>
      <c r="K23" s="1"/>
      <c r="L23" s="1"/>
    </row>
    <row r="24" spans="1:12" ht="12.75">
      <c r="A24" s="20" t="s">
        <v>60</v>
      </c>
      <c r="B24" s="1">
        <f>+B26+B27</f>
        <v>210512500</v>
      </c>
      <c r="C24" s="1">
        <f>+C26+C27</f>
        <v>167800000</v>
      </c>
      <c r="D24" s="1">
        <f>+D26+D27</f>
        <v>378312500</v>
      </c>
      <c r="E24" s="1">
        <f>+E26+E27</f>
        <v>231490846</v>
      </c>
      <c r="F24" s="1">
        <f t="shared" si="1"/>
        <v>146821654</v>
      </c>
      <c r="G24" s="1"/>
      <c r="H24" s="1"/>
      <c r="I24" s="1"/>
      <c r="J24" s="1"/>
      <c r="K24" s="1"/>
      <c r="L24" s="1"/>
    </row>
    <row r="25" spans="2:12" ht="12.75">
      <c r="B25" s="1"/>
      <c r="C25" s="1"/>
      <c r="D25" s="4" t="s">
        <v>1</v>
      </c>
      <c r="E25" s="1"/>
      <c r="F25" s="4" t="s">
        <v>1</v>
      </c>
      <c r="G25" s="1"/>
      <c r="H25" s="1"/>
      <c r="I25" s="1"/>
      <c r="J25" s="1"/>
      <c r="K25" s="1"/>
      <c r="L25" s="1"/>
    </row>
    <row r="26" spans="1:12" ht="12.75">
      <c r="A26" s="20" t="s">
        <v>61</v>
      </c>
      <c r="B26" s="1">
        <v>60240000</v>
      </c>
      <c r="C26" s="1">
        <f>415000000-139000000-84000000</f>
        <v>192000000</v>
      </c>
      <c r="D26" s="1">
        <f t="shared" si="0"/>
        <v>252240000</v>
      </c>
      <c r="E26" s="1">
        <v>111422744</v>
      </c>
      <c r="F26" s="1">
        <f t="shared" si="1"/>
        <v>140817256</v>
      </c>
      <c r="G26" s="1"/>
      <c r="H26" s="1">
        <f>475240000-223000000</f>
        <v>252240000</v>
      </c>
      <c r="I26" s="1"/>
      <c r="J26" s="1"/>
      <c r="K26" s="1"/>
      <c r="L26" s="1"/>
    </row>
    <row r="27" spans="1:12" ht="12.75">
      <c r="A27" s="20" t="s">
        <v>62</v>
      </c>
      <c r="B27" s="1">
        <v>150272500</v>
      </c>
      <c r="C27" s="1">
        <f>-52500000+32000000-3700000</f>
        <v>-24200000</v>
      </c>
      <c r="D27" s="1">
        <f t="shared" si="0"/>
        <v>126072500</v>
      </c>
      <c r="E27" s="1">
        <v>120068102</v>
      </c>
      <c r="F27" s="1">
        <f t="shared" si="1"/>
        <v>6004398</v>
      </c>
      <c r="G27" s="1"/>
      <c r="H27" s="1">
        <f>182272500-56200000</f>
        <v>126072500</v>
      </c>
      <c r="I27" s="1"/>
      <c r="J27" s="1"/>
      <c r="K27" s="1"/>
      <c r="L27" s="1"/>
    </row>
    <row r="28" spans="2:12" ht="12.75">
      <c r="B28" s="1"/>
      <c r="C28" s="1"/>
      <c r="D28" s="4" t="s">
        <v>1</v>
      </c>
      <c r="E28" s="1"/>
      <c r="F28" s="4" t="s">
        <v>1</v>
      </c>
      <c r="G28" s="1"/>
      <c r="H28" s="1">
        <f>+H26+H27</f>
        <v>378312500</v>
      </c>
      <c r="I28" s="1"/>
      <c r="J28" s="1"/>
      <c r="K28" s="1"/>
      <c r="L28" s="1"/>
    </row>
    <row r="29" spans="1:12" ht="12.75">
      <c r="A29" s="20" t="s">
        <v>63</v>
      </c>
      <c r="B29" s="1">
        <f>SUM(B31:B39)</f>
        <v>838339281</v>
      </c>
      <c r="C29" s="1">
        <f>SUM(C31:C39)</f>
        <v>-66000000</v>
      </c>
      <c r="D29" s="1">
        <f>SUM(D31:D39)</f>
        <v>772339281</v>
      </c>
      <c r="E29" s="1">
        <f>SUM(E31:E39)</f>
        <v>747797131</v>
      </c>
      <c r="F29" s="1">
        <f t="shared" si="1"/>
        <v>24542150</v>
      </c>
      <c r="G29" s="1"/>
      <c r="H29" s="1"/>
      <c r="I29" s="1"/>
      <c r="J29" s="1"/>
      <c r="K29" s="1"/>
      <c r="L29" s="1"/>
    </row>
    <row r="30" spans="2:12" ht="12.75">
      <c r="B30" s="1"/>
      <c r="C30" s="1"/>
      <c r="D30" s="1">
        <f t="shared" si="0"/>
        <v>0</v>
      </c>
      <c r="E30" s="1"/>
      <c r="F30" s="1">
        <f t="shared" si="1"/>
        <v>0</v>
      </c>
      <c r="G30" s="1"/>
      <c r="H30" s="1"/>
      <c r="I30" s="1"/>
      <c r="J30" s="1"/>
      <c r="K30" s="1"/>
      <c r="L30" s="1"/>
    </row>
    <row r="31" spans="1:12" ht="12.75">
      <c r="A31" s="20" t="s">
        <v>65</v>
      </c>
      <c r="B31" s="1">
        <v>186815351</v>
      </c>
      <c r="C31" s="1">
        <f>10000000+6000000</f>
        <v>16000000</v>
      </c>
      <c r="D31" s="1">
        <f t="shared" si="0"/>
        <v>202815351</v>
      </c>
      <c r="E31" s="1">
        <v>201812201</v>
      </c>
      <c r="F31" s="1">
        <f t="shared" si="1"/>
        <v>1003150</v>
      </c>
      <c r="G31" s="1"/>
      <c r="H31" s="1"/>
      <c r="I31" s="1"/>
      <c r="J31" s="1"/>
      <c r="K31" s="1"/>
      <c r="L31" s="1"/>
    </row>
    <row r="32" spans="1:12" ht="12.75">
      <c r="A32" s="20" t="s">
        <v>66</v>
      </c>
      <c r="B32" s="1">
        <v>87605500</v>
      </c>
      <c r="C32" s="1"/>
      <c r="D32" s="1">
        <f t="shared" si="0"/>
        <v>87605500</v>
      </c>
      <c r="E32" s="1">
        <v>86974952</v>
      </c>
      <c r="F32" s="1">
        <f t="shared" si="1"/>
        <v>630548</v>
      </c>
      <c r="G32" s="1"/>
      <c r="H32" s="1"/>
      <c r="I32" s="1"/>
      <c r="J32" s="1"/>
      <c r="K32" s="1"/>
      <c r="L32" s="1"/>
    </row>
    <row r="33" spans="1:12" ht="12.75">
      <c r="A33" s="20" t="s">
        <v>67</v>
      </c>
      <c r="B33" s="1">
        <v>57123000</v>
      </c>
      <c r="C33" s="1">
        <f>20000000-60000000</f>
        <v>-40000000</v>
      </c>
      <c r="D33" s="1">
        <f t="shared" si="0"/>
        <v>17123000</v>
      </c>
      <c r="E33" s="1">
        <v>16093678</v>
      </c>
      <c r="F33" s="1">
        <f t="shared" si="1"/>
        <v>1029322</v>
      </c>
      <c r="G33" s="1"/>
      <c r="H33" s="1"/>
      <c r="I33" s="1"/>
      <c r="J33" s="1"/>
      <c r="K33" s="1"/>
      <c r="L33" s="1"/>
    </row>
    <row r="34" spans="1:12" ht="12.75">
      <c r="A34" s="20" t="s">
        <v>68</v>
      </c>
      <c r="B34" s="1">
        <v>174659780</v>
      </c>
      <c r="C34" s="1"/>
      <c r="D34" s="1">
        <f t="shared" si="0"/>
        <v>174659780</v>
      </c>
      <c r="E34" s="1">
        <v>162483117</v>
      </c>
      <c r="F34" s="1">
        <f t="shared" si="1"/>
        <v>12176663</v>
      </c>
      <c r="G34" s="1"/>
      <c r="H34" s="1">
        <f>+D34-199736779</f>
        <v>-25076999</v>
      </c>
      <c r="I34" s="1"/>
      <c r="J34" s="1"/>
      <c r="K34" s="1"/>
      <c r="L34" s="1"/>
    </row>
    <row r="35" spans="1:12" ht="12.75">
      <c r="A35" s="20" t="s">
        <v>69</v>
      </c>
      <c r="B35" s="1">
        <v>73500000</v>
      </c>
      <c r="C35" s="1">
        <v>-22000000</v>
      </c>
      <c r="D35" s="1">
        <f t="shared" si="0"/>
        <v>51500000</v>
      </c>
      <c r="E35" s="1">
        <v>50929093</v>
      </c>
      <c r="F35" s="1">
        <f t="shared" si="1"/>
        <v>570907</v>
      </c>
      <c r="G35" s="1"/>
      <c r="H35" s="1">
        <v>23790220</v>
      </c>
      <c r="I35" s="1"/>
      <c r="J35" s="1">
        <f>+H35</f>
        <v>23790220</v>
      </c>
      <c r="K35" s="1">
        <f>+J35</f>
        <v>23790220</v>
      </c>
      <c r="L35" s="1"/>
    </row>
    <row r="36" spans="1:12" ht="12.75">
      <c r="A36" s="20" t="s">
        <v>70</v>
      </c>
      <c r="B36" s="1">
        <v>37700000</v>
      </c>
      <c r="C36" s="1">
        <v>-2000000</v>
      </c>
      <c r="D36" s="1">
        <f t="shared" si="0"/>
        <v>35700000</v>
      </c>
      <c r="E36" s="1">
        <v>34887478</v>
      </c>
      <c r="F36" s="1">
        <f t="shared" si="1"/>
        <v>812522</v>
      </c>
      <c r="G36" s="1"/>
      <c r="H36" s="1"/>
      <c r="I36" s="1"/>
      <c r="J36" s="1"/>
      <c r="K36" s="1"/>
      <c r="L36" s="1"/>
    </row>
    <row r="37" spans="1:12" ht="12.75">
      <c r="A37" s="20" t="s">
        <v>71</v>
      </c>
      <c r="B37" s="1">
        <v>126000000</v>
      </c>
      <c r="C37" s="1">
        <v>24000000</v>
      </c>
      <c r="D37" s="1">
        <f t="shared" si="0"/>
        <v>150000000</v>
      </c>
      <c r="E37" s="1">
        <v>142971368</v>
      </c>
      <c r="F37" s="1">
        <f t="shared" si="1"/>
        <v>7028632</v>
      </c>
      <c r="G37" s="1"/>
      <c r="H37" s="1"/>
      <c r="I37" s="1"/>
      <c r="J37" s="1"/>
      <c r="K37" s="1"/>
      <c r="L37" s="1"/>
    </row>
    <row r="38" spans="1:12" ht="12.75">
      <c r="A38" s="20" t="s">
        <v>72</v>
      </c>
      <c r="B38" s="1">
        <v>5000000</v>
      </c>
      <c r="C38" s="1">
        <v>-4000000</v>
      </c>
      <c r="D38" s="1">
        <f t="shared" si="0"/>
        <v>1000000</v>
      </c>
      <c r="E38" s="1">
        <v>602400</v>
      </c>
      <c r="F38" s="1">
        <f t="shared" si="1"/>
        <v>397600</v>
      </c>
      <c r="G38" s="1"/>
      <c r="H38" s="1"/>
      <c r="I38" s="1"/>
      <c r="J38" s="1"/>
      <c r="K38" s="1"/>
      <c r="L38" s="1"/>
    </row>
    <row r="39" spans="1:12" ht="12.75">
      <c r="A39" s="20" t="s">
        <v>73</v>
      </c>
      <c r="B39" s="1">
        <f>28350000+61585650</f>
        <v>89935650</v>
      </c>
      <c r="C39" s="1">
        <v>-38000000</v>
      </c>
      <c r="D39" s="1">
        <f t="shared" si="0"/>
        <v>51935650</v>
      </c>
      <c r="E39" s="1">
        <v>51042844</v>
      </c>
      <c r="F39" s="1">
        <f t="shared" si="1"/>
        <v>892806</v>
      </c>
      <c r="G39" s="1"/>
      <c r="H39" s="1"/>
      <c r="I39" s="1"/>
      <c r="J39" s="1"/>
      <c r="K39" s="1"/>
      <c r="L39" s="1"/>
    </row>
    <row r="40" spans="2:12" ht="12.75">
      <c r="B40" s="1"/>
      <c r="C40" s="1"/>
      <c r="D40" s="1">
        <f t="shared" si="0"/>
        <v>0</v>
      </c>
      <c r="E40" s="1"/>
      <c r="F40" s="1">
        <f t="shared" si="1"/>
        <v>0</v>
      </c>
      <c r="G40" s="1"/>
      <c r="H40" s="1"/>
      <c r="I40" s="1"/>
      <c r="J40" s="1"/>
      <c r="K40" s="1"/>
      <c r="L40" s="1"/>
    </row>
    <row r="41" spans="1:12" ht="12.75">
      <c r="A41" s="20" t="s">
        <v>74</v>
      </c>
      <c r="B41" s="1">
        <v>48719750</v>
      </c>
      <c r="C41" s="1">
        <v>10000000</v>
      </c>
      <c r="D41" s="1">
        <f t="shared" si="0"/>
        <v>58719750</v>
      </c>
      <c r="E41" s="1">
        <v>57152611</v>
      </c>
      <c r="F41" s="1">
        <f t="shared" si="1"/>
        <v>1567139</v>
      </c>
      <c r="G41" s="1"/>
      <c r="H41" s="1">
        <v>1423000</v>
      </c>
      <c r="I41" s="1"/>
      <c r="J41" s="1">
        <f>+H41+I41</f>
        <v>1423000</v>
      </c>
      <c r="K41" s="1">
        <f>+J41</f>
        <v>1423000</v>
      </c>
      <c r="L41" s="1"/>
    </row>
    <row r="42" spans="2:12" ht="12.75">
      <c r="B42" s="1"/>
      <c r="C42" s="1"/>
      <c r="D42" s="1">
        <f t="shared" si="0"/>
        <v>0</v>
      </c>
      <c r="E42" s="1"/>
      <c r="F42" s="1">
        <f t="shared" si="1"/>
        <v>0</v>
      </c>
      <c r="G42" s="1"/>
      <c r="H42" s="1"/>
      <c r="I42" s="1"/>
      <c r="J42" s="1"/>
      <c r="K42" s="1"/>
      <c r="L42" s="1"/>
    </row>
    <row r="43" spans="2:12" ht="12.75">
      <c r="B43" s="1"/>
      <c r="C43" s="1"/>
      <c r="D43" s="1">
        <f t="shared" si="0"/>
        <v>0</v>
      </c>
      <c r="E43" s="1"/>
      <c r="F43" s="1">
        <f t="shared" si="1"/>
        <v>0</v>
      </c>
      <c r="G43" s="1"/>
      <c r="H43" s="1"/>
      <c r="I43" s="1"/>
      <c r="J43" s="1"/>
      <c r="K43" s="1"/>
      <c r="L43" s="1"/>
    </row>
    <row r="44" spans="2:12" ht="12.75">
      <c r="B44" s="1"/>
      <c r="C44" s="1"/>
      <c r="D44" s="1">
        <f t="shared" si="0"/>
        <v>0</v>
      </c>
      <c r="E44" s="1"/>
      <c r="F44" s="1">
        <f t="shared" si="1"/>
        <v>0</v>
      </c>
      <c r="G44" s="1"/>
      <c r="H44" s="1"/>
      <c r="I44" s="1"/>
      <c r="J44" s="1"/>
      <c r="K44" s="1"/>
      <c r="L44" s="1"/>
    </row>
    <row r="45" spans="2:12" ht="12.75">
      <c r="B45" s="1"/>
      <c r="C45" s="1"/>
      <c r="D45" s="1">
        <f t="shared" si="0"/>
        <v>0</v>
      </c>
      <c r="E45" s="1"/>
      <c r="F45" s="1">
        <f t="shared" si="1"/>
        <v>0</v>
      </c>
      <c r="G45" s="1"/>
      <c r="H45" s="1"/>
      <c r="I45" s="1"/>
      <c r="J45" s="1"/>
      <c r="K45" s="1"/>
      <c r="L45" s="1"/>
    </row>
    <row r="46" spans="2:12" ht="12.75">
      <c r="B46" s="1"/>
      <c r="C46" s="1"/>
      <c r="D46" s="1">
        <f t="shared" si="0"/>
        <v>0</v>
      </c>
      <c r="E46" s="1"/>
      <c r="F46" s="1">
        <f t="shared" si="1"/>
        <v>0</v>
      </c>
      <c r="G46" s="1"/>
      <c r="H46" s="1"/>
      <c r="I46" s="1"/>
      <c r="J46" s="1"/>
      <c r="K46" s="1"/>
      <c r="L46" s="1"/>
    </row>
    <row r="47" spans="2:12" ht="12.75">
      <c r="B47" s="1"/>
      <c r="C47" s="1"/>
      <c r="D47" s="1">
        <f t="shared" si="0"/>
        <v>0</v>
      </c>
      <c r="E47" s="1"/>
      <c r="F47" s="1">
        <f t="shared" si="1"/>
        <v>0</v>
      </c>
      <c r="G47" s="1"/>
      <c r="H47" s="1"/>
      <c r="I47" s="1"/>
      <c r="J47" s="1"/>
      <c r="K47" s="1"/>
      <c r="L47" s="1"/>
    </row>
    <row r="48" spans="2:12" ht="12.75">
      <c r="B48" s="1"/>
      <c r="C48" s="1"/>
      <c r="D48" s="1">
        <f t="shared" si="0"/>
        <v>0</v>
      </c>
      <c r="E48" s="1"/>
      <c r="F48" s="1">
        <f t="shared" si="1"/>
        <v>0</v>
      </c>
      <c r="G48" s="1"/>
      <c r="H48" s="1"/>
      <c r="I48" s="1"/>
      <c r="J48" s="1"/>
      <c r="K48" s="1"/>
      <c r="L48" s="1"/>
    </row>
    <row r="49" spans="2:12" ht="12.75">
      <c r="B49" s="1"/>
      <c r="C49" s="1"/>
      <c r="D49" s="1">
        <f t="shared" si="0"/>
        <v>0</v>
      </c>
      <c r="E49" s="1"/>
      <c r="F49" s="1">
        <f t="shared" si="1"/>
        <v>0</v>
      </c>
      <c r="G49" s="1"/>
      <c r="H49" s="1"/>
      <c r="I49" s="1"/>
      <c r="J49" s="1"/>
      <c r="K49" s="1"/>
      <c r="L49" s="1"/>
    </row>
    <row r="50" spans="2:12" ht="12.75">
      <c r="B50" s="1"/>
      <c r="C50" s="1"/>
      <c r="D50" s="1">
        <f t="shared" si="0"/>
        <v>0</v>
      </c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>
        <f t="shared" si="0"/>
        <v>0</v>
      </c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>
        <f t="shared" si="0"/>
        <v>0</v>
      </c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>
        <f t="shared" si="0"/>
        <v>0</v>
      </c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>
        <f t="shared" si="0"/>
        <v>0</v>
      </c>
      <c r="E54" s="1"/>
      <c r="F54" s="1"/>
      <c r="G54" s="1"/>
      <c r="H54" s="1"/>
      <c r="I54" s="1"/>
      <c r="J54" s="1"/>
      <c r="K54" s="1"/>
      <c r="L54" s="1"/>
    </row>
    <row r="55" spans="2:12" ht="12.75">
      <c r="B55" s="1"/>
      <c r="C55" s="1"/>
      <c r="D55" s="1">
        <f t="shared" si="0"/>
        <v>0</v>
      </c>
      <c r="E55" s="1"/>
      <c r="F55" s="1"/>
      <c r="G55" s="1"/>
      <c r="H55" s="1"/>
      <c r="I55" s="1"/>
      <c r="J55" s="1"/>
      <c r="K55" s="1"/>
      <c r="L55" s="1"/>
    </row>
    <row r="56" spans="2:12" ht="12.75">
      <c r="B56" s="1"/>
      <c r="C56" s="1"/>
      <c r="D56" s="1">
        <f t="shared" si="0"/>
        <v>0</v>
      </c>
      <c r="E56" s="1"/>
      <c r="F56" s="1"/>
      <c r="G56" s="1"/>
      <c r="H56" s="1"/>
      <c r="I56" s="1"/>
      <c r="J56" s="1"/>
      <c r="K56" s="1"/>
      <c r="L56" s="1"/>
    </row>
    <row r="57" spans="2:12" ht="12.75">
      <c r="B57" s="1"/>
      <c r="C57" s="1"/>
      <c r="D57" s="1">
        <f t="shared" si="0"/>
        <v>0</v>
      </c>
      <c r="E57" s="1"/>
      <c r="F57" s="1"/>
      <c r="G57" s="1"/>
      <c r="H57" s="1"/>
      <c r="I57" s="1"/>
      <c r="J57" s="1"/>
      <c r="K57" s="1"/>
      <c r="L57" s="1"/>
    </row>
    <row r="58" spans="2:12" ht="12.75">
      <c r="B58" s="1"/>
      <c r="C58" s="1"/>
      <c r="D58" s="1">
        <f t="shared" si="0"/>
        <v>0</v>
      </c>
      <c r="E58" s="1"/>
      <c r="F58" s="1"/>
      <c r="G58" s="1"/>
      <c r="H58" s="1"/>
      <c r="I58" s="1"/>
      <c r="J58" s="1"/>
      <c r="K58" s="1"/>
      <c r="L58" s="1"/>
    </row>
    <row r="59" spans="2:12" ht="12.75">
      <c r="B59" s="1"/>
      <c r="C59" s="1"/>
      <c r="D59" s="1">
        <f t="shared" si="0"/>
        <v>0</v>
      </c>
      <c r="E59" s="1"/>
      <c r="F59" s="1"/>
      <c r="G59" s="1"/>
      <c r="H59" s="1"/>
      <c r="I59" s="1"/>
      <c r="J59" s="1"/>
      <c r="K59" s="1"/>
      <c r="L59" s="1"/>
    </row>
    <row r="60" spans="2:12" ht="12.75">
      <c r="B60" s="1"/>
      <c r="C60" s="1"/>
      <c r="D60" s="1">
        <f t="shared" si="0"/>
        <v>0</v>
      </c>
      <c r="E60" s="1"/>
      <c r="F60" s="1"/>
      <c r="G60" s="1"/>
      <c r="H60" s="1"/>
      <c r="I60" s="1"/>
      <c r="J60" s="1"/>
      <c r="K60" s="1"/>
      <c r="L60" s="1"/>
    </row>
    <row r="61" spans="2:12" ht="12.75">
      <c r="B61" s="1"/>
      <c r="C61" s="1"/>
      <c r="D61" s="1">
        <f t="shared" si="0"/>
        <v>0</v>
      </c>
      <c r="E61" s="1"/>
      <c r="F61" s="1"/>
      <c r="G61" s="1"/>
      <c r="H61" s="1"/>
      <c r="I61" s="1"/>
      <c r="J61" s="1"/>
      <c r="K61" s="1"/>
      <c r="L61" s="1"/>
    </row>
    <row r="62" spans="2:12" ht="12.75">
      <c r="B62" s="1"/>
      <c r="C62" s="1"/>
      <c r="D62" s="1">
        <f t="shared" si="0"/>
        <v>0</v>
      </c>
      <c r="E62" s="1"/>
      <c r="F62" s="1"/>
      <c r="G62" s="1"/>
      <c r="H62" s="1"/>
      <c r="I62" s="1"/>
      <c r="J62" s="1"/>
      <c r="K62" s="1"/>
      <c r="L62" s="1"/>
    </row>
    <row r="63" spans="2:12" ht="12.75">
      <c r="B63" s="1"/>
      <c r="C63" s="1"/>
      <c r="D63" s="1">
        <f t="shared" si="0"/>
        <v>0</v>
      </c>
      <c r="E63" s="1"/>
      <c r="F63" s="1"/>
      <c r="G63" s="1"/>
      <c r="H63" s="1"/>
      <c r="I63" s="1"/>
      <c r="J63" s="1"/>
      <c r="K63" s="1"/>
      <c r="L63" s="1"/>
    </row>
    <row r="64" spans="2:12" ht="12.75">
      <c r="B64" s="1"/>
      <c r="C64" s="1"/>
      <c r="D64" s="1">
        <f t="shared" si="0"/>
        <v>0</v>
      </c>
      <c r="E64" s="1"/>
      <c r="F64" s="1"/>
      <c r="G64" s="1"/>
      <c r="H64" s="1"/>
      <c r="I64" s="1"/>
      <c r="J64" s="1"/>
      <c r="K64" s="1"/>
      <c r="L64" s="1"/>
    </row>
    <row r="65" spans="2:12" ht="12.75">
      <c r="B65" s="1"/>
      <c r="C65" s="1"/>
      <c r="D65" s="1">
        <f t="shared" si="0"/>
        <v>0</v>
      </c>
      <c r="E65" s="1"/>
      <c r="F65" s="1"/>
      <c r="G65" s="1"/>
      <c r="H65" s="1"/>
      <c r="I65" s="1"/>
      <c r="J65" s="1"/>
      <c r="K65" s="1"/>
      <c r="L65" s="1"/>
    </row>
    <row r="66" spans="2:12" ht="12.75">
      <c r="B66" s="1"/>
      <c r="C66" s="1"/>
      <c r="D66" s="1">
        <f t="shared" si="0"/>
        <v>0</v>
      </c>
      <c r="E66" s="1"/>
      <c r="F66" s="1"/>
      <c r="G66" s="1"/>
      <c r="H66" s="1"/>
      <c r="I66" s="1"/>
      <c r="J66" s="1"/>
      <c r="K66" s="1"/>
      <c r="L66" s="1"/>
    </row>
    <row r="67" spans="2:12" ht="12.75">
      <c r="B67" s="1"/>
      <c r="C67" s="1"/>
      <c r="D67" s="1">
        <f t="shared" si="0"/>
        <v>0</v>
      </c>
      <c r="E67" s="1"/>
      <c r="F67" s="1"/>
      <c r="G67" s="1"/>
      <c r="H67" s="1"/>
      <c r="I67" s="1"/>
      <c r="J67" s="1"/>
      <c r="K67" s="1"/>
      <c r="L67" s="1"/>
    </row>
    <row r="68" spans="2:12" ht="12.75">
      <c r="B68" s="1"/>
      <c r="C68" s="1"/>
      <c r="D68" s="1">
        <f t="shared" si="0"/>
        <v>0</v>
      </c>
      <c r="E68" s="1"/>
      <c r="F68" s="1"/>
      <c r="G68" s="1"/>
      <c r="H68" s="1"/>
      <c r="I68" s="1"/>
      <c r="J68" s="1"/>
      <c r="K68" s="1"/>
      <c r="L68" s="1"/>
    </row>
    <row r="69" spans="2:12" ht="12.75">
      <c r="B69" s="1"/>
      <c r="C69" s="1"/>
      <c r="D69" s="1">
        <f t="shared" si="0"/>
        <v>0</v>
      </c>
      <c r="E69" s="1"/>
      <c r="F69" s="1"/>
      <c r="G69" s="1"/>
      <c r="H69" s="1"/>
      <c r="I69" s="1"/>
      <c r="J69" s="1"/>
      <c r="K69" s="1"/>
      <c r="L69" s="1"/>
    </row>
    <row r="70" spans="2:12" ht="12.75">
      <c r="B70" s="1"/>
      <c r="C70" s="1"/>
      <c r="D70" s="1">
        <f aca="true" t="shared" si="3" ref="D70:D92">+B70+C70</f>
        <v>0</v>
      </c>
      <c r="E70" s="1"/>
      <c r="F70" s="1"/>
      <c r="G70" s="1"/>
      <c r="H70" s="1"/>
      <c r="I70" s="1"/>
      <c r="J70" s="1"/>
      <c r="K70" s="1"/>
      <c r="L70" s="1"/>
    </row>
    <row r="71" spans="2:12" ht="12.75">
      <c r="B71" s="1"/>
      <c r="C71" s="1"/>
      <c r="D71" s="1">
        <f t="shared" si="3"/>
        <v>0</v>
      </c>
      <c r="E71" s="1"/>
      <c r="F71" s="1"/>
      <c r="G71" s="1"/>
      <c r="H71" s="1"/>
      <c r="I71" s="1"/>
      <c r="J71" s="1"/>
      <c r="K71" s="1"/>
      <c r="L71" s="1"/>
    </row>
    <row r="72" spans="2:12" ht="12.75">
      <c r="B72" s="1"/>
      <c r="C72" s="1"/>
      <c r="D72" s="1">
        <f t="shared" si="3"/>
        <v>0</v>
      </c>
      <c r="E72" s="1"/>
      <c r="F72" s="1"/>
      <c r="G72" s="1"/>
      <c r="H72" s="1"/>
      <c r="I72" s="1"/>
      <c r="J72" s="1"/>
      <c r="K72" s="1"/>
      <c r="L72" s="1"/>
    </row>
    <row r="73" spans="2:12" ht="12.75">
      <c r="B73" s="1"/>
      <c r="C73" s="1"/>
      <c r="D73" s="1">
        <f t="shared" si="3"/>
        <v>0</v>
      </c>
      <c r="E73" s="1"/>
      <c r="F73" s="1"/>
      <c r="G73" s="1"/>
      <c r="H73" s="1"/>
      <c r="I73" s="1"/>
      <c r="J73" s="1"/>
      <c r="K73" s="1"/>
      <c r="L73" s="1"/>
    </row>
    <row r="74" spans="2:12" ht="12.75">
      <c r="B74" s="1"/>
      <c r="C74" s="1"/>
      <c r="D74" s="1">
        <f t="shared" si="3"/>
        <v>0</v>
      </c>
      <c r="E74" s="1"/>
      <c r="F74" s="1"/>
      <c r="G74" s="1"/>
      <c r="H74" s="1"/>
      <c r="I74" s="1"/>
      <c r="J74" s="1"/>
      <c r="K74" s="1"/>
      <c r="L74" s="1"/>
    </row>
    <row r="75" spans="2:12" ht="12.75">
      <c r="B75" s="1"/>
      <c r="C75" s="1"/>
      <c r="D75" s="1">
        <f t="shared" si="3"/>
        <v>0</v>
      </c>
      <c r="E75" s="1"/>
      <c r="F75" s="1"/>
      <c r="G75" s="1"/>
      <c r="H75" s="1"/>
      <c r="I75" s="1"/>
      <c r="J75" s="1"/>
      <c r="K75" s="1"/>
      <c r="L75" s="1"/>
    </row>
    <row r="76" spans="2:12" ht="12.75">
      <c r="B76" s="1"/>
      <c r="C76" s="1"/>
      <c r="D76" s="1">
        <f t="shared" si="3"/>
        <v>0</v>
      </c>
      <c r="E76" s="1"/>
      <c r="F76" s="1"/>
      <c r="G76" s="1"/>
      <c r="H76" s="1"/>
      <c r="I76" s="1"/>
      <c r="J76" s="1"/>
      <c r="K76" s="1"/>
      <c r="L76" s="1"/>
    </row>
    <row r="77" spans="2:12" ht="12.75">
      <c r="B77" s="1"/>
      <c r="C77" s="1"/>
      <c r="D77" s="1">
        <f t="shared" si="3"/>
        <v>0</v>
      </c>
      <c r="E77" s="1"/>
      <c r="F77" s="1"/>
      <c r="G77" s="1"/>
      <c r="H77" s="1"/>
      <c r="I77" s="1"/>
      <c r="J77" s="1"/>
      <c r="K77" s="1"/>
      <c r="L77" s="1"/>
    </row>
    <row r="78" spans="2:12" ht="12.75">
      <c r="B78" s="1"/>
      <c r="C78" s="1"/>
      <c r="D78" s="1">
        <f t="shared" si="3"/>
        <v>0</v>
      </c>
      <c r="E78" s="1"/>
      <c r="F78" s="1"/>
      <c r="G78" s="1"/>
      <c r="H78" s="1"/>
      <c r="I78" s="1"/>
      <c r="J78" s="1"/>
      <c r="K78" s="1"/>
      <c r="L78" s="1"/>
    </row>
    <row r="79" spans="2:12" ht="12.75">
      <c r="B79" s="1"/>
      <c r="C79" s="1"/>
      <c r="D79" s="1">
        <f t="shared" si="3"/>
        <v>0</v>
      </c>
      <c r="E79" s="1"/>
      <c r="F79" s="1"/>
      <c r="G79" s="1"/>
      <c r="H79" s="1"/>
      <c r="I79" s="1"/>
      <c r="J79" s="1"/>
      <c r="K79" s="1"/>
      <c r="L79" s="1"/>
    </row>
    <row r="80" spans="2:12" ht="12.75">
      <c r="B80" s="1"/>
      <c r="C80" s="1"/>
      <c r="D80" s="1">
        <f t="shared" si="3"/>
        <v>0</v>
      </c>
      <c r="E80" s="1"/>
      <c r="F80" s="1"/>
      <c r="G80" s="1"/>
      <c r="H80" s="1"/>
      <c r="I80" s="1"/>
      <c r="J80" s="1"/>
      <c r="K80" s="1"/>
      <c r="L80" s="1"/>
    </row>
    <row r="81" spans="2:12" ht="12.75">
      <c r="B81" s="1"/>
      <c r="C81" s="1"/>
      <c r="D81" s="1">
        <f t="shared" si="3"/>
        <v>0</v>
      </c>
      <c r="E81" s="1"/>
      <c r="F81" s="1"/>
      <c r="G81" s="1"/>
      <c r="H81" s="1"/>
      <c r="I81" s="1"/>
      <c r="J81" s="1"/>
      <c r="K81" s="1"/>
      <c r="L81" s="1"/>
    </row>
    <row r="82" spans="2:12" ht="12.75">
      <c r="B82" s="1"/>
      <c r="C82" s="1"/>
      <c r="D82" s="1">
        <f t="shared" si="3"/>
        <v>0</v>
      </c>
      <c r="E82" s="1"/>
      <c r="F82" s="1"/>
      <c r="G82" s="1"/>
      <c r="H82" s="1"/>
      <c r="I82" s="1"/>
      <c r="J82" s="1"/>
      <c r="K82" s="1"/>
      <c r="L82" s="1"/>
    </row>
    <row r="83" spans="2:12" ht="12.75">
      <c r="B83" s="1"/>
      <c r="C83" s="1"/>
      <c r="D83" s="1">
        <f t="shared" si="3"/>
        <v>0</v>
      </c>
      <c r="E83" s="1"/>
      <c r="F83" s="1"/>
      <c r="G83" s="1"/>
      <c r="H83" s="1"/>
      <c r="I83" s="1"/>
      <c r="J83" s="1"/>
      <c r="K83" s="1"/>
      <c r="L83" s="1"/>
    </row>
    <row r="84" spans="2:12" ht="12.75">
      <c r="B84" s="1"/>
      <c r="C84" s="1"/>
      <c r="D84" s="1">
        <f t="shared" si="3"/>
        <v>0</v>
      </c>
      <c r="E84" s="1"/>
      <c r="F84" s="1"/>
      <c r="G84" s="1"/>
      <c r="H84" s="1"/>
      <c r="I84" s="1"/>
      <c r="J84" s="1"/>
      <c r="K84" s="1"/>
      <c r="L84" s="1"/>
    </row>
    <row r="85" spans="2:12" ht="12.75">
      <c r="B85" s="1"/>
      <c r="C85" s="1"/>
      <c r="D85" s="1">
        <f t="shared" si="3"/>
        <v>0</v>
      </c>
      <c r="E85" s="1"/>
      <c r="F85" s="1"/>
      <c r="G85" s="1"/>
      <c r="H85" s="1"/>
      <c r="I85" s="1"/>
      <c r="J85" s="1"/>
      <c r="K85" s="1"/>
      <c r="L85" s="1"/>
    </row>
    <row r="86" spans="2:12" ht="12.75">
      <c r="B86" s="1"/>
      <c r="C86" s="1"/>
      <c r="D86" s="1">
        <f t="shared" si="3"/>
        <v>0</v>
      </c>
      <c r="E86" s="1"/>
      <c r="F86" s="1"/>
      <c r="G86" s="1"/>
      <c r="H86" s="1"/>
      <c r="I86" s="1"/>
      <c r="J86" s="1"/>
      <c r="K86" s="1"/>
      <c r="L86" s="1"/>
    </row>
    <row r="87" spans="2:12" ht="12.75">
      <c r="B87" s="1"/>
      <c r="C87" s="1"/>
      <c r="D87" s="1">
        <f t="shared" si="3"/>
        <v>0</v>
      </c>
      <c r="E87" s="1"/>
      <c r="F87" s="1"/>
      <c r="G87" s="1"/>
      <c r="H87" s="1"/>
      <c r="I87" s="1"/>
      <c r="J87" s="1"/>
      <c r="K87" s="1"/>
      <c r="L87" s="1"/>
    </row>
    <row r="88" spans="2:12" ht="12.75">
      <c r="B88" s="1"/>
      <c r="C88" s="1"/>
      <c r="D88" s="1">
        <f t="shared" si="3"/>
        <v>0</v>
      </c>
      <c r="E88" s="1"/>
      <c r="F88" s="1"/>
      <c r="G88" s="1"/>
      <c r="H88" s="1"/>
      <c r="I88" s="1"/>
      <c r="J88" s="1"/>
      <c r="K88" s="1"/>
      <c r="L88" s="1"/>
    </row>
    <row r="89" spans="2:12" ht="12.75">
      <c r="B89" s="1"/>
      <c r="C89" s="1"/>
      <c r="D89" s="1">
        <f t="shared" si="3"/>
        <v>0</v>
      </c>
      <c r="E89" s="1"/>
      <c r="F89" s="1"/>
      <c r="G89" s="1"/>
      <c r="H89" s="1"/>
      <c r="I89" s="1"/>
      <c r="J89" s="1"/>
      <c r="K89" s="1"/>
      <c r="L89" s="1"/>
    </row>
    <row r="90" spans="2:12" ht="12.75">
      <c r="B90" s="1"/>
      <c r="C90" s="1"/>
      <c r="D90" s="1">
        <f t="shared" si="3"/>
        <v>0</v>
      </c>
      <c r="E90" s="1"/>
      <c r="F90" s="1"/>
      <c r="G90" s="1"/>
      <c r="H90" s="1"/>
      <c r="I90" s="1"/>
      <c r="J90" s="1"/>
      <c r="K90" s="1"/>
      <c r="L90" s="1"/>
    </row>
    <row r="91" spans="2:12" ht="12.75">
      <c r="B91" s="1"/>
      <c r="C91" s="1"/>
      <c r="D91" s="1">
        <f t="shared" si="3"/>
        <v>0</v>
      </c>
      <c r="E91" s="1"/>
      <c r="F91" s="1"/>
      <c r="G91" s="1"/>
      <c r="H91" s="1"/>
      <c r="I91" s="1"/>
      <c r="J91" s="1"/>
      <c r="K91" s="1"/>
      <c r="L91" s="1"/>
    </row>
    <row r="92" spans="2:12" ht="12.75">
      <c r="B92" s="1"/>
      <c r="C92" s="1"/>
      <c r="D92" s="1">
        <f t="shared" si="3"/>
        <v>0</v>
      </c>
      <c r="E92" s="1"/>
      <c r="F92" s="1"/>
      <c r="G92" s="1"/>
      <c r="H92" s="1"/>
      <c r="I92" s="1"/>
      <c r="J92" s="1"/>
      <c r="K92" s="1"/>
      <c r="L92" s="1"/>
    </row>
    <row r="93" spans="2:1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62"/>
  <sheetViews>
    <sheetView tabSelected="1" zoomScaleSheetLayoutView="100" zoomScalePageLayoutView="0" workbookViewId="0" topLeftCell="A13">
      <selection activeCell="W23" sqref="W23:W32"/>
    </sheetView>
  </sheetViews>
  <sheetFormatPr defaultColWidth="11.421875" defaultRowHeight="12.75"/>
  <cols>
    <col min="1" max="1" width="42.421875" style="0" customWidth="1"/>
    <col min="2" max="2" width="17.57421875" style="23" customWidth="1"/>
    <col min="3" max="3" width="17.140625" style="0" customWidth="1"/>
    <col min="4" max="4" width="17.8515625" style="12" customWidth="1"/>
    <col min="5" max="5" width="19.00390625" style="0" hidden="1" customWidth="1"/>
    <col min="6" max="6" width="12.7109375" style="0" hidden="1" customWidth="1"/>
    <col min="7" max="7" width="18.8515625" style="0" hidden="1" customWidth="1"/>
    <col min="8" max="8" width="17.8515625" style="0" hidden="1" customWidth="1"/>
    <col min="9" max="9" width="17.140625" style="0" hidden="1" customWidth="1"/>
    <col min="10" max="10" width="16.8515625" style="0" hidden="1" customWidth="1"/>
    <col min="11" max="11" width="13.140625" style="0" hidden="1" customWidth="1"/>
    <col min="12" max="12" width="17.140625" style="0" hidden="1" customWidth="1"/>
    <col min="13" max="16" width="16.00390625" style="0" hidden="1" customWidth="1"/>
    <col min="17" max="17" width="16.8515625" style="0" hidden="1" customWidth="1"/>
    <col min="18" max="18" width="19.00390625" style="0" hidden="1" customWidth="1"/>
    <col min="19" max="19" width="16.8515625" style="0" hidden="1" customWidth="1"/>
    <col min="20" max="21" width="16.7109375" style="0" hidden="1" customWidth="1"/>
    <col min="22" max="22" width="15.140625" style="0" hidden="1" customWidth="1"/>
    <col min="23" max="23" width="16.28125" style="0" customWidth="1"/>
    <col min="24" max="24" width="16.7109375" style="0" customWidth="1"/>
    <col min="25" max="25" width="24.421875" style="0" hidden="1" customWidth="1"/>
    <col min="26" max="26" width="12.7109375" style="0" bestFit="1" customWidth="1"/>
  </cols>
  <sheetData>
    <row r="1" spans="1:25" ht="12.7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ht="12.75">
      <c r="A2" s="64" t="s">
        <v>124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2.75">
      <c r="A3" s="15"/>
      <c r="B3" s="59"/>
      <c r="C3" s="15" t="s">
        <v>1</v>
      </c>
      <c r="D3" s="3" t="s">
        <v>1</v>
      </c>
      <c r="E3" s="16" t="s">
        <v>1</v>
      </c>
      <c r="F3" s="7"/>
      <c r="G3" s="7"/>
      <c r="H3" s="7"/>
      <c r="I3" s="7"/>
      <c r="J3" s="7"/>
      <c r="K3" s="16"/>
      <c r="L3" s="16"/>
      <c r="M3" s="16"/>
      <c r="N3" s="16"/>
      <c r="O3" s="16"/>
      <c r="P3" s="16"/>
      <c r="Q3" s="8" t="s">
        <v>1</v>
      </c>
      <c r="R3" s="9"/>
      <c r="S3" s="9"/>
      <c r="T3" s="2"/>
      <c r="U3" s="2"/>
      <c r="V3" s="2"/>
      <c r="W3" s="2"/>
      <c r="X3" s="2"/>
      <c r="Y3" s="2"/>
    </row>
    <row r="4" spans="1:25" ht="12.75">
      <c r="A4" s="15"/>
      <c r="B4" s="7"/>
      <c r="C4" s="5" t="s">
        <v>1</v>
      </c>
      <c r="D4" s="3" t="s">
        <v>1</v>
      </c>
      <c r="E4" s="17" t="s">
        <v>1</v>
      </c>
      <c r="F4" s="7"/>
      <c r="G4" s="7"/>
      <c r="H4" s="7"/>
      <c r="I4" s="7"/>
      <c r="J4" s="7"/>
      <c r="K4" s="18"/>
      <c r="L4" s="18"/>
      <c r="M4" s="18"/>
      <c r="N4" s="18"/>
      <c r="O4" s="18"/>
      <c r="P4" s="18"/>
      <c r="Q4" s="6" t="s">
        <v>1</v>
      </c>
      <c r="R4" s="9"/>
      <c r="S4" s="9"/>
      <c r="T4" s="2"/>
      <c r="U4" s="2"/>
      <c r="V4" s="2"/>
      <c r="W4" s="2"/>
      <c r="X4" s="3" t="s">
        <v>1</v>
      </c>
      <c r="Y4" s="2"/>
    </row>
    <row r="5" spans="1:25" ht="38.25" customHeight="1">
      <c r="A5" s="52" t="s">
        <v>4</v>
      </c>
      <c r="B5" s="37" t="s">
        <v>27</v>
      </c>
      <c r="C5" s="37" t="s">
        <v>2</v>
      </c>
      <c r="D5" s="53" t="s">
        <v>28</v>
      </c>
      <c r="E5" s="54"/>
      <c r="F5" s="54"/>
      <c r="G5" s="54"/>
      <c r="H5" s="54"/>
      <c r="I5" s="54"/>
      <c r="J5" s="54" t="s">
        <v>1</v>
      </c>
      <c r="K5" s="54"/>
      <c r="L5" s="55"/>
      <c r="M5" s="54"/>
      <c r="N5" s="54"/>
      <c r="O5" s="54"/>
      <c r="P5" s="54"/>
      <c r="Q5" s="54" t="s">
        <v>1</v>
      </c>
      <c r="R5" s="54"/>
      <c r="S5" s="11"/>
      <c r="T5" s="56" t="s">
        <v>29</v>
      </c>
      <c r="U5" s="56" t="s">
        <v>31</v>
      </c>
      <c r="V5" s="56" t="s">
        <v>123</v>
      </c>
      <c r="W5" s="57" t="s">
        <v>5</v>
      </c>
      <c r="X5" s="57" t="s">
        <v>110</v>
      </c>
      <c r="Y5" s="57" t="s">
        <v>30</v>
      </c>
    </row>
    <row r="6" spans="1:25" ht="15.75" customHeight="1">
      <c r="A6" s="52"/>
      <c r="B6" s="37"/>
      <c r="C6" s="37"/>
      <c r="D6" s="53" t="s">
        <v>1</v>
      </c>
      <c r="E6" s="54"/>
      <c r="F6" s="54"/>
      <c r="G6" s="54"/>
      <c r="H6" s="54"/>
      <c r="I6" s="54"/>
      <c r="J6" s="54"/>
      <c r="K6" s="54"/>
      <c r="L6" s="55"/>
      <c r="M6" s="54"/>
      <c r="N6" s="54"/>
      <c r="O6" s="54"/>
      <c r="P6" s="54"/>
      <c r="Q6" s="54"/>
      <c r="R6" s="54"/>
      <c r="S6" s="11"/>
      <c r="T6" s="56"/>
      <c r="U6" s="56"/>
      <c r="V6" s="56"/>
      <c r="W6" s="57"/>
      <c r="X6" s="57"/>
      <c r="Y6" s="57"/>
    </row>
    <row r="7" spans="1:25" ht="15.75" customHeight="1">
      <c r="A7" s="52" t="s">
        <v>111</v>
      </c>
      <c r="B7" s="37"/>
      <c r="C7" s="37"/>
      <c r="D7" s="53"/>
      <c r="E7" s="54"/>
      <c r="F7" s="54"/>
      <c r="G7" s="54"/>
      <c r="H7" s="54"/>
      <c r="I7" s="54"/>
      <c r="J7" s="54"/>
      <c r="K7" s="54"/>
      <c r="L7" s="55"/>
      <c r="M7" s="54"/>
      <c r="N7" s="54"/>
      <c r="O7" s="54"/>
      <c r="P7" s="54"/>
      <c r="Q7" s="54"/>
      <c r="R7" s="54"/>
      <c r="S7" s="11"/>
      <c r="T7" s="56"/>
      <c r="U7" s="56"/>
      <c r="V7" s="56"/>
      <c r="W7" s="57"/>
      <c r="X7" s="57"/>
      <c r="Y7" s="57"/>
    </row>
    <row r="8" spans="1:25" ht="15.75" customHeight="1">
      <c r="A8" s="52"/>
      <c r="B8" s="37"/>
      <c r="C8" s="37"/>
      <c r="D8" s="53"/>
      <c r="E8" s="54"/>
      <c r="F8" s="54"/>
      <c r="G8" s="54"/>
      <c r="H8" s="54"/>
      <c r="I8" s="54"/>
      <c r="J8" s="54"/>
      <c r="K8" s="54"/>
      <c r="L8" s="55"/>
      <c r="M8" s="54"/>
      <c r="N8" s="54"/>
      <c r="O8" s="54"/>
      <c r="P8" s="54"/>
      <c r="Q8" s="54"/>
      <c r="R8" s="54"/>
      <c r="S8" s="11"/>
      <c r="T8" s="56"/>
      <c r="U8" s="56"/>
      <c r="V8" s="56"/>
      <c r="W8" s="57"/>
      <c r="X8" s="57"/>
      <c r="Y8" s="57"/>
    </row>
    <row r="9" spans="1:26" ht="22.5" customHeight="1">
      <c r="A9" s="38" t="s">
        <v>98</v>
      </c>
      <c r="B9" s="46">
        <v>2146024810</v>
      </c>
      <c r="C9" s="46">
        <f>766182935-346185157-965344346</f>
        <v>-545346568</v>
      </c>
      <c r="D9" s="48">
        <f>+B9+C9</f>
        <v>1600678242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7"/>
      <c r="T9" s="49"/>
      <c r="U9" s="49">
        <v>3214239602</v>
      </c>
      <c r="V9" s="49">
        <f>+D9-W9</f>
        <v>26396</v>
      </c>
      <c r="W9" s="45">
        <v>1600651846</v>
      </c>
      <c r="X9" s="48">
        <f>+D9-W9</f>
        <v>26396</v>
      </c>
      <c r="Y9" s="47">
        <f>+T9/D9*100</f>
        <v>0</v>
      </c>
      <c r="Z9" s="12"/>
    </row>
    <row r="10" spans="1:26" ht="22.5" customHeight="1">
      <c r="A10" s="38" t="s">
        <v>99</v>
      </c>
      <c r="B10" s="46">
        <v>7245045687</v>
      </c>
      <c r="C10" s="46">
        <f>436441137-1689841626-4407869359</f>
        <v>-5661269848</v>
      </c>
      <c r="D10" s="48">
        <f aca="true" t="shared" si="0" ref="D10:D19">+B10+C10</f>
        <v>1583775839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7"/>
      <c r="T10" s="49"/>
      <c r="U10" s="49">
        <v>4419101489</v>
      </c>
      <c r="V10" s="49">
        <f aca="true" t="shared" si="1" ref="V10:V19">+D10-W10</f>
        <v>14339021</v>
      </c>
      <c r="W10" s="45">
        <v>1569436818</v>
      </c>
      <c r="X10" s="48">
        <f>+D10-W10</f>
        <v>14339021</v>
      </c>
      <c r="Y10" s="47">
        <f>+T10/D10*100</f>
        <v>0</v>
      </c>
      <c r="Z10" s="12"/>
    </row>
    <row r="11" spans="1:26" ht="22.5" customHeight="1">
      <c r="A11" s="38" t="s">
        <v>100</v>
      </c>
      <c r="B11" s="46">
        <v>2106102193</v>
      </c>
      <c r="C11" s="46">
        <f>2313301956-631830658-3576984491</f>
        <v>-1895513193</v>
      </c>
      <c r="D11" s="48">
        <f t="shared" si="0"/>
        <v>210589000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7"/>
      <c r="T11" s="49"/>
      <c r="U11" s="49">
        <v>1177233207</v>
      </c>
      <c r="V11" s="49">
        <f t="shared" si="1"/>
        <v>0</v>
      </c>
      <c r="W11" s="45">
        <v>210589000</v>
      </c>
      <c r="X11" s="48">
        <f>+D11-W11</f>
        <v>0</v>
      </c>
      <c r="Y11" s="47">
        <f>+T11/D11*100</f>
        <v>0</v>
      </c>
      <c r="Z11" s="12"/>
    </row>
    <row r="12" spans="1:26" ht="22.5" customHeight="1">
      <c r="A12" s="38" t="s">
        <v>101</v>
      </c>
      <c r="B12" s="46">
        <v>1884389000</v>
      </c>
      <c r="C12" s="46">
        <f>9716640+-363452982-1438526131</f>
        <v>-1792262473</v>
      </c>
      <c r="D12" s="48">
        <f t="shared" si="0"/>
        <v>92126527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7"/>
      <c r="T12" s="49"/>
      <c r="U12" s="49">
        <v>105456683</v>
      </c>
      <c r="V12" s="49">
        <f t="shared" si="1"/>
        <v>0</v>
      </c>
      <c r="W12" s="45">
        <v>92126527</v>
      </c>
      <c r="X12" s="48">
        <f>+D12-W12</f>
        <v>0</v>
      </c>
      <c r="Y12" s="47">
        <f>+T12/D12*100</f>
        <v>0</v>
      </c>
      <c r="Z12" s="12"/>
    </row>
    <row r="13" spans="1:26" ht="22.5" customHeight="1">
      <c r="A13" s="38" t="s">
        <v>102</v>
      </c>
      <c r="B13" s="46">
        <v>3184389000</v>
      </c>
      <c r="C13" s="46">
        <f>10526361-735283712-1497126945</f>
        <v>-2221884296</v>
      </c>
      <c r="D13" s="48">
        <f t="shared" si="0"/>
        <v>962504704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7"/>
      <c r="T13" s="49"/>
      <c r="U13" s="49">
        <v>589361612</v>
      </c>
      <c r="V13" s="49">
        <f t="shared" si="1"/>
        <v>2532415</v>
      </c>
      <c r="W13" s="45">
        <v>959972289</v>
      </c>
      <c r="X13" s="48">
        <f>+D13-W13</f>
        <v>2532415</v>
      </c>
      <c r="Y13" s="47">
        <f>+T13/D13*100</f>
        <v>0</v>
      </c>
      <c r="Z13" s="12"/>
    </row>
    <row r="14" spans="1:27" ht="22.5" customHeight="1">
      <c r="A14" s="38" t="s">
        <v>103</v>
      </c>
      <c r="B14" s="46">
        <v>900000000</v>
      </c>
      <c r="C14" s="46">
        <f>802407-552176563-29621832</f>
        <v>-580995988</v>
      </c>
      <c r="D14" s="48">
        <f t="shared" si="0"/>
        <v>319004012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7"/>
      <c r="T14" s="49"/>
      <c r="U14" s="49">
        <v>4620016737</v>
      </c>
      <c r="V14" s="49">
        <f t="shared" si="1"/>
        <v>0</v>
      </c>
      <c r="W14" s="45">
        <v>319004012</v>
      </c>
      <c r="X14" s="48">
        <f>+D14-W14</f>
        <v>0</v>
      </c>
      <c r="Y14" s="47">
        <f>+T14/D14*100</f>
        <v>0</v>
      </c>
      <c r="AA14" s="12"/>
    </row>
    <row r="15" spans="1:26" ht="22.5" customHeight="1">
      <c r="A15" s="38" t="s">
        <v>104</v>
      </c>
      <c r="B15" s="46">
        <v>650000000</v>
      </c>
      <c r="C15" s="46">
        <f>100000000-153495381-372492629</f>
        <v>-425988010</v>
      </c>
      <c r="D15" s="48">
        <f t="shared" si="0"/>
        <v>224011990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7"/>
      <c r="T15" s="49"/>
      <c r="U15" s="49">
        <v>850659482</v>
      </c>
      <c r="V15" s="49">
        <f t="shared" si="1"/>
        <v>0</v>
      </c>
      <c r="W15" s="45">
        <f>+D15</f>
        <v>224011990</v>
      </c>
      <c r="X15" s="48">
        <f>+D15-W15</f>
        <v>0</v>
      </c>
      <c r="Y15" s="47">
        <f>+T15/D15*100</f>
        <v>0</v>
      </c>
      <c r="Z15" s="12"/>
    </row>
    <row r="16" spans="1:27" ht="22.5" customHeight="1">
      <c r="A16" s="38" t="s">
        <v>105</v>
      </c>
      <c r="B16" s="46">
        <v>1700000000</v>
      </c>
      <c r="C16" s="46">
        <f>971422141-149635118-509110697</f>
        <v>312676326</v>
      </c>
      <c r="D16" s="48">
        <f t="shared" si="0"/>
        <v>2012676326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7"/>
      <c r="T16" s="49"/>
      <c r="U16" s="49">
        <v>169389594</v>
      </c>
      <c r="V16" s="49">
        <f t="shared" si="1"/>
        <v>1596013</v>
      </c>
      <c r="W16" s="45">
        <v>2011080313</v>
      </c>
      <c r="X16" s="48">
        <f>+D16-W16</f>
        <v>1596013</v>
      </c>
      <c r="Y16" s="47">
        <f>+T16/D16*100</f>
        <v>0</v>
      </c>
      <c r="Z16" s="12" t="s">
        <v>1</v>
      </c>
      <c r="AA16" s="12"/>
    </row>
    <row r="17" spans="1:26" ht="22.5" customHeight="1">
      <c r="A17" s="38" t="s">
        <v>106</v>
      </c>
      <c r="B17" s="46">
        <v>600000000</v>
      </c>
      <c r="C17" s="46">
        <f>-311326996-103025963</f>
        <v>-414352959</v>
      </c>
      <c r="D17" s="48">
        <f t="shared" si="0"/>
        <v>185647041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7"/>
      <c r="T17" s="49"/>
      <c r="U17" s="49">
        <v>218654899</v>
      </c>
      <c r="V17" s="49">
        <f t="shared" si="1"/>
        <v>0</v>
      </c>
      <c r="W17" s="45">
        <f>+D17</f>
        <v>185647041</v>
      </c>
      <c r="X17" s="48">
        <f>+D17-W17</f>
        <v>0</v>
      </c>
      <c r="Y17" s="47">
        <f>+T17/D17*100</f>
        <v>0</v>
      </c>
      <c r="Z17" s="12" t="s">
        <v>1</v>
      </c>
    </row>
    <row r="18" spans="1:26" ht="22.5" customHeight="1">
      <c r="A18" s="38" t="s">
        <v>107</v>
      </c>
      <c r="B18" s="46">
        <v>1516117607</v>
      </c>
      <c r="C18" s="46">
        <f>108090801-40152814-8317629</f>
        <v>59620358</v>
      </c>
      <c r="D18" s="48">
        <f t="shared" si="0"/>
        <v>1575737965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7"/>
      <c r="T18" s="49"/>
      <c r="U18" s="49">
        <v>1180795963</v>
      </c>
      <c r="V18" s="49">
        <f t="shared" si="1"/>
        <v>722</v>
      </c>
      <c r="W18" s="45">
        <v>1575737243</v>
      </c>
      <c r="X18" s="48">
        <f>+D18-W18</f>
        <v>722</v>
      </c>
      <c r="Y18" s="47">
        <f>+T18/D18*100</f>
        <v>0</v>
      </c>
      <c r="Z18" s="12"/>
    </row>
    <row r="19" spans="1:26" ht="22.5" customHeight="1">
      <c r="A19" s="38" t="s">
        <v>108</v>
      </c>
      <c r="B19" s="46">
        <v>700000000</v>
      </c>
      <c r="C19" s="46">
        <f>575415715-317641862-596159871</f>
        <v>-338386018</v>
      </c>
      <c r="D19" s="48">
        <f t="shared" si="0"/>
        <v>361613982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7"/>
      <c r="T19" s="49"/>
      <c r="U19" s="49"/>
      <c r="V19" s="49">
        <f t="shared" si="1"/>
        <v>2128167</v>
      </c>
      <c r="W19" s="45">
        <v>359485815</v>
      </c>
      <c r="X19" s="48">
        <f>+D19-W19</f>
        <v>2128167</v>
      </c>
      <c r="Y19" s="47">
        <f>+T19/D19*100</f>
        <v>0</v>
      </c>
      <c r="Z19" s="12"/>
    </row>
    <row r="20" spans="1:26" ht="22.5" customHeight="1">
      <c r="A20" s="38" t="s">
        <v>109</v>
      </c>
      <c r="B20" s="46">
        <v>1123516834</v>
      </c>
      <c r="C20" s="46">
        <f>-396860642-237418282</f>
        <v>-634278924</v>
      </c>
      <c r="D20" s="48">
        <f>+B20+C20</f>
        <v>489237910</v>
      </c>
      <c r="E20" s="60">
        <f aca="true" t="shared" si="2" ref="E20:U20">SUM(E9:E19)</f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16544909268</v>
      </c>
      <c r="V20" s="49">
        <f>487957960-266358250</f>
        <v>221599710</v>
      </c>
      <c r="W20" s="45">
        <v>266358250</v>
      </c>
      <c r="X20" s="48">
        <f>+D20-W20</f>
        <v>222879660</v>
      </c>
      <c r="Y20" s="47">
        <f>+T20/D20*100</f>
        <v>0</v>
      </c>
      <c r="Z20" s="12"/>
    </row>
    <row r="21" spans="1:26" ht="22.5" customHeight="1">
      <c r="A21" s="38"/>
      <c r="B21" s="46"/>
      <c r="C21" s="46"/>
      <c r="D21" s="60" t="s">
        <v>1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 t="s">
        <v>1</v>
      </c>
      <c r="W21" s="60" t="s">
        <v>1</v>
      </c>
      <c r="X21" s="60" t="s">
        <v>1</v>
      </c>
      <c r="Y21" s="47"/>
      <c r="Z21" s="12"/>
    </row>
    <row r="22" spans="1:25" ht="22.5" customHeight="1">
      <c r="A22" s="51" t="s">
        <v>112</v>
      </c>
      <c r="B22" s="46"/>
      <c r="C22" s="46"/>
      <c r="D22" s="48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45" t="s">
        <v>1</v>
      </c>
      <c r="X22" s="48" t="s">
        <v>1</v>
      </c>
      <c r="Y22" s="47"/>
    </row>
    <row r="23" spans="1:27" ht="37.5" customHeight="1">
      <c r="A23" s="38" t="s">
        <v>115</v>
      </c>
      <c r="B23" s="46">
        <v>0</v>
      </c>
      <c r="C23" s="46">
        <v>2935653076</v>
      </c>
      <c r="D23" s="48">
        <f>+B23+C23</f>
        <v>2935653076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>
        <f>840138166-W23</f>
        <v>429804320</v>
      </c>
      <c r="W23" s="45">
        <v>410333846</v>
      </c>
      <c r="X23" s="48">
        <f>+D23-W23</f>
        <v>2525319230</v>
      </c>
      <c r="Y23" s="47"/>
      <c r="Z23" s="12"/>
      <c r="AA23" s="14" t="s">
        <v>1</v>
      </c>
    </row>
    <row r="24" spans="1:26" ht="22.5" customHeight="1">
      <c r="A24" s="38" t="s">
        <v>113</v>
      </c>
      <c r="B24" s="46"/>
      <c r="C24" s="46">
        <f>8554799352</f>
        <v>8554799352</v>
      </c>
      <c r="D24" s="48">
        <f>+B24+C24</f>
        <v>8554799352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>
        <f>2200018868-W24</f>
        <v>-39837685</v>
      </c>
      <c r="W24" s="45">
        <v>2239856553</v>
      </c>
      <c r="X24" s="48">
        <f>+D24-W24</f>
        <v>6314942799</v>
      </c>
      <c r="Y24" s="47"/>
      <c r="Z24" s="12"/>
    </row>
    <row r="25" spans="1:26" ht="22.5" customHeight="1">
      <c r="A25" s="38" t="s">
        <v>114</v>
      </c>
      <c r="B25" s="46">
        <v>0</v>
      </c>
      <c r="C25" s="46">
        <v>28669232</v>
      </c>
      <c r="D25" s="48">
        <f aca="true" t="shared" si="3" ref="D25:D32">+B25+C25</f>
        <v>28669232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>
        <v>8363246</v>
      </c>
      <c r="W25" s="45">
        <v>17303872</v>
      </c>
      <c r="X25" s="48">
        <f>+D25-W25</f>
        <v>11365360</v>
      </c>
      <c r="Y25" s="47"/>
      <c r="Z25" s="1"/>
    </row>
    <row r="26" spans="1:26" ht="22.5" customHeight="1">
      <c r="A26" s="38" t="s">
        <v>116</v>
      </c>
      <c r="B26" s="46">
        <v>0</v>
      </c>
      <c r="C26" s="46">
        <v>952600</v>
      </c>
      <c r="D26" s="48">
        <f t="shared" si="3"/>
        <v>952600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>
        <v>0</v>
      </c>
      <c r="W26" s="45">
        <v>0</v>
      </c>
      <c r="X26" s="48">
        <f>+D26-W26</f>
        <v>952600</v>
      </c>
      <c r="Y26" s="47"/>
      <c r="Z26" s="12"/>
    </row>
    <row r="27" spans="1:26" ht="40.5" customHeight="1">
      <c r="A27" s="38" t="s">
        <v>117</v>
      </c>
      <c r="B27" s="46">
        <v>0</v>
      </c>
      <c r="C27" s="46">
        <v>375518592</v>
      </c>
      <c r="D27" s="48">
        <f t="shared" si="3"/>
        <v>375518592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>
        <v>351552790</v>
      </c>
      <c r="W27" s="45">
        <v>371552785</v>
      </c>
      <c r="X27" s="48">
        <f>+D27-W27</f>
        <v>3965807</v>
      </c>
      <c r="Y27" s="47"/>
      <c r="Z27" s="12"/>
    </row>
    <row r="28" spans="1:26" ht="22.5" customHeight="1">
      <c r="A28" s="38" t="s">
        <v>118</v>
      </c>
      <c r="B28" s="46">
        <v>0</v>
      </c>
      <c r="C28" s="46">
        <v>28317629</v>
      </c>
      <c r="D28" s="48">
        <f t="shared" si="3"/>
        <v>28317629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45">
        <v>18997286</v>
      </c>
      <c r="X28" s="48">
        <f>+D28-W28</f>
        <v>9320343</v>
      </c>
      <c r="Y28" s="47"/>
      <c r="Z28" s="12"/>
    </row>
    <row r="29" spans="1:27" ht="22.5" customHeight="1">
      <c r="A29" s="38" t="s">
        <v>119</v>
      </c>
      <c r="B29" s="46">
        <v>0</v>
      </c>
      <c r="C29" s="46">
        <v>200000000</v>
      </c>
      <c r="D29" s="48">
        <f t="shared" si="3"/>
        <v>200000000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>
        <v>21686400</v>
      </c>
      <c r="W29" s="45">
        <v>21686400</v>
      </c>
      <c r="X29" s="48">
        <f>+D29-W29</f>
        <v>178313600</v>
      </c>
      <c r="Y29" s="47"/>
      <c r="Z29" s="12"/>
      <c r="AA29" s="12"/>
    </row>
    <row r="30" spans="1:27" ht="22.5" customHeight="1">
      <c r="A30" s="38" t="s">
        <v>120</v>
      </c>
      <c r="B30" s="46">
        <v>0</v>
      </c>
      <c r="C30" s="46">
        <v>864509541</v>
      </c>
      <c r="D30" s="48">
        <f t="shared" si="3"/>
        <v>864509541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>
        <f>453298679-W30</f>
        <v>-95333774</v>
      </c>
      <c r="W30" s="45">
        <v>548632453</v>
      </c>
      <c r="X30" s="48">
        <f>+D30-W30</f>
        <v>315877088</v>
      </c>
      <c r="Y30" s="47"/>
      <c r="Z30" s="12" t="s">
        <v>1</v>
      </c>
      <c r="AA30" s="12" t="s">
        <v>1</v>
      </c>
    </row>
    <row r="31" spans="1:27" ht="32.25" customHeight="1">
      <c r="A31" s="38" t="s">
        <v>121</v>
      </c>
      <c r="B31" s="46">
        <v>0</v>
      </c>
      <c r="C31" s="46">
        <v>516159871</v>
      </c>
      <c r="D31" s="48">
        <f t="shared" si="3"/>
        <v>516159871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>
        <f>358368857-107717634</f>
        <v>250651223</v>
      </c>
      <c r="W31" s="45">
        <v>325572420</v>
      </c>
      <c r="X31" s="48">
        <f>+D31-W31</f>
        <v>190587451</v>
      </c>
      <c r="Y31" s="47"/>
      <c r="Z31" s="14" t="s">
        <v>1</v>
      </c>
      <c r="AA31" s="12"/>
    </row>
    <row r="32" spans="1:27" ht="22.5" customHeight="1">
      <c r="A32" s="38" t="s">
        <v>122</v>
      </c>
      <c r="B32" s="46">
        <v>0</v>
      </c>
      <c r="C32" s="46">
        <v>237418282</v>
      </c>
      <c r="D32" s="48">
        <f t="shared" si="3"/>
        <v>237418282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45">
        <v>85073646</v>
      </c>
      <c r="X32" s="48">
        <f>+D32-W32</f>
        <v>152344636</v>
      </c>
      <c r="Y32" s="47"/>
      <c r="Z32" s="12" t="s">
        <v>1</v>
      </c>
      <c r="AA32" s="12"/>
    </row>
    <row r="33" spans="1:25" ht="22.5" customHeight="1">
      <c r="A33" s="38"/>
      <c r="B33" s="46"/>
      <c r="C33" s="46"/>
      <c r="D33" s="48" t="s">
        <v>1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45" t="s">
        <v>1</v>
      </c>
      <c r="X33" s="48"/>
      <c r="Y33" s="47"/>
    </row>
    <row r="34" spans="1:26" ht="22.5" customHeight="1">
      <c r="A34" s="24" t="s">
        <v>26</v>
      </c>
      <c r="B34" s="60">
        <f>SUM(B9:B32)</f>
        <v>23755585131</v>
      </c>
      <c r="C34" s="50">
        <f>SUM(C9:C32)</f>
        <v>-395983418</v>
      </c>
      <c r="D34" s="60">
        <f>SUM(D9:D32)</f>
        <v>23359601713</v>
      </c>
      <c r="E34" s="60" t="e">
        <f>+E20+#REF!</f>
        <v>#REF!</v>
      </c>
      <c r="F34" s="60" t="e">
        <f>+F20+#REF!</f>
        <v>#REF!</v>
      </c>
      <c r="G34" s="60" t="e">
        <f>+G20+#REF!</f>
        <v>#REF!</v>
      </c>
      <c r="H34" s="60" t="e">
        <f>+H20+#REF!</f>
        <v>#REF!</v>
      </c>
      <c r="I34" s="60" t="e">
        <f>+I20+#REF!</f>
        <v>#REF!</v>
      </c>
      <c r="J34" s="60" t="e">
        <f>+J20+#REF!</f>
        <v>#REF!</v>
      </c>
      <c r="K34" s="60" t="e">
        <f>+K20+#REF!</f>
        <v>#REF!</v>
      </c>
      <c r="L34" s="60" t="e">
        <f>+L20+#REF!</f>
        <v>#REF!</v>
      </c>
      <c r="M34" s="60" t="e">
        <f>+M20+#REF!</f>
        <v>#REF!</v>
      </c>
      <c r="N34" s="60" t="e">
        <f>+N20+#REF!</f>
        <v>#REF!</v>
      </c>
      <c r="O34" s="60" t="e">
        <f>+O20+#REF!</f>
        <v>#REF!</v>
      </c>
      <c r="P34" s="60" t="e">
        <f>+P20+#REF!</f>
        <v>#REF!</v>
      </c>
      <c r="Q34" s="60" t="e">
        <f>+Q20+#REF!</f>
        <v>#REF!</v>
      </c>
      <c r="R34" s="60" t="e">
        <f>+R20+#REF!</f>
        <v>#REF!</v>
      </c>
      <c r="S34" s="60" t="e">
        <f>+S20+#REF!</f>
        <v>#REF!</v>
      </c>
      <c r="T34" s="60" t="e">
        <f>+T20+#REF!</f>
        <v>#REF!</v>
      </c>
      <c r="U34" s="60" t="e">
        <f>+U20+#REF!</f>
        <v>#REF!</v>
      </c>
      <c r="V34" s="60">
        <f>SUM(V9:V33)</f>
        <v>1169108964</v>
      </c>
      <c r="W34" s="60">
        <f>SUM(W9:W33)</f>
        <v>13413110405</v>
      </c>
      <c r="X34" s="60">
        <f>SUM(X9:X33)</f>
        <v>9946491308</v>
      </c>
      <c r="Y34" s="58" t="e">
        <f>+T34/D34*100</f>
        <v>#REF!</v>
      </c>
      <c r="Z34" s="14"/>
    </row>
    <row r="35" spans="2:25" ht="12.75">
      <c r="B35" s="61" t="s">
        <v>1</v>
      </c>
      <c r="C35" s="14"/>
      <c r="D35" s="14"/>
      <c r="W35" s="14"/>
      <c r="X35" s="14" t="s">
        <v>1</v>
      </c>
      <c r="Y35" s="19"/>
    </row>
    <row r="36" spans="2:25" ht="12.75">
      <c r="B36" s="62"/>
      <c r="W36" s="14" t="s">
        <v>1</v>
      </c>
      <c r="X36" s="12"/>
      <c r="Y36" s="12"/>
    </row>
    <row r="37" spans="22:25" ht="12.75">
      <c r="V37" s="1"/>
      <c r="W37" s="4"/>
      <c r="X37" s="1"/>
      <c r="Y37" s="12"/>
    </row>
    <row r="38" spans="22:25" ht="12.75">
      <c r="V38" s="12"/>
      <c r="W38" s="12"/>
      <c r="X38" s="12"/>
      <c r="Y38" s="12"/>
    </row>
    <row r="39" spans="23:25" ht="12.75">
      <c r="W39" s="12"/>
      <c r="X39" s="12"/>
      <c r="Y39" s="12"/>
    </row>
    <row r="40" spans="23:25" ht="12.75">
      <c r="W40" s="12"/>
      <c r="X40" s="12"/>
      <c r="Y40" s="12"/>
    </row>
    <row r="41" spans="22:25" ht="12.75">
      <c r="V41" s="12"/>
      <c r="W41" s="12"/>
      <c r="X41" s="12"/>
      <c r="Y41" s="12"/>
    </row>
    <row r="42" spans="22:25" ht="12.75">
      <c r="V42" s="12"/>
      <c r="W42" s="12"/>
      <c r="X42" s="12"/>
      <c r="Y42" s="12"/>
    </row>
    <row r="43" spans="22:25" ht="12.75">
      <c r="V43" s="12"/>
      <c r="W43" s="12"/>
      <c r="X43" s="12"/>
      <c r="Y43" s="12"/>
    </row>
    <row r="44" spans="22:25" ht="12.75">
      <c r="V44" t="e">
        <f>+V41/INVERSION!D38*100</f>
        <v>#DIV/0!</v>
      </c>
      <c r="W44" s="12"/>
      <c r="X44" s="12"/>
      <c r="Y44" s="12"/>
    </row>
    <row r="45" spans="22:25" ht="12.75">
      <c r="V45" t="e">
        <f>+V42/D38*100</f>
        <v>#DIV/0!</v>
      </c>
      <c r="W45" s="12"/>
      <c r="X45" s="12"/>
      <c r="Y45" s="12"/>
    </row>
    <row r="46" spans="22:25" ht="12.75">
      <c r="V46" t="e">
        <f>+V44+V45</f>
        <v>#DIV/0!</v>
      </c>
      <c r="W46" s="12"/>
      <c r="X46" s="12"/>
      <c r="Y46" s="12"/>
    </row>
    <row r="47" spans="22:25" ht="12.75">
      <c r="V47">
        <f>47.94-16.37</f>
        <v>31.569999999999997</v>
      </c>
      <c r="W47" s="12"/>
      <c r="X47" s="12"/>
      <c r="Y47" s="12"/>
    </row>
    <row r="48" spans="23:25" ht="12.75">
      <c r="W48" s="12"/>
      <c r="X48" s="12"/>
      <c r="Y48" s="12"/>
    </row>
    <row r="49" spans="23:25" ht="12.75">
      <c r="W49" s="12"/>
      <c r="X49" s="12"/>
      <c r="Y49" s="12"/>
    </row>
    <row r="50" spans="23:25" ht="12.75">
      <c r="W50" s="12"/>
      <c r="X50" s="12"/>
      <c r="Y50" s="12"/>
    </row>
    <row r="51" spans="23:25" ht="12.75">
      <c r="W51" s="12"/>
      <c r="X51" s="12"/>
      <c r="Y51" s="12"/>
    </row>
    <row r="52" spans="23:25" ht="12.75">
      <c r="W52" s="12"/>
      <c r="X52" s="12"/>
      <c r="Y52" s="12"/>
    </row>
    <row r="53" spans="23:25" ht="12.75">
      <c r="W53" s="12"/>
      <c r="X53" s="12"/>
      <c r="Y53" s="12"/>
    </row>
    <row r="54" spans="23:25" ht="12.75">
      <c r="W54" s="12"/>
      <c r="X54" s="12"/>
      <c r="Y54" s="12"/>
    </row>
    <row r="55" spans="23:25" ht="12.75">
      <c r="W55" s="12"/>
      <c r="X55" s="12"/>
      <c r="Y55" s="12"/>
    </row>
    <row r="56" spans="23:25" ht="12.75">
      <c r="W56" s="12"/>
      <c r="X56" s="12"/>
      <c r="Y56" s="12"/>
    </row>
    <row r="57" spans="23:25" ht="12.75">
      <c r="W57" s="12"/>
      <c r="X57" s="12"/>
      <c r="Y57" s="12"/>
    </row>
    <row r="58" spans="23:25" ht="12.75">
      <c r="W58" s="12"/>
      <c r="X58" s="12"/>
      <c r="Y58" s="12"/>
    </row>
    <row r="59" spans="23:25" ht="12.75">
      <c r="W59" s="12"/>
      <c r="X59" s="12"/>
      <c r="Y59" s="12"/>
    </row>
    <row r="60" spans="23:25" ht="12.75">
      <c r="W60" s="12"/>
      <c r="X60" s="12"/>
      <c r="Y60" s="12"/>
    </row>
    <row r="61" spans="23:25" ht="12.75">
      <c r="W61" s="12"/>
      <c r="X61" s="12"/>
      <c r="Y61" s="12"/>
    </row>
    <row r="62" spans="23:25" ht="12.75">
      <c r="W62" s="12"/>
      <c r="X62" s="12"/>
      <c r="Y62" s="12"/>
    </row>
    <row r="63" spans="23:25" ht="12.75">
      <c r="W63" s="12"/>
      <c r="X63" s="12"/>
      <c r="Y63" s="12"/>
    </row>
    <row r="64" spans="23:25" ht="12.75">
      <c r="W64" s="12"/>
      <c r="X64" s="12"/>
      <c r="Y64" s="12"/>
    </row>
    <row r="65" spans="23:25" ht="12.75">
      <c r="W65" s="12"/>
      <c r="X65" s="12"/>
      <c r="Y65" s="12"/>
    </row>
    <row r="66" spans="23:25" ht="12.75">
      <c r="W66" s="12"/>
      <c r="X66" s="12"/>
      <c r="Y66" s="12"/>
    </row>
    <row r="67" spans="23:25" ht="12.75">
      <c r="W67" s="12"/>
      <c r="X67" s="12"/>
      <c r="Y67" s="12"/>
    </row>
    <row r="68" spans="23:25" ht="12.75">
      <c r="W68" s="12"/>
      <c r="X68" s="12"/>
      <c r="Y68" s="12"/>
    </row>
    <row r="69" spans="23:25" ht="12.75">
      <c r="W69" s="12"/>
      <c r="X69" s="12"/>
      <c r="Y69" s="12"/>
    </row>
    <row r="70" spans="23:25" ht="12.75">
      <c r="W70" s="12"/>
      <c r="X70" s="12"/>
      <c r="Y70" s="12"/>
    </row>
    <row r="71" spans="23:25" ht="12.75">
      <c r="W71" s="12"/>
      <c r="X71" s="12"/>
      <c r="Y71" s="12"/>
    </row>
    <row r="72" spans="23:25" ht="12.75">
      <c r="W72" s="12"/>
      <c r="X72" s="12"/>
      <c r="Y72" s="12"/>
    </row>
    <row r="73" spans="23:25" ht="12.75">
      <c r="W73" s="12"/>
      <c r="X73" s="12"/>
      <c r="Y73" s="12"/>
    </row>
    <row r="74" spans="23:25" ht="12.75">
      <c r="W74" s="12"/>
      <c r="X74" s="12"/>
      <c r="Y74" s="12"/>
    </row>
    <row r="75" spans="23:25" ht="12.75">
      <c r="W75" s="12"/>
      <c r="X75" s="12"/>
      <c r="Y75" s="12"/>
    </row>
    <row r="76" spans="23:25" ht="12.75">
      <c r="W76" s="12"/>
      <c r="X76" s="12"/>
      <c r="Y76" s="12"/>
    </row>
    <row r="77" spans="23:25" ht="12.75">
      <c r="W77" s="12"/>
      <c r="X77" s="12"/>
      <c r="Y77" s="12"/>
    </row>
    <row r="78" spans="23:25" ht="12.75">
      <c r="W78" s="12"/>
      <c r="X78" s="12"/>
      <c r="Y78" s="12"/>
    </row>
    <row r="79" spans="23:25" ht="12.75">
      <c r="W79" s="12"/>
      <c r="X79" s="12"/>
      <c r="Y79" s="12"/>
    </row>
    <row r="80" spans="23:25" ht="12.75">
      <c r="W80" s="12"/>
      <c r="X80" s="12"/>
      <c r="Y80" s="12"/>
    </row>
    <row r="81" spans="23:25" ht="12.75">
      <c r="W81" s="12"/>
      <c r="X81" s="12"/>
      <c r="Y81" s="12"/>
    </row>
    <row r="82" spans="23:25" ht="12.75">
      <c r="W82" s="12"/>
      <c r="X82" s="12"/>
      <c r="Y82" s="12"/>
    </row>
    <row r="83" spans="23:25" ht="12.75">
      <c r="W83" s="12"/>
      <c r="X83" s="12"/>
      <c r="Y83" s="12"/>
    </row>
    <row r="84" spans="23:25" ht="12.75">
      <c r="W84" s="12"/>
      <c r="X84" s="12"/>
      <c r="Y84" s="12"/>
    </row>
    <row r="85" spans="23:25" ht="12.75">
      <c r="W85" s="12"/>
      <c r="X85" s="12"/>
      <c r="Y85" s="12"/>
    </row>
    <row r="86" spans="23:25" ht="12.75">
      <c r="W86" s="12"/>
      <c r="X86" s="12"/>
      <c r="Y86" s="12"/>
    </row>
    <row r="87" spans="23:25" ht="12.75">
      <c r="W87" s="12"/>
      <c r="X87" s="12"/>
      <c r="Y87" s="12"/>
    </row>
    <row r="88" spans="23:25" ht="12.75">
      <c r="W88" s="12"/>
      <c r="X88" s="12"/>
      <c r="Y88" s="12"/>
    </row>
    <row r="89" spans="23:25" ht="12.75">
      <c r="W89" s="12"/>
      <c r="X89" s="12"/>
      <c r="Y89" s="12"/>
    </row>
    <row r="90" spans="23:25" ht="12.75">
      <c r="W90" s="12"/>
      <c r="X90" s="12"/>
      <c r="Y90" s="12"/>
    </row>
    <row r="91" spans="23:25" ht="12.75">
      <c r="W91" s="12"/>
      <c r="X91" s="12"/>
      <c r="Y91" s="12"/>
    </row>
    <row r="92" spans="23:25" ht="12.75">
      <c r="W92" s="12"/>
      <c r="X92" s="12"/>
      <c r="Y92" s="12"/>
    </row>
    <row r="93" spans="23:25" ht="12.75">
      <c r="W93" s="12"/>
      <c r="X93" s="12"/>
      <c r="Y93" s="12"/>
    </row>
    <row r="94" spans="23:25" ht="12.75">
      <c r="W94" s="12"/>
      <c r="X94" s="12"/>
      <c r="Y94" s="12"/>
    </row>
    <row r="95" spans="23:25" ht="12.75">
      <c r="W95" s="12"/>
      <c r="X95" s="12"/>
      <c r="Y95" s="12"/>
    </row>
    <row r="96" spans="23:25" ht="12.75">
      <c r="W96" s="12"/>
      <c r="X96" s="12"/>
      <c r="Y96" s="12"/>
    </row>
    <row r="97" spans="23:25" ht="12.75">
      <c r="W97" s="12"/>
      <c r="X97" s="12"/>
      <c r="Y97" s="12"/>
    </row>
    <row r="98" spans="23:25" ht="12.75">
      <c r="W98" s="12"/>
      <c r="X98" s="12"/>
      <c r="Y98" s="12"/>
    </row>
    <row r="99" spans="23:25" ht="12.75">
      <c r="W99" s="12"/>
      <c r="X99" s="12"/>
      <c r="Y99" s="12"/>
    </row>
    <row r="100" spans="23:25" ht="12.75">
      <c r="W100" s="12"/>
      <c r="X100" s="12"/>
      <c r="Y100" s="12"/>
    </row>
    <row r="101" spans="23:25" ht="12.75">
      <c r="W101" s="12"/>
      <c r="X101" s="12"/>
      <c r="Y101" s="12"/>
    </row>
    <row r="102" spans="23:25" ht="12.75">
      <c r="W102" s="12"/>
      <c r="X102" s="12"/>
      <c r="Y102" s="12"/>
    </row>
    <row r="103" spans="23:25" ht="12.75">
      <c r="W103" s="12"/>
      <c r="X103" s="12"/>
      <c r="Y103" s="12"/>
    </row>
    <row r="104" spans="23:25" ht="12.75">
      <c r="W104" s="12"/>
      <c r="X104" s="12"/>
      <c r="Y104" s="12"/>
    </row>
    <row r="105" spans="23:25" ht="12.75">
      <c r="W105" s="12"/>
      <c r="X105" s="12"/>
      <c r="Y105" s="12"/>
    </row>
    <row r="106" spans="23:25" ht="12.75">
      <c r="W106" s="12"/>
      <c r="X106" s="12"/>
      <c r="Y106" s="12"/>
    </row>
    <row r="107" spans="23:25" ht="12.75">
      <c r="W107" s="12"/>
      <c r="X107" s="12"/>
      <c r="Y107" s="12"/>
    </row>
    <row r="108" spans="23:25" ht="12.75">
      <c r="W108" s="12"/>
      <c r="X108" s="12"/>
      <c r="Y108" s="12"/>
    </row>
    <row r="109" spans="23:25" ht="12.75">
      <c r="W109" s="12"/>
      <c r="X109" s="12"/>
      <c r="Y109" s="12"/>
    </row>
    <row r="110" spans="23:25" ht="12.75">
      <c r="W110" s="12"/>
      <c r="X110" s="12"/>
      <c r="Y110" s="12"/>
    </row>
    <row r="111" spans="23:25" ht="12.75">
      <c r="W111" s="12"/>
      <c r="X111" s="12"/>
      <c r="Y111" s="12"/>
    </row>
    <row r="112" spans="23:25" ht="12.75">
      <c r="W112" s="12"/>
      <c r="X112" s="12"/>
      <c r="Y112" s="12"/>
    </row>
    <row r="113" spans="23:25" ht="12.75">
      <c r="W113" s="12"/>
      <c r="X113" s="12"/>
      <c r="Y113" s="12"/>
    </row>
    <row r="114" spans="23:25" ht="12.75">
      <c r="W114" s="12"/>
      <c r="X114" s="12"/>
      <c r="Y114" s="12"/>
    </row>
    <row r="115" spans="23:25" ht="12.75">
      <c r="W115" s="12"/>
      <c r="X115" s="12"/>
      <c r="Y115" s="12"/>
    </row>
    <row r="116" spans="23:25" ht="12.75">
      <c r="W116" s="12"/>
      <c r="X116" s="12"/>
      <c r="Y116" s="12"/>
    </row>
    <row r="117" spans="23:25" ht="12.75">
      <c r="W117" s="12"/>
      <c r="X117" s="12"/>
      <c r="Y117" s="12"/>
    </row>
    <row r="118" spans="23:25" ht="12.75">
      <c r="W118" s="12"/>
      <c r="X118" s="12"/>
      <c r="Y118" s="12"/>
    </row>
    <row r="119" spans="23:25" ht="12.75">
      <c r="W119" s="12"/>
      <c r="X119" s="12"/>
      <c r="Y119" s="12"/>
    </row>
    <row r="120" spans="23:25" ht="12.75">
      <c r="W120" s="12"/>
      <c r="X120" s="12"/>
      <c r="Y120" s="12"/>
    </row>
    <row r="121" spans="23:25" ht="12.75">
      <c r="W121" s="12"/>
      <c r="X121" s="12"/>
      <c r="Y121" s="12"/>
    </row>
    <row r="122" spans="23:25" ht="12.75">
      <c r="W122" s="12"/>
      <c r="X122" s="12"/>
      <c r="Y122" s="12"/>
    </row>
    <row r="123" spans="23:25" ht="12.75">
      <c r="W123" s="12"/>
      <c r="X123" s="12"/>
      <c r="Y123" s="12"/>
    </row>
    <row r="124" spans="23:25" ht="12.75">
      <c r="W124" s="12"/>
      <c r="X124" s="12"/>
      <c r="Y124" s="12"/>
    </row>
    <row r="125" spans="23:25" ht="12.75">
      <c r="W125" s="12"/>
      <c r="X125" s="12"/>
      <c r="Y125" s="12"/>
    </row>
    <row r="126" spans="23:25" ht="12.75">
      <c r="W126" s="12"/>
      <c r="X126" s="12"/>
      <c r="Y126" s="12"/>
    </row>
    <row r="127" spans="23:25" ht="12.75">
      <c r="W127" s="12"/>
      <c r="X127" s="12"/>
      <c r="Y127" s="12"/>
    </row>
    <row r="128" spans="23:25" ht="12.75">
      <c r="W128" s="12"/>
      <c r="X128" s="12"/>
      <c r="Y128" s="12"/>
    </row>
    <row r="129" spans="23:25" ht="12.75">
      <c r="W129" s="12"/>
      <c r="X129" s="12"/>
      <c r="Y129" s="12"/>
    </row>
    <row r="130" spans="23:25" ht="12.75">
      <c r="W130" s="12"/>
      <c r="X130" s="12"/>
      <c r="Y130" s="12"/>
    </row>
    <row r="131" spans="23:25" ht="12.75">
      <c r="W131" s="12"/>
      <c r="X131" s="12"/>
      <c r="Y131" s="12"/>
    </row>
    <row r="132" spans="23:25" ht="12.75">
      <c r="W132" s="12"/>
      <c r="X132" s="12"/>
      <c r="Y132" s="12"/>
    </row>
    <row r="133" spans="23:25" ht="12.75">
      <c r="W133" s="12"/>
      <c r="X133" s="12"/>
      <c r="Y133" s="12"/>
    </row>
    <row r="134" spans="23:25" ht="12.75">
      <c r="W134" s="12"/>
      <c r="X134" s="12"/>
      <c r="Y134" s="12"/>
    </row>
    <row r="135" spans="23:25" ht="12.75">
      <c r="W135" s="12"/>
      <c r="X135" s="12"/>
      <c r="Y135" s="12"/>
    </row>
    <row r="136" spans="23:25" ht="12.75">
      <c r="W136" s="12"/>
      <c r="X136" s="12"/>
      <c r="Y136" s="12"/>
    </row>
    <row r="137" spans="23:25" ht="12.75">
      <c r="W137" s="12"/>
      <c r="X137" s="12"/>
      <c r="Y137" s="12"/>
    </row>
    <row r="138" spans="23:25" ht="12.75">
      <c r="W138" s="12"/>
      <c r="X138" s="12"/>
      <c r="Y138" s="12"/>
    </row>
    <row r="139" spans="23:25" ht="12.75">
      <c r="W139" s="12"/>
      <c r="X139" s="12"/>
      <c r="Y139" s="12"/>
    </row>
    <row r="140" spans="23:25" ht="12.75">
      <c r="W140" s="12"/>
      <c r="X140" s="12"/>
      <c r="Y140" s="12"/>
    </row>
    <row r="141" spans="23:25" ht="12.75">
      <c r="W141" s="12"/>
      <c r="X141" s="12"/>
      <c r="Y141" s="12"/>
    </row>
    <row r="142" spans="23:25" ht="12.75">
      <c r="W142" s="12"/>
      <c r="X142" s="12"/>
      <c r="Y142" s="12"/>
    </row>
    <row r="143" spans="23:25" ht="12.75">
      <c r="W143" s="12"/>
      <c r="X143" s="12"/>
      <c r="Y143" s="12"/>
    </row>
    <row r="144" spans="23:25" ht="12.75">
      <c r="W144" s="12"/>
      <c r="X144" s="12"/>
      <c r="Y144" s="12"/>
    </row>
    <row r="145" spans="23:25" ht="12.75">
      <c r="W145" s="12"/>
      <c r="X145" s="12"/>
      <c r="Y145" s="12"/>
    </row>
    <row r="146" spans="23:25" ht="12.75">
      <c r="W146" s="12"/>
      <c r="X146" s="12"/>
      <c r="Y146" s="12"/>
    </row>
    <row r="147" spans="23:25" ht="12.75">
      <c r="W147" s="12"/>
      <c r="X147" s="12"/>
      <c r="Y147" s="12"/>
    </row>
    <row r="148" spans="23:25" ht="12.75">
      <c r="W148" s="12"/>
      <c r="X148" s="12"/>
      <c r="Y148" s="12"/>
    </row>
    <row r="149" spans="23:25" ht="12.75">
      <c r="W149" s="12"/>
      <c r="X149" s="12"/>
      <c r="Y149" s="12"/>
    </row>
    <row r="150" spans="23:25" ht="12.75">
      <c r="W150" s="12"/>
      <c r="X150" s="12"/>
      <c r="Y150" s="12"/>
    </row>
    <row r="151" spans="23:25" ht="12.75">
      <c r="W151" s="12"/>
      <c r="X151" s="12"/>
      <c r="Y151" s="12"/>
    </row>
    <row r="152" spans="23:25" ht="12.75">
      <c r="W152" s="12"/>
      <c r="X152" s="12"/>
      <c r="Y152" s="12"/>
    </row>
    <row r="153" spans="23:25" ht="12.75">
      <c r="W153" s="12"/>
      <c r="X153" s="12"/>
      <c r="Y153" s="12"/>
    </row>
    <row r="154" spans="23:25" ht="12.75">
      <c r="W154" s="12"/>
      <c r="X154" s="12"/>
      <c r="Y154" s="12"/>
    </row>
    <row r="155" spans="23:25" ht="12.75">
      <c r="W155" s="12"/>
      <c r="X155" s="12"/>
      <c r="Y155" s="12"/>
    </row>
    <row r="156" spans="23:25" ht="12.75">
      <c r="W156" s="12"/>
      <c r="X156" s="12"/>
      <c r="Y156" s="12"/>
    </row>
    <row r="157" spans="23:25" ht="12.75">
      <c r="W157" s="12"/>
      <c r="X157" s="12"/>
      <c r="Y157" s="12"/>
    </row>
    <row r="158" spans="23:25" ht="12.75">
      <c r="W158" s="12"/>
      <c r="X158" s="12"/>
      <c r="Y158" s="12"/>
    </row>
    <row r="159" spans="23:25" ht="12.75">
      <c r="W159" s="12"/>
      <c r="X159" s="12"/>
      <c r="Y159" s="12"/>
    </row>
    <row r="160" spans="23:25" ht="12.75">
      <c r="W160" s="12"/>
      <c r="X160" s="12"/>
      <c r="Y160" s="12"/>
    </row>
    <row r="161" spans="23:25" ht="12.75">
      <c r="W161" s="12"/>
      <c r="X161" s="12"/>
      <c r="Y161" s="12"/>
    </row>
    <row r="162" spans="23:25" ht="12.75">
      <c r="W162" s="12"/>
      <c r="X162" s="12"/>
      <c r="Y162" s="12"/>
    </row>
  </sheetData>
  <sheetProtection/>
  <mergeCells count="2">
    <mergeCell ref="A1:Y1"/>
    <mergeCell ref="A2:Y2"/>
  </mergeCells>
  <printOptions/>
  <pageMargins left="0.7874015748031497" right="0.7480314960629921" top="0.984251968503937" bottom="0.984251968503937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W181"/>
  <sheetViews>
    <sheetView zoomScalePageLayoutView="0" workbookViewId="0" topLeftCell="I1">
      <selection activeCell="W4" sqref="W4:W11"/>
    </sheetView>
  </sheetViews>
  <sheetFormatPr defaultColWidth="11.421875" defaultRowHeight="12.75"/>
  <cols>
    <col min="1" max="1" width="2.8515625" style="0" customWidth="1"/>
    <col min="2" max="2" width="4.7109375" style="0" customWidth="1"/>
    <col min="3" max="3" width="4.57421875" style="0" customWidth="1"/>
    <col min="4" max="4" width="3.7109375" style="0" customWidth="1"/>
    <col min="5" max="5" width="18.140625" style="0" customWidth="1"/>
    <col min="6" max="6" width="15.00390625" style="0" customWidth="1"/>
    <col min="7" max="7" width="17.140625" style="0" customWidth="1"/>
    <col min="8" max="8" width="16.28125" style="0" customWidth="1"/>
    <col min="9" max="9" width="14.28125" style="0" bestFit="1" customWidth="1"/>
    <col min="10" max="10" width="16.140625" style="0" customWidth="1"/>
    <col min="11" max="11" width="15.28125" style="0" customWidth="1"/>
    <col min="12" max="12" width="16.421875" style="0" bestFit="1" customWidth="1"/>
    <col min="13" max="14" width="15.28125" style="0" bestFit="1" customWidth="1"/>
    <col min="15" max="15" width="18.28125" style="0" customWidth="1"/>
    <col min="16" max="16" width="16.140625" style="0" customWidth="1"/>
    <col min="17" max="17" width="18.00390625" style="0" customWidth="1"/>
    <col min="18" max="18" width="22.140625" style="0" customWidth="1"/>
    <col min="19" max="19" width="15.28125" style="0" bestFit="1" customWidth="1"/>
    <col min="20" max="20" width="16.421875" style="0" bestFit="1" customWidth="1"/>
    <col min="21" max="21" width="17.00390625" style="0" bestFit="1" customWidth="1"/>
    <col min="22" max="22" width="13.7109375" style="0" bestFit="1" customWidth="1"/>
    <col min="23" max="23" width="17.421875" style="0" customWidth="1"/>
  </cols>
  <sheetData>
    <row r="3" spans="1:23" ht="25.5">
      <c r="A3" s="23"/>
      <c r="B3" s="7"/>
      <c r="C3" s="7"/>
      <c r="D3" s="7"/>
      <c r="E3" s="7"/>
      <c r="F3" s="13" t="s">
        <v>77</v>
      </c>
      <c r="G3" s="13" t="s">
        <v>78</v>
      </c>
      <c r="H3" s="13" t="str">
        <f>+G3</f>
        <v>CONTRACREDITO</v>
      </c>
      <c r="I3" s="13" t="str">
        <f>+H3</f>
        <v>CONTRACREDITO</v>
      </c>
      <c r="J3" s="13" t="s">
        <v>79</v>
      </c>
      <c r="K3" s="13" t="str">
        <f>+J3</f>
        <v>ADICIONES</v>
      </c>
      <c r="L3" s="13" t="s">
        <v>80</v>
      </c>
      <c r="M3" s="7" t="str">
        <f>+L3</f>
        <v>CREDITOS</v>
      </c>
      <c r="N3" s="7" t="str">
        <f>+M3</f>
        <v>CREDITOS</v>
      </c>
      <c r="O3" s="35" t="s">
        <v>28</v>
      </c>
      <c r="R3" t="s">
        <v>83</v>
      </c>
      <c r="S3" t="s">
        <v>79</v>
      </c>
      <c r="T3" t="s">
        <v>80</v>
      </c>
      <c r="U3" t="s">
        <v>84</v>
      </c>
      <c r="V3" t="s">
        <v>26</v>
      </c>
      <c r="W3" s="20" t="s">
        <v>97</v>
      </c>
    </row>
    <row r="4" spans="1:23" ht="63.75">
      <c r="A4" s="33" t="s">
        <v>3</v>
      </c>
      <c r="B4" s="28" t="s">
        <v>6</v>
      </c>
      <c r="C4" s="29">
        <v>900</v>
      </c>
      <c r="D4" s="30">
        <v>1</v>
      </c>
      <c r="E4" s="31" t="s">
        <v>12</v>
      </c>
      <c r="F4" s="25">
        <f>1350000000</f>
        <v>1350000000</v>
      </c>
      <c r="G4" s="42">
        <v>-2572702</v>
      </c>
      <c r="H4" s="43">
        <v>-920388624</v>
      </c>
      <c r="I4" s="9"/>
      <c r="J4" s="9"/>
      <c r="K4" s="9"/>
      <c r="L4" s="9"/>
      <c r="M4" s="9"/>
      <c r="N4" s="9"/>
      <c r="O4" s="9">
        <f aca="true" t="shared" si="0" ref="O4:O17">SUM(F4:N4)</f>
        <v>427038674</v>
      </c>
      <c r="P4" t="s">
        <v>81</v>
      </c>
      <c r="Q4" t="s">
        <v>82</v>
      </c>
      <c r="R4" s="12">
        <f>+F7+F8+F9+2680000000</f>
        <v>9085623768</v>
      </c>
      <c r="S4" s="1">
        <f>+J7+J8+J9</f>
        <v>3864980195</v>
      </c>
      <c r="T4" s="1">
        <f>+L21+M21+L22+M22</f>
        <v>10198470609</v>
      </c>
      <c r="U4" s="1">
        <f>+H7+H8+H9+I21</f>
        <v>-10262050165</v>
      </c>
      <c r="V4" s="12">
        <f aca="true" t="shared" si="1" ref="V4:V11">SUM(R4:U4)</f>
        <v>12887024407</v>
      </c>
      <c r="W4" s="1">
        <f>27107074+434026280+2635226410+4336277236+5130460222+10000</f>
        <v>12563107222</v>
      </c>
    </row>
    <row r="5" spans="1:23" ht="53.25">
      <c r="A5" s="33" t="s">
        <v>3</v>
      </c>
      <c r="B5" s="28" t="s">
        <v>6</v>
      </c>
      <c r="C5" s="29">
        <f>+C4</f>
        <v>900</v>
      </c>
      <c r="D5" s="30">
        <v>2</v>
      </c>
      <c r="E5" s="31" t="s">
        <v>13</v>
      </c>
      <c r="F5" s="22">
        <f>350000000</f>
        <v>350000000</v>
      </c>
      <c r="G5" s="44">
        <v>-23894914</v>
      </c>
      <c r="H5" s="41">
        <v>-169213677</v>
      </c>
      <c r="I5" s="9"/>
      <c r="J5" s="9"/>
      <c r="K5" s="9"/>
      <c r="L5" s="9"/>
      <c r="M5" s="9"/>
      <c r="N5" s="9"/>
      <c r="O5" s="9">
        <f t="shared" si="0"/>
        <v>156891409</v>
      </c>
      <c r="P5" t="s">
        <v>85</v>
      </c>
      <c r="Q5" t="s">
        <v>86</v>
      </c>
      <c r="R5" s="12">
        <f>+F4+F5+F6</f>
        <v>2000000000</v>
      </c>
      <c r="S5" s="1">
        <f>+J6</f>
        <v>500000000</v>
      </c>
      <c r="T5" s="1">
        <f>+L24+M24+N24+L25+M25+N25</f>
        <v>1401749473</v>
      </c>
      <c r="U5" s="1">
        <f>+G4+H4+G5+H5+H6+I6</f>
        <v>-1717495442</v>
      </c>
      <c r="V5" s="12">
        <f t="shared" si="1"/>
        <v>2184254031</v>
      </c>
      <c r="W5" s="1">
        <f>408966674+156891409+198574475+223543821+1135936327</f>
        <v>2123912706</v>
      </c>
    </row>
    <row r="6" spans="1:23" ht="42.75">
      <c r="A6" s="33" t="s">
        <v>3</v>
      </c>
      <c r="B6" s="28" t="s">
        <v>6</v>
      </c>
      <c r="C6" s="29">
        <v>900</v>
      </c>
      <c r="D6" s="30">
        <v>3</v>
      </c>
      <c r="E6" s="31" t="s">
        <v>25</v>
      </c>
      <c r="F6" s="22">
        <v>300000000</v>
      </c>
      <c r="G6" s="44">
        <v>0</v>
      </c>
      <c r="H6" s="41">
        <v>-600906843</v>
      </c>
      <c r="I6" s="9">
        <v>-518682</v>
      </c>
      <c r="J6" s="39">
        <v>500000000</v>
      </c>
      <c r="K6" s="9"/>
      <c r="L6" s="9"/>
      <c r="M6" s="9"/>
      <c r="N6" s="9"/>
      <c r="O6" s="9">
        <f t="shared" si="0"/>
        <v>198574475</v>
      </c>
      <c r="P6" t="s">
        <v>87</v>
      </c>
      <c r="Q6" t="s">
        <v>88</v>
      </c>
      <c r="R6" s="12">
        <f>+F10</f>
        <v>1073210483</v>
      </c>
      <c r="S6" s="1">
        <f>+J10</f>
        <v>804022886</v>
      </c>
      <c r="T6" s="1">
        <f>+L23</f>
        <v>1877233369</v>
      </c>
      <c r="U6" s="1">
        <f>+H10</f>
        <v>-1877233369</v>
      </c>
      <c r="V6" s="12">
        <f t="shared" si="1"/>
        <v>1877233369</v>
      </c>
      <c r="W6" s="1">
        <v>1877233207</v>
      </c>
    </row>
    <row r="7" spans="1:23" ht="32.25">
      <c r="A7" s="33" t="s">
        <v>3</v>
      </c>
      <c r="B7" s="28" t="s">
        <v>7</v>
      </c>
      <c r="C7" s="29">
        <v>900</v>
      </c>
      <c r="D7" s="30">
        <v>1</v>
      </c>
      <c r="E7" s="31" t="s">
        <v>14</v>
      </c>
      <c r="F7" s="22">
        <v>3677074400</v>
      </c>
      <c r="G7" s="21">
        <v>0</v>
      </c>
      <c r="H7" s="41">
        <v>-4595103399</v>
      </c>
      <c r="I7" s="9"/>
      <c r="J7" s="39">
        <v>918028999</v>
      </c>
      <c r="K7" s="9"/>
      <c r="L7" s="9"/>
      <c r="M7" s="9"/>
      <c r="N7" s="9"/>
      <c r="O7" s="9">
        <f t="shared" si="0"/>
        <v>0</v>
      </c>
      <c r="P7" t="s">
        <v>89</v>
      </c>
      <c r="Q7" t="s">
        <v>90</v>
      </c>
      <c r="R7" s="12">
        <f>+F14</f>
        <v>520000000</v>
      </c>
      <c r="S7" s="1">
        <f>+J14</f>
        <v>1914662737</v>
      </c>
      <c r="T7" s="1">
        <f>+L31+M31+N31</f>
        <v>2242564208</v>
      </c>
      <c r="U7" s="1">
        <f>+G14+H14</f>
        <v>-2114664208</v>
      </c>
      <c r="V7" s="12">
        <f t="shared" si="1"/>
        <v>2562562737</v>
      </c>
      <c r="W7" s="1">
        <f>319998529+2173142971</f>
        <v>2493141500</v>
      </c>
    </row>
    <row r="8" spans="1:23" ht="32.25">
      <c r="A8" s="33" t="s">
        <v>3</v>
      </c>
      <c r="B8" s="28" t="s">
        <v>7</v>
      </c>
      <c r="C8" s="29">
        <v>900</v>
      </c>
      <c r="D8" s="30">
        <v>2</v>
      </c>
      <c r="E8" s="31" t="s">
        <v>15</v>
      </c>
      <c r="F8" s="22">
        <v>1199818416</v>
      </c>
      <c r="G8" s="22">
        <v>0</v>
      </c>
      <c r="H8" s="41">
        <v>-2566309866</v>
      </c>
      <c r="I8" s="9"/>
      <c r="J8" s="39">
        <v>1393598524</v>
      </c>
      <c r="K8" s="9"/>
      <c r="L8" s="9"/>
      <c r="M8" s="9"/>
      <c r="N8" s="9"/>
      <c r="O8" s="9">
        <f t="shared" si="0"/>
        <v>27107074</v>
      </c>
      <c r="P8" t="s">
        <v>91</v>
      </c>
      <c r="Q8" t="s">
        <v>92</v>
      </c>
      <c r="R8" s="12">
        <f>+F15</f>
        <v>700000000</v>
      </c>
      <c r="S8" s="1">
        <f>+J15</f>
        <v>900000000</v>
      </c>
      <c r="T8" s="1">
        <f>+L32</f>
        <v>1445581568</v>
      </c>
      <c r="U8" s="12">
        <f>+G15</f>
        <v>-1435581568</v>
      </c>
      <c r="V8" s="12">
        <f t="shared" si="1"/>
        <v>1610000000</v>
      </c>
      <c r="W8" s="1">
        <f>164418432+1398378737</f>
        <v>1562797169</v>
      </c>
    </row>
    <row r="9" spans="1:23" ht="42.75">
      <c r="A9" s="33" t="s">
        <v>3</v>
      </c>
      <c r="B9" s="28" t="s">
        <v>7</v>
      </c>
      <c r="C9" s="29">
        <v>900</v>
      </c>
      <c r="D9" s="30">
        <v>3</v>
      </c>
      <c r="E9" s="31" t="s">
        <v>16</v>
      </c>
      <c r="F9" s="22">
        <v>1528730952</v>
      </c>
      <c r="G9" s="22">
        <v>0</v>
      </c>
      <c r="H9" s="41">
        <v>-2648057344</v>
      </c>
      <c r="I9" s="9"/>
      <c r="J9" s="39">
        <v>1553352672</v>
      </c>
      <c r="K9" s="9"/>
      <c r="L9" s="9"/>
      <c r="M9" s="9"/>
      <c r="N9" s="9"/>
      <c r="O9" s="9">
        <f t="shared" si="0"/>
        <v>434026280</v>
      </c>
      <c r="P9" t="s">
        <v>93</v>
      </c>
      <c r="Q9" t="s">
        <v>94</v>
      </c>
      <c r="R9" s="12">
        <f>+F11</f>
        <v>289000000</v>
      </c>
      <c r="S9" s="1">
        <f>+J11+A2</f>
        <v>100000000</v>
      </c>
      <c r="T9" s="1">
        <f>+L29+M29</f>
        <v>368114522</v>
      </c>
      <c r="U9" s="1">
        <f>+G11+H11</f>
        <v>-325075388</v>
      </c>
      <c r="V9" s="12">
        <f t="shared" si="1"/>
        <v>432039134</v>
      </c>
      <c r="W9" s="1">
        <f>63924612+321140379</f>
        <v>385064991</v>
      </c>
    </row>
    <row r="10" spans="1:23" ht="42.75">
      <c r="A10" s="33" t="s">
        <v>3</v>
      </c>
      <c r="B10" s="28" t="s">
        <v>7</v>
      </c>
      <c r="C10" s="29">
        <v>900</v>
      </c>
      <c r="D10" s="30">
        <v>4</v>
      </c>
      <c r="E10" s="31" t="s">
        <v>17</v>
      </c>
      <c r="F10" s="22">
        <v>1073210483</v>
      </c>
      <c r="G10" s="22">
        <v>0</v>
      </c>
      <c r="H10" s="41">
        <v>-1877233369</v>
      </c>
      <c r="I10" s="9"/>
      <c r="J10" s="39">
        <v>804022886</v>
      </c>
      <c r="K10" s="9"/>
      <c r="L10" s="9"/>
      <c r="M10" s="9"/>
      <c r="N10" s="9"/>
      <c r="O10" s="9">
        <f t="shared" si="0"/>
        <v>0</v>
      </c>
      <c r="P10" t="s">
        <v>95</v>
      </c>
      <c r="Q10" t="s">
        <v>47</v>
      </c>
      <c r="R10" s="12">
        <f>+F13+F16+F17+F12</f>
        <v>3582498061</v>
      </c>
      <c r="S10" s="1">
        <f>+J12+J13+J26+J17+K17</f>
        <v>6549602606</v>
      </c>
      <c r="T10" s="1">
        <f>+L26+M26+N26+L27+L30+M30+L28+M28</f>
        <v>7833537833</v>
      </c>
      <c r="U10" s="1">
        <f>+G12+H12+G16+H16+G17+H17+G30+G27+G13+H13</f>
        <v>-7635151442</v>
      </c>
      <c r="V10" s="12">
        <f t="shared" si="1"/>
        <v>10330487058</v>
      </c>
      <c r="W10" s="1">
        <f>48787123+1103588479+108301948+827206544+5080894612+123606170+946809218+1778682334</f>
        <v>10017876428</v>
      </c>
    </row>
    <row r="11" spans="1:23" ht="21.75">
      <c r="A11" s="33" t="s">
        <v>3</v>
      </c>
      <c r="B11" s="28" t="s">
        <v>8</v>
      </c>
      <c r="C11" s="29">
        <v>900</v>
      </c>
      <c r="D11" s="30">
        <v>1</v>
      </c>
      <c r="E11" s="31" t="s">
        <v>18</v>
      </c>
      <c r="F11" s="22">
        <v>289000000</v>
      </c>
      <c r="G11" s="44">
        <v>-320465303</v>
      </c>
      <c r="H11" s="41">
        <v>-4610085</v>
      </c>
      <c r="I11" s="9"/>
      <c r="J11" s="39">
        <v>100000000</v>
      </c>
      <c r="K11" s="9"/>
      <c r="L11" s="9"/>
      <c r="M11" s="9"/>
      <c r="N11" s="9"/>
      <c r="O11" s="9">
        <f t="shared" si="0"/>
        <v>63924612</v>
      </c>
      <c r="Q11" t="s">
        <v>96</v>
      </c>
      <c r="R11" s="12">
        <f>SUM(R4:R10)</f>
        <v>17250332312</v>
      </c>
      <c r="S11" s="12">
        <f>SUM(S4:S10)</f>
        <v>14633268424</v>
      </c>
      <c r="T11" s="12">
        <f>SUM(T4:T10)</f>
        <v>25367251582</v>
      </c>
      <c r="U11" s="12">
        <f>SUM(U4:U10)</f>
        <v>-25367251582</v>
      </c>
      <c r="V11" s="12">
        <f t="shared" si="1"/>
        <v>31883600736</v>
      </c>
      <c r="W11" s="12">
        <f>SUM(W4:W10)</f>
        <v>31023133223</v>
      </c>
    </row>
    <row r="12" spans="1:23" ht="21.75">
      <c r="A12" s="33" t="s">
        <v>3</v>
      </c>
      <c r="B12" s="28" t="s">
        <v>8</v>
      </c>
      <c r="C12" s="29">
        <v>900</v>
      </c>
      <c r="D12" s="30">
        <v>2</v>
      </c>
      <c r="E12" s="31" t="s">
        <v>19</v>
      </c>
      <c r="F12" s="22">
        <v>1000000000</v>
      </c>
      <c r="G12" s="22">
        <v>-1948357768</v>
      </c>
      <c r="H12" s="26">
        <v>-2855109</v>
      </c>
      <c r="I12" s="9"/>
      <c r="J12" s="39">
        <v>1000000000</v>
      </c>
      <c r="K12" s="9"/>
      <c r="L12" s="9"/>
      <c r="M12" s="9"/>
      <c r="N12" s="9"/>
      <c r="O12" s="9">
        <f t="shared" si="0"/>
        <v>48787123</v>
      </c>
      <c r="T12" s="1"/>
      <c r="U12" s="12"/>
      <c r="V12" s="12"/>
      <c r="W12" s="4" t="s">
        <v>1</v>
      </c>
    </row>
    <row r="13" spans="1:23" ht="32.25">
      <c r="A13" s="33" t="s">
        <v>3</v>
      </c>
      <c r="B13" s="28" t="s">
        <v>9</v>
      </c>
      <c r="C13" s="29">
        <v>900</v>
      </c>
      <c r="D13" s="30">
        <v>1</v>
      </c>
      <c r="E13" s="31" t="s">
        <v>20</v>
      </c>
      <c r="F13" s="22">
        <v>2132498061</v>
      </c>
      <c r="G13" s="22">
        <v>-1310392615</v>
      </c>
      <c r="H13" s="26">
        <v>-5190697</v>
      </c>
      <c r="I13" s="9"/>
      <c r="J13" s="39">
        <v>300000000</v>
      </c>
      <c r="K13" s="9"/>
      <c r="L13" s="9"/>
      <c r="M13" s="9"/>
      <c r="N13" s="9"/>
      <c r="O13" s="9">
        <f t="shared" si="0"/>
        <v>1116914749</v>
      </c>
      <c r="T13" s="12"/>
      <c r="V13" s="12"/>
      <c r="W13" s="1" t="e">
        <f>+W12-W11</f>
        <v>#VALUE!</v>
      </c>
    </row>
    <row r="14" spans="1:23" ht="53.25">
      <c r="A14" s="33" t="s">
        <v>3</v>
      </c>
      <c r="B14" s="28" t="s">
        <v>9</v>
      </c>
      <c r="C14" s="29">
        <v>900</v>
      </c>
      <c r="D14" s="30">
        <v>2</v>
      </c>
      <c r="E14" s="31" t="s">
        <v>21</v>
      </c>
      <c r="F14" s="22">
        <v>520000000</v>
      </c>
      <c r="G14" s="44">
        <v>-2114195091</v>
      </c>
      <c r="H14" s="41">
        <v>-469117</v>
      </c>
      <c r="I14" s="9"/>
      <c r="J14" s="39">
        <v>1914662737</v>
      </c>
      <c r="K14" s="9"/>
      <c r="L14" s="9"/>
      <c r="M14" s="9"/>
      <c r="N14" s="9"/>
      <c r="O14" s="9">
        <f t="shared" si="0"/>
        <v>319998529</v>
      </c>
      <c r="V14" s="12"/>
      <c r="W14" s="1"/>
    </row>
    <row r="15" spans="1:23" ht="42.75">
      <c r="A15" s="33" t="s">
        <v>3</v>
      </c>
      <c r="B15" s="28" t="s">
        <v>10</v>
      </c>
      <c r="C15" s="29">
        <v>900</v>
      </c>
      <c r="D15" s="30">
        <v>1</v>
      </c>
      <c r="E15" s="31" t="s">
        <v>22</v>
      </c>
      <c r="F15" s="22">
        <v>700000000</v>
      </c>
      <c r="G15" s="44">
        <v>-1435581568</v>
      </c>
      <c r="H15" s="26">
        <v>0</v>
      </c>
      <c r="I15" s="9"/>
      <c r="J15" s="39">
        <v>900000000</v>
      </c>
      <c r="K15" s="9"/>
      <c r="L15" s="9"/>
      <c r="M15" s="9"/>
      <c r="N15" s="9"/>
      <c r="O15" s="9">
        <f t="shared" si="0"/>
        <v>164418432</v>
      </c>
      <c r="V15" s="12"/>
      <c r="W15" s="1"/>
    </row>
    <row r="16" spans="1:23" ht="53.25">
      <c r="A16" s="33" t="s">
        <v>3</v>
      </c>
      <c r="B16" s="28" t="s">
        <v>11</v>
      </c>
      <c r="C16" s="29">
        <v>900</v>
      </c>
      <c r="D16" s="30">
        <v>1</v>
      </c>
      <c r="E16" s="32" t="s">
        <v>23</v>
      </c>
      <c r="F16" s="22">
        <f>+'[1]Gastos 2016'!$B$16</f>
        <v>250000000</v>
      </c>
      <c r="G16" s="22">
        <v>-573306</v>
      </c>
      <c r="H16" s="26">
        <v>-141124746</v>
      </c>
      <c r="I16" s="9"/>
      <c r="J16" s="9"/>
      <c r="K16" s="9"/>
      <c r="L16" s="9"/>
      <c r="M16" s="9"/>
      <c r="N16" s="9"/>
      <c r="O16" s="9">
        <f t="shared" si="0"/>
        <v>108301948</v>
      </c>
      <c r="V16" s="12"/>
      <c r="W16" s="1"/>
    </row>
    <row r="17" spans="1:23" ht="32.25">
      <c r="A17" s="33" t="s">
        <v>3</v>
      </c>
      <c r="B17" s="28" t="s">
        <v>11</v>
      </c>
      <c r="C17" s="29">
        <v>900</v>
      </c>
      <c r="D17" s="30">
        <v>2</v>
      </c>
      <c r="E17" s="32" t="s">
        <v>24</v>
      </c>
      <c r="F17" s="22">
        <v>200000000</v>
      </c>
      <c r="G17" s="22">
        <v>-3856237256</v>
      </c>
      <c r="H17" s="26">
        <v>-1050578</v>
      </c>
      <c r="I17" s="9"/>
      <c r="J17" s="39">
        <v>3728574777</v>
      </c>
      <c r="K17" s="9">
        <v>771935666</v>
      </c>
      <c r="L17" s="9"/>
      <c r="M17" s="9"/>
      <c r="N17" s="9"/>
      <c r="O17" s="9">
        <f t="shared" si="0"/>
        <v>843222609</v>
      </c>
      <c r="V17" s="12"/>
      <c r="W17" s="1"/>
    </row>
    <row r="18" spans="1:23" ht="21.75">
      <c r="A18" s="33"/>
      <c r="B18" s="28"/>
      <c r="C18" s="29"/>
      <c r="D18" s="30"/>
      <c r="E18" s="32" t="s">
        <v>46</v>
      </c>
      <c r="F18" s="22">
        <f aca="true" t="shared" si="2" ref="F18:O18">SUM(F4:F17)</f>
        <v>14570332312</v>
      </c>
      <c r="G18" s="22">
        <f t="shared" si="2"/>
        <v>-11012270523</v>
      </c>
      <c r="H18" s="22">
        <f t="shared" si="2"/>
        <v>-13532513454</v>
      </c>
      <c r="I18" s="22">
        <f t="shared" si="2"/>
        <v>-518682</v>
      </c>
      <c r="J18" s="22">
        <f t="shared" si="2"/>
        <v>13112240595</v>
      </c>
      <c r="K18" s="22">
        <f t="shared" si="2"/>
        <v>771935666</v>
      </c>
      <c r="L18" s="22">
        <f t="shared" si="2"/>
        <v>0</v>
      </c>
      <c r="M18" s="22">
        <f t="shared" si="2"/>
        <v>0</v>
      </c>
      <c r="N18" s="22">
        <f t="shared" si="2"/>
        <v>0</v>
      </c>
      <c r="O18" s="22">
        <f t="shared" si="2"/>
        <v>3909205914</v>
      </c>
      <c r="V18" s="12"/>
      <c r="W18" s="1"/>
    </row>
    <row r="19" spans="1:23" ht="12.75">
      <c r="A19" s="33"/>
      <c r="B19" s="28"/>
      <c r="C19" s="29"/>
      <c r="D19" s="30"/>
      <c r="E19" s="32"/>
      <c r="F19" s="22"/>
      <c r="G19" s="22"/>
      <c r="H19" s="11"/>
      <c r="I19" s="9"/>
      <c r="J19" s="9"/>
      <c r="K19" s="9"/>
      <c r="L19" s="9"/>
      <c r="M19" s="9"/>
      <c r="N19" s="9"/>
      <c r="O19" s="9">
        <f aca="true" t="shared" si="3" ref="O19:O33">SUM(F19:N19)</f>
        <v>0</v>
      </c>
      <c r="V19" s="12"/>
      <c r="W19" s="1"/>
    </row>
    <row r="20" spans="1:22" ht="22.5">
      <c r="A20" s="33"/>
      <c r="B20" s="28"/>
      <c r="C20" s="29"/>
      <c r="D20" s="30"/>
      <c r="E20" s="36" t="s">
        <v>42</v>
      </c>
      <c r="F20" s="37" t="s">
        <v>1</v>
      </c>
      <c r="G20" s="37" t="s">
        <v>1</v>
      </c>
      <c r="H20" s="37" t="s">
        <v>1</v>
      </c>
      <c r="I20" s="10" t="s">
        <v>1</v>
      </c>
      <c r="J20" s="9"/>
      <c r="K20" s="9"/>
      <c r="L20" s="9"/>
      <c r="M20" s="9"/>
      <c r="N20" s="9"/>
      <c r="O20" s="9">
        <f t="shared" si="3"/>
        <v>0</v>
      </c>
      <c r="V20" s="12"/>
    </row>
    <row r="21" spans="1:15" ht="33.75">
      <c r="A21" s="33" t="s">
        <v>3</v>
      </c>
      <c r="B21" s="28" t="s">
        <v>6</v>
      </c>
      <c r="C21" s="29">
        <v>1</v>
      </c>
      <c r="D21" s="30"/>
      <c r="E21" s="38" t="s">
        <v>32</v>
      </c>
      <c r="F21" s="22">
        <v>0</v>
      </c>
      <c r="G21" s="22">
        <v>0</v>
      </c>
      <c r="H21" s="11">
        <v>0</v>
      </c>
      <c r="I21" s="9">
        <v>-452579556</v>
      </c>
      <c r="J21" s="9"/>
      <c r="K21" s="9"/>
      <c r="L21" s="39">
        <v>4670486343</v>
      </c>
      <c r="M21" s="39">
        <v>350000000</v>
      </c>
      <c r="N21" s="9"/>
      <c r="O21" s="9">
        <f t="shared" si="3"/>
        <v>4567906787</v>
      </c>
    </row>
    <row r="22" spans="1:15" ht="22.5">
      <c r="A22" s="33" t="s">
        <v>3</v>
      </c>
      <c r="B22" s="28" t="s">
        <v>6</v>
      </c>
      <c r="C22" s="29">
        <v>2</v>
      </c>
      <c r="D22" s="30"/>
      <c r="E22" s="38" t="s">
        <v>33</v>
      </c>
      <c r="F22" s="22">
        <v>0</v>
      </c>
      <c r="G22" s="22">
        <v>0</v>
      </c>
      <c r="H22" s="11">
        <v>0</v>
      </c>
      <c r="I22" s="9"/>
      <c r="J22" s="9"/>
      <c r="K22" s="9"/>
      <c r="L22" s="39">
        <v>5138984266</v>
      </c>
      <c r="M22" s="39">
        <v>39000000</v>
      </c>
      <c r="N22" s="9"/>
      <c r="O22" s="9">
        <f t="shared" si="3"/>
        <v>5177984266</v>
      </c>
    </row>
    <row r="23" spans="1:15" ht="22.5">
      <c r="A23" s="33" t="s">
        <v>3</v>
      </c>
      <c r="B23" s="28" t="s">
        <v>6</v>
      </c>
      <c r="C23" s="29">
        <v>3</v>
      </c>
      <c r="D23" s="30"/>
      <c r="E23" s="38" t="s">
        <v>34</v>
      </c>
      <c r="F23" s="22">
        <v>0</v>
      </c>
      <c r="G23" s="22">
        <v>0</v>
      </c>
      <c r="H23" s="11">
        <v>0</v>
      </c>
      <c r="I23" s="9"/>
      <c r="J23" s="9"/>
      <c r="K23" s="9"/>
      <c r="L23" s="39">
        <v>1877233369</v>
      </c>
      <c r="M23" s="9"/>
      <c r="N23" s="9"/>
      <c r="O23" s="9">
        <f t="shared" si="3"/>
        <v>1877233369</v>
      </c>
    </row>
    <row r="24" spans="1:15" ht="45">
      <c r="A24" s="33" t="s">
        <v>3</v>
      </c>
      <c r="B24" s="28" t="s">
        <v>7</v>
      </c>
      <c r="C24" s="29">
        <v>1</v>
      </c>
      <c r="D24" s="30"/>
      <c r="E24" s="38" t="s">
        <v>35</v>
      </c>
      <c r="F24" s="22">
        <v>0</v>
      </c>
      <c r="G24" s="22">
        <v>0</v>
      </c>
      <c r="H24" s="11">
        <v>0</v>
      </c>
      <c r="I24" s="9">
        <v>0</v>
      </c>
      <c r="J24" s="9"/>
      <c r="K24" s="9"/>
      <c r="L24" s="39">
        <v>97010786</v>
      </c>
      <c r="M24" s="39">
        <v>128863196</v>
      </c>
      <c r="N24" s="39">
        <v>2572702</v>
      </c>
      <c r="O24" s="9">
        <f t="shared" si="3"/>
        <v>228446684</v>
      </c>
    </row>
    <row r="25" spans="1:15" ht="56.25">
      <c r="A25" s="33" t="s">
        <v>3</v>
      </c>
      <c r="B25" s="28" t="s">
        <v>7</v>
      </c>
      <c r="C25" s="29">
        <v>2</v>
      </c>
      <c r="D25" s="30"/>
      <c r="E25" s="38" t="s">
        <v>36</v>
      </c>
      <c r="F25" s="22">
        <v>0</v>
      </c>
      <c r="G25" s="22">
        <v>0</v>
      </c>
      <c r="H25" s="11">
        <v>0</v>
      </c>
      <c r="I25" s="9">
        <v>0</v>
      </c>
      <c r="J25" s="9"/>
      <c r="K25" s="9"/>
      <c r="L25" s="39">
        <v>960739105</v>
      </c>
      <c r="M25" s="39">
        <v>188668770</v>
      </c>
      <c r="N25" s="39">
        <v>23894914</v>
      </c>
      <c r="O25" s="9">
        <f t="shared" si="3"/>
        <v>1173302789</v>
      </c>
    </row>
    <row r="26" spans="1:15" ht="22.5">
      <c r="A26" s="33" t="s">
        <v>3</v>
      </c>
      <c r="B26" s="28" t="s">
        <v>8</v>
      </c>
      <c r="C26" s="29">
        <v>1</v>
      </c>
      <c r="D26" s="30"/>
      <c r="E26" s="38" t="s">
        <v>37</v>
      </c>
      <c r="F26" s="22">
        <v>0</v>
      </c>
      <c r="G26" s="27">
        <v>0</v>
      </c>
      <c r="H26" s="11">
        <v>0</v>
      </c>
      <c r="I26" s="9"/>
      <c r="J26" s="39">
        <v>749092163</v>
      </c>
      <c r="K26" s="9"/>
      <c r="L26" s="39">
        <v>4539266111</v>
      </c>
      <c r="M26" s="39">
        <v>2142566</v>
      </c>
      <c r="N26" s="39">
        <v>19369367</v>
      </c>
      <c r="O26" s="9">
        <f t="shared" si="3"/>
        <v>5309870207</v>
      </c>
    </row>
    <row r="27" spans="1:15" ht="33.75">
      <c r="A27" s="33" t="s">
        <v>3</v>
      </c>
      <c r="B27" s="28" t="s">
        <v>8</v>
      </c>
      <c r="C27" s="29">
        <v>2</v>
      </c>
      <c r="D27" s="30"/>
      <c r="E27" s="38" t="s">
        <v>38</v>
      </c>
      <c r="F27" s="22">
        <v>0</v>
      </c>
      <c r="G27" s="22">
        <v>-19369367</v>
      </c>
      <c r="H27" s="11">
        <v>0</v>
      </c>
      <c r="I27" s="9"/>
      <c r="J27" s="9"/>
      <c r="K27" s="9"/>
      <c r="L27" s="39">
        <v>166163600</v>
      </c>
      <c r="M27" s="39"/>
      <c r="N27" s="39"/>
      <c r="O27" s="9">
        <f t="shared" si="3"/>
        <v>146794233</v>
      </c>
    </row>
    <row r="28" spans="1:15" ht="22.5">
      <c r="A28" s="33" t="s">
        <v>3</v>
      </c>
      <c r="B28" s="28" t="s">
        <v>9</v>
      </c>
      <c r="C28" s="29">
        <v>1</v>
      </c>
      <c r="D28" s="30"/>
      <c r="E28" s="38" t="s">
        <v>39</v>
      </c>
      <c r="F28" s="22">
        <v>0</v>
      </c>
      <c r="G28" s="22">
        <v>0</v>
      </c>
      <c r="H28" s="11">
        <f>+F28+G28</f>
        <v>0</v>
      </c>
      <c r="I28" s="9"/>
      <c r="J28" s="9"/>
      <c r="K28" s="9"/>
      <c r="L28" s="39">
        <v>5190697</v>
      </c>
      <c r="M28" s="39">
        <v>963947415</v>
      </c>
      <c r="N28" s="39"/>
      <c r="O28" s="9">
        <f t="shared" si="3"/>
        <v>969138112</v>
      </c>
    </row>
    <row r="29" spans="1:15" ht="22.5">
      <c r="A29" s="33" t="s">
        <v>3</v>
      </c>
      <c r="B29" s="28" t="s">
        <v>10</v>
      </c>
      <c r="C29" s="29">
        <v>1</v>
      </c>
      <c r="D29" s="30"/>
      <c r="E29" s="38" t="s">
        <v>40</v>
      </c>
      <c r="F29" s="22">
        <v>0</v>
      </c>
      <c r="G29" s="22">
        <v>0</v>
      </c>
      <c r="H29" s="11">
        <v>0</v>
      </c>
      <c r="I29" s="9"/>
      <c r="J29" s="9"/>
      <c r="K29" s="9"/>
      <c r="L29" s="39">
        <v>4610085</v>
      </c>
      <c r="M29" s="39">
        <v>363504437</v>
      </c>
      <c r="N29" s="9"/>
      <c r="O29" s="9">
        <f t="shared" si="3"/>
        <v>368114522</v>
      </c>
    </row>
    <row r="30" spans="1:15" ht="22.5">
      <c r="A30" s="33" t="s">
        <v>3</v>
      </c>
      <c r="B30" s="28" t="s">
        <v>10</v>
      </c>
      <c r="C30" s="29">
        <v>2</v>
      </c>
      <c r="D30" s="30"/>
      <c r="E30" s="38" t="s">
        <v>44</v>
      </c>
      <c r="F30" s="22">
        <v>0</v>
      </c>
      <c r="G30" s="22">
        <v>-350000000</v>
      </c>
      <c r="H30" s="11">
        <v>0</v>
      </c>
      <c r="I30" s="9"/>
      <c r="J30" s="9"/>
      <c r="K30" s="9"/>
      <c r="L30" s="39">
        <v>2134602968</v>
      </c>
      <c r="M30" s="39">
        <v>2855109</v>
      </c>
      <c r="N30" s="9"/>
      <c r="O30" s="9">
        <f t="shared" si="3"/>
        <v>1787458077</v>
      </c>
    </row>
    <row r="31" spans="1:15" ht="22.5">
      <c r="A31" s="33" t="s">
        <v>3</v>
      </c>
      <c r="B31" s="28" t="s">
        <v>11</v>
      </c>
      <c r="C31" s="29">
        <v>1</v>
      </c>
      <c r="D31" s="30"/>
      <c r="E31" s="38" t="s">
        <v>41</v>
      </c>
      <c r="F31" s="22">
        <v>0</v>
      </c>
      <c r="G31" s="22">
        <v>0</v>
      </c>
      <c r="H31" s="11">
        <v>0</v>
      </c>
      <c r="I31" s="9"/>
      <c r="J31" s="9"/>
      <c r="K31" s="9"/>
      <c r="L31" s="40">
        <v>469117</v>
      </c>
      <c r="M31" s="39">
        <v>127900000</v>
      </c>
      <c r="N31" s="39">
        <v>2114195091</v>
      </c>
      <c r="O31" s="9">
        <f t="shared" si="3"/>
        <v>2242564208</v>
      </c>
    </row>
    <row r="32" spans="1:15" ht="22.5">
      <c r="A32" s="33" t="s">
        <v>3</v>
      </c>
      <c r="B32" s="28" t="s">
        <v>11</v>
      </c>
      <c r="C32" s="29">
        <v>2</v>
      </c>
      <c r="D32" s="30"/>
      <c r="E32" s="38" t="s">
        <v>43</v>
      </c>
      <c r="F32" s="22">
        <v>0</v>
      </c>
      <c r="G32" s="22">
        <v>0</v>
      </c>
      <c r="H32" s="11">
        <v>0</v>
      </c>
      <c r="I32" s="9"/>
      <c r="J32" s="9"/>
      <c r="K32" s="9"/>
      <c r="L32" s="39">
        <v>1445581568</v>
      </c>
      <c r="M32" s="9"/>
      <c r="N32" s="9"/>
      <c r="O32" s="9">
        <f t="shared" si="3"/>
        <v>1445581568</v>
      </c>
    </row>
    <row r="33" spans="1:15" ht="12.75">
      <c r="A33" s="33"/>
      <c r="B33" s="28"/>
      <c r="C33" s="29"/>
      <c r="D33" s="30"/>
      <c r="E33" s="32"/>
      <c r="F33" s="22"/>
      <c r="G33" s="22"/>
      <c r="H33" s="11"/>
      <c r="I33" s="9"/>
      <c r="J33" s="9"/>
      <c r="K33" s="9"/>
      <c r="L33" s="9"/>
      <c r="M33" s="9"/>
      <c r="N33" s="9"/>
      <c r="O33" s="9">
        <f t="shared" si="3"/>
        <v>0</v>
      </c>
    </row>
    <row r="34" spans="1:15" ht="21.75">
      <c r="A34" s="33"/>
      <c r="B34" s="28"/>
      <c r="C34" s="29"/>
      <c r="D34" s="30"/>
      <c r="E34" s="32" t="s">
        <v>45</v>
      </c>
      <c r="F34" s="22">
        <f>SUM(F21:F33)</f>
        <v>0</v>
      </c>
      <c r="G34" s="22">
        <f aca="true" t="shared" si="4" ref="G34:O34">SUM(G21:G33)</f>
        <v>-369369367</v>
      </c>
      <c r="H34" s="22">
        <f t="shared" si="4"/>
        <v>0</v>
      </c>
      <c r="I34" s="22">
        <f t="shared" si="4"/>
        <v>-452579556</v>
      </c>
      <c r="J34" s="22">
        <f t="shared" si="4"/>
        <v>749092163</v>
      </c>
      <c r="K34" s="22">
        <f t="shared" si="4"/>
        <v>0</v>
      </c>
      <c r="L34" s="22">
        <f t="shared" si="4"/>
        <v>21040338015</v>
      </c>
      <c r="M34" s="22">
        <f t="shared" si="4"/>
        <v>2166881493</v>
      </c>
      <c r="N34" s="22">
        <f t="shared" si="4"/>
        <v>2160032074</v>
      </c>
      <c r="O34" s="22">
        <f t="shared" si="4"/>
        <v>25294394822</v>
      </c>
    </row>
    <row r="35" spans="1:15" ht="12.75">
      <c r="A35" s="33" t="s">
        <v>1</v>
      </c>
      <c r="B35" s="28"/>
      <c r="C35" s="29"/>
      <c r="D35" s="30"/>
      <c r="E35" s="24"/>
      <c r="F35" s="22"/>
      <c r="G35" s="22" t="s">
        <v>1</v>
      </c>
      <c r="H35" s="11" t="s">
        <v>1</v>
      </c>
      <c r="I35" s="9"/>
      <c r="J35" s="9"/>
      <c r="K35" s="9"/>
      <c r="L35" s="9"/>
      <c r="M35" s="9"/>
      <c r="N35" s="9"/>
      <c r="O35" s="9">
        <f>SUM(F35:N35)</f>
        <v>0</v>
      </c>
    </row>
    <row r="36" spans="1:15" ht="13.5" thickBot="1">
      <c r="A36" s="34"/>
      <c r="B36" s="28"/>
      <c r="C36" s="29"/>
      <c r="D36" s="30"/>
      <c r="E36" s="24" t="s">
        <v>26</v>
      </c>
      <c r="F36" s="22">
        <f>+F18+F34</f>
        <v>14570332312</v>
      </c>
      <c r="G36" s="22">
        <f aca="true" t="shared" si="5" ref="G36:O36">+G18+G34</f>
        <v>-11381639890</v>
      </c>
      <c r="H36" s="22">
        <f t="shared" si="5"/>
        <v>-13532513454</v>
      </c>
      <c r="I36" s="22">
        <f t="shared" si="5"/>
        <v>-453098238</v>
      </c>
      <c r="J36" s="22">
        <f t="shared" si="5"/>
        <v>13861332758</v>
      </c>
      <c r="K36" s="22">
        <f t="shared" si="5"/>
        <v>771935666</v>
      </c>
      <c r="L36" s="22">
        <f t="shared" si="5"/>
        <v>21040338015</v>
      </c>
      <c r="M36" s="22">
        <f t="shared" si="5"/>
        <v>2166881493</v>
      </c>
      <c r="N36" s="22">
        <f t="shared" si="5"/>
        <v>2160032074</v>
      </c>
      <c r="O36" s="22">
        <f t="shared" si="5"/>
        <v>29203600736</v>
      </c>
    </row>
    <row r="37" spans="1:15" ht="12.75">
      <c r="A37" s="23"/>
      <c r="B37" s="7"/>
      <c r="C37" s="7"/>
      <c r="D37" s="7"/>
      <c r="E37" s="7"/>
      <c r="F37" s="6">
        <f>+F36</f>
        <v>14570332312</v>
      </c>
      <c r="G37" s="6">
        <f>+G36+H36+I36</f>
        <v>-25367251582</v>
      </c>
      <c r="H37" s="7"/>
      <c r="I37" s="9"/>
      <c r="J37" s="9">
        <f>+J36+K36</f>
        <v>14633268424</v>
      </c>
      <c r="K37" s="9"/>
      <c r="L37" s="9">
        <f>+L36+M36+N36</f>
        <v>25367251582</v>
      </c>
      <c r="M37" s="9"/>
      <c r="N37" s="9"/>
      <c r="O37" s="9">
        <f aca="true" t="shared" si="6" ref="O37:O68">SUM(F37:N37)</f>
        <v>29203600736</v>
      </c>
    </row>
    <row r="38" spans="9:15" ht="12.75">
      <c r="I38" s="1"/>
      <c r="J38" s="1"/>
      <c r="K38" s="1"/>
      <c r="L38" s="1"/>
      <c r="M38" s="1"/>
      <c r="N38" s="1"/>
      <c r="O38" s="1">
        <f t="shared" si="6"/>
        <v>0</v>
      </c>
    </row>
    <row r="39" spans="9:15" ht="12.75">
      <c r="I39" s="1"/>
      <c r="J39" s="1"/>
      <c r="K39" s="1"/>
      <c r="L39" s="1"/>
      <c r="M39" s="1"/>
      <c r="N39" s="1"/>
      <c r="O39" s="1">
        <f t="shared" si="6"/>
        <v>0</v>
      </c>
    </row>
    <row r="40" spans="9:15" ht="12.75">
      <c r="I40" s="1"/>
      <c r="J40" s="1"/>
      <c r="K40" s="1"/>
      <c r="L40" s="1"/>
      <c r="M40" s="1"/>
      <c r="N40" s="1"/>
      <c r="O40" s="1">
        <f t="shared" si="6"/>
        <v>0</v>
      </c>
    </row>
    <row r="41" spans="9:15" ht="12.75">
      <c r="I41" s="1"/>
      <c r="J41" s="1"/>
      <c r="K41" s="1"/>
      <c r="L41" s="1"/>
      <c r="M41" s="1"/>
      <c r="N41" s="1"/>
      <c r="O41" s="1">
        <f t="shared" si="6"/>
        <v>0</v>
      </c>
    </row>
    <row r="42" spans="9:15" ht="12.75">
      <c r="I42" s="1"/>
      <c r="J42" s="1"/>
      <c r="K42" s="1"/>
      <c r="L42" s="1"/>
      <c r="M42" s="1"/>
      <c r="N42" s="1"/>
      <c r="O42" s="1">
        <f t="shared" si="6"/>
        <v>0</v>
      </c>
    </row>
    <row r="43" spans="9:15" ht="12.75">
      <c r="I43" s="1"/>
      <c r="J43" s="1"/>
      <c r="K43" s="1"/>
      <c r="L43" s="1"/>
      <c r="M43" s="1"/>
      <c r="N43" s="1"/>
      <c r="O43" s="1">
        <f t="shared" si="6"/>
        <v>0</v>
      </c>
    </row>
    <row r="44" spans="9:15" ht="12.75">
      <c r="I44" s="1"/>
      <c r="J44" s="1"/>
      <c r="K44" s="1"/>
      <c r="L44" s="1"/>
      <c r="M44" s="1"/>
      <c r="N44" s="1"/>
      <c r="O44" s="1">
        <f t="shared" si="6"/>
        <v>0</v>
      </c>
    </row>
    <row r="45" spans="9:15" ht="12.75">
      <c r="I45" s="1"/>
      <c r="J45" s="1"/>
      <c r="K45" s="1"/>
      <c r="L45" s="1"/>
      <c r="M45" s="1"/>
      <c r="N45" s="1"/>
      <c r="O45" s="1">
        <f t="shared" si="6"/>
        <v>0</v>
      </c>
    </row>
    <row r="46" spans="9:15" ht="12.75">
      <c r="I46" s="1"/>
      <c r="J46" s="1"/>
      <c r="K46" s="1"/>
      <c r="L46" s="1"/>
      <c r="M46" s="1"/>
      <c r="N46" s="1"/>
      <c r="O46" s="1">
        <f t="shared" si="6"/>
        <v>0</v>
      </c>
    </row>
    <row r="47" spans="9:15" ht="12.75">
      <c r="I47" s="1"/>
      <c r="J47" s="1"/>
      <c r="K47" s="1"/>
      <c r="L47" s="1"/>
      <c r="M47" s="1"/>
      <c r="N47" s="1"/>
      <c r="O47" s="1">
        <f t="shared" si="6"/>
        <v>0</v>
      </c>
    </row>
    <row r="48" spans="9:15" ht="12.75">
      <c r="I48" s="1"/>
      <c r="J48" s="1"/>
      <c r="K48" s="1"/>
      <c r="L48" s="1"/>
      <c r="M48" s="1"/>
      <c r="N48" s="1"/>
      <c r="O48" s="1">
        <f t="shared" si="6"/>
        <v>0</v>
      </c>
    </row>
    <row r="49" spans="9:15" ht="12.75">
      <c r="I49" s="1"/>
      <c r="J49" s="1"/>
      <c r="K49" s="1"/>
      <c r="L49" s="1"/>
      <c r="M49" s="1"/>
      <c r="N49" s="1"/>
      <c r="O49" s="1">
        <f t="shared" si="6"/>
        <v>0</v>
      </c>
    </row>
    <row r="50" spans="9:15" ht="12.75">
      <c r="I50" s="1"/>
      <c r="J50" s="1"/>
      <c r="K50" s="1"/>
      <c r="L50" s="1"/>
      <c r="M50" s="1"/>
      <c r="N50" s="1"/>
      <c r="O50" s="1">
        <f t="shared" si="6"/>
        <v>0</v>
      </c>
    </row>
    <row r="51" spans="9:15" ht="12.75">
      <c r="I51" s="1"/>
      <c r="J51" s="1"/>
      <c r="K51" s="1"/>
      <c r="L51" s="1"/>
      <c r="M51" s="1"/>
      <c r="N51" s="1"/>
      <c r="O51" s="1">
        <f t="shared" si="6"/>
        <v>0</v>
      </c>
    </row>
    <row r="52" spans="9:15" ht="12.75">
      <c r="I52" s="1"/>
      <c r="J52" s="1"/>
      <c r="K52" s="1"/>
      <c r="L52" s="1"/>
      <c r="M52" s="1"/>
      <c r="N52" s="1"/>
      <c r="O52" s="1">
        <f t="shared" si="6"/>
        <v>0</v>
      </c>
    </row>
    <row r="53" spans="9:15" ht="12.75">
      <c r="I53" s="1"/>
      <c r="J53" s="1"/>
      <c r="K53" s="1"/>
      <c r="L53" s="1"/>
      <c r="M53" s="1"/>
      <c r="N53" s="1"/>
      <c r="O53" s="1">
        <f t="shared" si="6"/>
        <v>0</v>
      </c>
    </row>
    <row r="54" spans="9:15" ht="12.75">
      <c r="I54" s="1"/>
      <c r="J54" s="1"/>
      <c r="K54" s="1"/>
      <c r="L54" s="1"/>
      <c r="M54" s="1"/>
      <c r="N54" s="1"/>
      <c r="O54" s="1">
        <f t="shared" si="6"/>
        <v>0</v>
      </c>
    </row>
    <row r="55" spans="9:15" ht="12.75">
      <c r="I55" s="1"/>
      <c r="J55" s="1"/>
      <c r="K55" s="1"/>
      <c r="L55" s="1"/>
      <c r="M55" s="1"/>
      <c r="N55" s="1"/>
      <c r="O55" s="1">
        <f t="shared" si="6"/>
        <v>0</v>
      </c>
    </row>
    <row r="56" spans="9:15" ht="12.75">
      <c r="I56" s="1"/>
      <c r="J56" s="1"/>
      <c r="K56" s="1"/>
      <c r="L56" s="1"/>
      <c r="M56" s="1"/>
      <c r="N56" s="1"/>
      <c r="O56" s="1">
        <f t="shared" si="6"/>
        <v>0</v>
      </c>
    </row>
    <row r="57" spans="9:15" ht="12.75">
      <c r="I57" s="1"/>
      <c r="J57" s="1"/>
      <c r="K57" s="1"/>
      <c r="L57" s="1"/>
      <c r="M57" s="1"/>
      <c r="N57" s="1"/>
      <c r="O57" s="1">
        <f t="shared" si="6"/>
        <v>0</v>
      </c>
    </row>
    <row r="58" spans="9:15" ht="12.75">
      <c r="I58" s="1"/>
      <c r="J58" s="1"/>
      <c r="K58" s="1"/>
      <c r="L58" s="1"/>
      <c r="M58" s="1"/>
      <c r="N58" s="1"/>
      <c r="O58" s="1">
        <f t="shared" si="6"/>
        <v>0</v>
      </c>
    </row>
    <row r="59" spans="9:15" ht="12.75">
      <c r="I59" s="1"/>
      <c r="J59" s="1"/>
      <c r="K59" s="1"/>
      <c r="L59" s="1"/>
      <c r="M59" s="1"/>
      <c r="N59" s="1"/>
      <c r="O59" s="1">
        <f t="shared" si="6"/>
        <v>0</v>
      </c>
    </row>
    <row r="60" spans="9:15" ht="12.75">
      <c r="I60" s="1"/>
      <c r="J60" s="1"/>
      <c r="K60" s="1"/>
      <c r="L60" s="1"/>
      <c r="M60" s="1"/>
      <c r="N60" s="1"/>
      <c r="O60" s="1">
        <f t="shared" si="6"/>
        <v>0</v>
      </c>
    </row>
    <row r="61" spans="9:15" ht="12.75">
      <c r="I61" s="1"/>
      <c r="J61" s="1"/>
      <c r="K61" s="1"/>
      <c r="L61" s="1"/>
      <c r="M61" s="1"/>
      <c r="N61" s="1"/>
      <c r="O61" s="1">
        <f t="shared" si="6"/>
        <v>0</v>
      </c>
    </row>
    <row r="62" spans="9:15" ht="12.75">
      <c r="I62" s="1"/>
      <c r="J62" s="1"/>
      <c r="K62" s="1"/>
      <c r="L62" s="1"/>
      <c r="M62" s="1"/>
      <c r="N62" s="1"/>
      <c r="O62" s="1">
        <f t="shared" si="6"/>
        <v>0</v>
      </c>
    </row>
    <row r="63" spans="9:15" ht="12.75">
      <c r="I63" s="1"/>
      <c r="J63" s="1"/>
      <c r="K63" s="1"/>
      <c r="L63" s="1"/>
      <c r="M63" s="1"/>
      <c r="N63" s="1"/>
      <c r="O63" s="1">
        <f t="shared" si="6"/>
        <v>0</v>
      </c>
    </row>
    <row r="64" spans="9:15" ht="12.75">
      <c r="I64" s="1"/>
      <c r="J64" s="1"/>
      <c r="K64" s="1"/>
      <c r="L64" s="1"/>
      <c r="M64" s="1"/>
      <c r="N64" s="1"/>
      <c r="O64" s="1">
        <f t="shared" si="6"/>
        <v>0</v>
      </c>
    </row>
    <row r="65" spans="9:15" ht="12.75">
      <c r="I65" s="1"/>
      <c r="J65" s="1"/>
      <c r="K65" s="1"/>
      <c r="L65" s="1"/>
      <c r="M65" s="1"/>
      <c r="N65" s="1"/>
      <c r="O65" s="1">
        <f t="shared" si="6"/>
        <v>0</v>
      </c>
    </row>
    <row r="66" spans="9:15" ht="12.75">
      <c r="I66" s="1"/>
      <c r="J66" s="1"/>
      <c r="K66" s="1"/>
      <c r="L66" s="1"/>
      <c r="M66" s="1"/>
      <c r="N66" s="1"/>
      <c r="O66" s="1">
        <f t="shared" si="6"/>
        <v>0</v>
      </c>
    </row>
    <row r="67" spans="9:15" ht="12.75">
      <c r="I67" s="1"/>
      <c r="J67" s="1"/>
      <c r="K67" s="1"/>
      <c r="L67" s="1"/>
      <c r="M67" s="1"/>
      <c r="N67" s="1"/>
      <c r="O67" s="1">
        <f t="shared" si="6"/>
        <v>0</v>
      </c>
    </row>
    <row r="68" spans="9:15" ht="12.75">
      <c r="I68" s="1"/>
      <c r="J68" s="1"/>
      <c r="K68" s="1"/>
      <c r="L68" s="1"/>
      <c r="M68" s="1"/>
      <c r="N68" s="1"/>
      <c r="O68" s="1">
        <f t="shared" si="6"/>
        <v>0</v>
      </c>
    </row>
    <row r="69" spans="9:15" ht="12.75">
      <c r="I69" s="1"/>
      <c r="J69" s="1"/>
      <c r="K69" s="1"/>
      <c r="L69" s="1"/>
      <c r="M69" s="1"/>
      <c r="N69" s="1"/>
      <c r="O69" s="1">
        <f aca="true" t="shared" si="7" ref="O69:O96">SUM(F69:N69)</f>
        <v>0</v>
      </c>
    </row>
    <row r="70" spans="9:15" ht="12.75">
      <c r="I70" s="1"/>
      <c r="J70" s="1"/>
      <c r="K70" s="1"/>
      <c r="L70" s="1"/>
      <c r="M70" s="1"/>
      <c r="N70" s="1"/>
      <c r="O70" s="1">
        <f t="shared" si="7"/>
        <v>0</v>
      </c>
    </row>
    <row r="71" spans="9:15" ht="12.75">
      <c r="I71" s="1"/>
      <c r="J71" s="1"/>
      <c r="K71" s="1"/>
      <c r="L71" s="1"/>
      <c r="M71" s="1"/>
      <c r="N71" s="1"/>
      <c r="O71" s="1">
        <f t="shared" si="7"/>
        <v>0</v>
      </c>
    </row>
    <row r="72" spans="9:15" ht="12.75">
      <c r="I72" s="1"/>
      <c r="J72" s="1"/>
      <c r="K72" s="1"/>
      <c r="L72" s="1"/>
      <c r="M72" s="1"/>
      <c r="N72" s="1"/>
      <c r="O72" s="1">
        <f t="shared" si="7"/>
        <v>0</v>
      </c>
    </row>
    <row r="73" spans="9:15" ht="12.75">
      <c r="I73" s="1"/>
      <c r="J73" s="1"/>
      <c r="K73" s="1"/>
      <c r="L73" s="1"/>
      <c r="M73" s="1"/>
      <c r="N73" s="1"/>
      <c r="O73" s="1">
        <f t="shared" si="7"/>
        <v>0</v>
      </c>
    </row>
    <row r="74" spans="9:15" ht="12.75">
      <c r="I74" s="1"/>
      <c r="J74" s="1"/>
      <c r="K74" s="1"/>
      <c r="L74" s="1"/>
      <c r="M74" s="1"/>
      <c r="N74" s="1"/>
      <c r="O74" s="1">
        <f t="shared" si="7"/>
        <v>0</v>
      </c>
    </row>
    <row r="75" spans="9:15" ht="12.75">
      <c r="I75" s="1"/>
      <c r="J75" s="1"/>
      <c r="K75" s="1"/>
      <c r="L75" s="1"/>
      <c r="M75" s="1"/>
      <c r="N75" s="1"/>
      <c r="O75" s="1">
        <f t="shared" si="7"/>
        <v>0</v>
      </c>
    </row>
    <row r="76" spans="9:15" ht="12.75">
      <c r="I76" s="1"/>
      <c r="J76" s="1"/>
      <c r="K76" s="1"/>
      <c r="L76" s="1"/>
      <c r="M76" s="1"/>
      <c r="N76" s="1"/>
      <c r="O76" s="1">
        <f t="shared" si="7"/>
        <v>0</v>
      </c>
    </row>
    <row r="77" spans="9:15" ht="12.75">
      <c r="I77" s="1"/>
      <c r="J77" s="1"/>
      <c r="K77" s="1"/>
      <c r="L77" s="1"/>
      <c r="M77" s="1"/>
      <c r="N77" s="1"/>
      <c r="O77" s="1">
        <f t="shared" si="7"/>
        <v>0</v>
      </c>
    </row>
    <row r="78" spans="9:15" ht="12.75">
      <c r="I78" s="1"/>
      <c r="J78" s="1"/>
      <c r="K78" s="1"/>
      <c r="L78" s="1"/>
      <c r="M78" s="1"/>
      <c r="N78" s="1"/>
      <c r="O78" s="1">
        <f t="shared" si="7"/>
        <v>0</v>
      </c>
    </row>
    <row r="79" spans="9:15" ht="12.75">
      <c r="I79" s="1"/>
      <c r="J79" s="1"/>
      <c r="K79" s="1"/>
      <c r="L79" s="1"/>
      <c r="M79" s="1"/>
      <c r="N79" s="1"/>
      <c r="O79" s="1">
        <f t="shared" si="7"/>
        <v>0</v>
      </c>
    </row>
    <row r="80" spans="9:15" ht="12.75">
      <c r="I80" s="1"/>
      <c r="J80" s="1"/>
      <c r="K80" s="1"/>
      <c r="L80" s="1"/>
      <c r="M80" s="1"/>
      <c r="N80" s="1"/>
      <c r="O80" s="1">
        <f t="shared" si="7"/>
        <v>0</v>
      </c>
    </row>
    <row r="81" spans="9:15" ht="12.75">
      <c r="I81" s="1"/>
      <c r="J81" s="1"/>
      <c r="K81" s="1"/>
      <c r="L81" s="1"/>
      <c r="M81" s="1"/>
      <c r="N81" s="1"/>
      <c r="O81" s="1">
        <f t="shared" si="7"/>
        <v>0</v>
      </c>
    </row>
    <row r="82" spans="9:15" ht="12.75">
      <c r="I82" s="1"/>
      <c r="J82" s="1"/>
      <c r="K82" s="1"/>
      <c r="L82" s="1"/>
      <c r="M82" s="1"/>
      <c r="N82" s="1"/>
      <c r="O82" s="1">
        <f t="shared" si="7"/>
        <v>0</v>
      </c>
    </row>
    <row r="83" spans="9:15" ht="12.75">
      <c r="I83" s="1"/>
      <c r="J83" s="1"/>
      <c r="K83" s="1"/>
      <c r="L83" s="1"/>
      <c r="M83" s="1"/>
      <c r="N83" s="1"/>
      <c r="O83" s="1">
        <f t="shared" si="7"/>
        <v>0</v>
      </c>
    </row>
    <row r="84" spans="9:15" ht="12.75">
      <c r="I84" s="1"/>
      <c r="J84" s="1"/>
      <c r="K84" s="1"/>
      <c r="L84" s="1"/>
      <c r="M84" s="1"/>
      <c r="N84" s="1"/>
      <c r="O84" s="1">
        <f t="shared" si="7"/>
        <v>0</v>
      </c>
    </row>
    <row r="85" spans="9:15" ht="12.75">
      <c r="I85" s="1"/>
      <c r="J85" s="1"/>
      <c r="K85" s="1"/>
      <c r="L85" s="1"/>
      <c r="M85" s="1"/>
      <c r="N85" s="1"/>
      <c r="O85" s="1">
        <f t="shared" si="7"/>
        <v>0</v>
      </c>
    </row>
    <row r="86" spans="9:15" ht="12.75">
      <c r="I86" s="1"/>
      <c r="J86" s="1"/>
      <c r="K86" s="1"/>
      <c r="L86" s="1"/>
      <c r="M86" s="1"/>
      <c r="N86" s="1"/>
      <c r="O86" s="1">
        <f t="shared" si="7"/>
        <v>0</v>
      </c>
    </row>
    <row r="87" spans="9:15" ht="12.75">
      <c r="I87" s="1"/>
      <c r="J87" s="1"/>
      <c r="K87" s="1"/>
      <c r="L87" s="1"/>
      <c r="M87" s="1"/>
      <c r="N87" s="1"/>
      <c r="O87" s="1">
        <f t="shared" si="7"/>
        <v>0</v>
      </c>
    </row>
    <row r="88" spans="9:15" ht="12.75">
      <c r="I88" s="1"/>
      <c r="J88" s="1"/>
      <c r="K88" s="1"/>
      <c r="L88" s="1"/>
      <c r="M88" s="1"/>
      <c r="N88" s="1"/>
      <c r="O88" s="1">
        <f t="shared" si="7"/>
        <v>0</v>
      </c>
    </row>
    <row r="89" spans="9:15" ht="12.75">
      <c r="I89" s="1"/>
      <c r="J89" s="1"/>
      <c r="K89" s="1"/>
      <c r="L89" s="1"/>
      <c r="M89" s="1"/>
      <c r="N89" s="1"/>
      <c r="O89" s="1">
        <f t="shared" si="7"/>
        <v>0</v>
      </c>
    </row>
    <row r="90" spans="9:15" ht="12.75">
      <c r="I90" s="1"/>
      <c r="J90" s="1"/>
      <c r="K90" s="1"/>
      <c r="L90" s="1"/>
      <c r="M90" s="1"/>
      <c r="N90" s="1"/>
      <c r="O90" s="1">
        <f t="shared" si="7"/>
        <v>0</v>
      </c>
    </row>
    <row r="91" spans="9:15" ht="12.75">
      <c r="I91" s="1"/>
      <c r="J91" s="1"/>
      <c r="K91" s="1"/>
      <c r="L91" s="1"/>
      <c r="M91" s="1"/>
      <c r="N91" s="1"/>
      <c r="O91" s="1">
        <f t="shared" si="7"/>
        <v>0</v>
      </c>
    </row>
    <row r="92" spans="9:15" ht="12.75">
      <c r="I92" s="1"/>
      <c r="J92" s="1"/>
      <c r="K92" s="1"/>
      <c r="L92" s="1"/>
      <c r="M92" s="1"/>
      <c r="N92" s="1"/>
      <c r="O92" s="1">
        <f t="shared" si="7"/>
        <v>0</v>
      </c>
    </row>
    <row r="93" spans="9:15" ht="12.75">
      <c r="I93" s="1"/>
      <c r="J93" s="1"/>
      <c r="K93" s="1"/>
      <c r="L93" s="1"/>
      <c r="M93" s="1"/>
      <c r="N93" s="1"/>
      <c r="O93" s="1">
        <f t="shared" si="7"/>
        <v>0</v>
      </c>
    </row>
    <row r="94" spans="9:15" ht="12.75">
      <c r="I94" s="1"/>
      <c r="J94" s="1"/>
      <c r="K94" s="1"/>
      <c r="L94" s="1"/>
      <c r="M94" s="1"/>
      <c r="N94" s="1"/>
      <c r="O94" s="1">
        <f t="shared" si="7"/>
        <v>0</v>
      </c>
    </row>
    <row r="95" spans="9:15" ht="12.75">
      <c r="I95" s="1"/>
      <c r="J95" s="1"/>
      <c r="K95" s="1"/>
      <c r="L95" s="1"/>
      <c r="M95" s="1"/>
      <c r="N95" s="1"/>
      <c r="O95" s="1">
        <f t="shared" si="7"/>
        <v>0</v>
      </c>
    </row>
    <row r="96" spans="9:15" ht="12.75">
      <c r="I96" s="1"/>
      <c r="J96" s="1"/>
      <c r="K96" s="1"/>
      <c r="L96" s="1"/>
      <c r="M96" s="1"/>
      <c r="N96" s="1"/>
      <c r="O96" s="1">
        <f t="shared" si="7"/>
        <v>0</v>
      </c>
    </row>
    <row r="97" spans="9:14" ht="12.75">
      <c r="I97" s="1"/>
      <c r="J97" s="1"/>
      <c r="K97" s="1"/>
      <c r="L97" s="1"/>
      <c r="M97" s="1"/>
      <c r="N97" s="1"/>
    </row>
    <row r="98" spans="9:14" ht="12.75">
      <c r="I98" s="1"/>
      <c r="J98" s="1"/>
      <c r="K98" s="1"/>
      <c r="L98" s="1"/>
      <c r="M98" s="1"/>
      <c r="N98" s="1"/>
    </row>
    <row r="99" spans="9:14" ht="12.75">
      <c r="I99" s="1"/>
      <c r="J99" s="1"/>
      <c r="K99" s="1"/>
      <c r="L99" s="1"/>
      <c r="M99" s="1"/>
      <c r="N99" s="1"/>
    </row>
    <row r="100" spans="9:14" ht="12.75">
      <c r="I100" s="1"/>
      <c r="J100" s="1"/>
      <c r="K100" s="1"/>
      <c r="L100" s="1"/>
      <c r="M100" s="1"/>
      <c r="N100" s="1"/>
    </row>
    <row r="101" spans="9:14" ht="12.75">
      <c r="I101" s="1"/>
      <c r="J101" s="1"/>
      <c r="K101" s="1"/>
      <c r="L101" s="1"/>
      <c r="M101" s="1"/>
      <c r="N101" s="1"/>
    </row>
    <row r="102" spans="9:14" ht="12.75">
      <c r="I102" s="1"/>
      <c r="J102" s="1"/>
      <c r="K102" s="1"/>
      <c r="L102" s="1"/>
      <c r="M102" s="1"/>
      <c r="N102" s="1"/>
    </row>
    <row r="103" spans="9:14" ht="12.75">
      <c r="I103" s="1"/>
      <c r="J103" s="1"/>
      <c r="K103" s="1"/>
      <c r="L103" s="1"/>
      <c r="M103" s="1"/>
      <c r="N103" s="1"/>
    </row>
    <row r="104" spans="9:14" ht="12.75">
      <c r="I104" s="1"/>
      <c r="J104" s="1"/>
      <c r="K104" s="1"/>
      <c r="L104" s="1"/>
      <c r="M104" s="1"/>
      <c r="N104" s="1"/>
    </row>
    <row r="105" spans="9:14" ht="12.75">
      <c r="I105" s="1"/>
      <c r="J105" s="1"/>
      <c r="K105" s="1"/>
      <c r="L105" s="1"/>
      <c r="M105" s="1"/>
      <c r="N105" s="1"/>
    </row>
    <row r="106" spans="9:14" ht="12.75">
      <c r="I106" s="1"/>
      <c r="J106" s="1"/>
      <c r="K106" s="1"/>
      <c r="L106" s="1"/>
      <c r="M106" s="1"/>
      <c r="N106" s="1"/>
    </row>
    <row r="107" spans="9:14" ht="12.75">
      <c r="I107" s="1"/>
      <c r="J107" s="1"/>
      <c r="K107" s="1"/>
      <c r="L107" s="1"/>
      <c r="M107" s="1"/>
      <c r="N107" s="1"/>
    </row>
    <row r="108" spans="9:14" ht="12.75">
      <c r="I108" s="1"/>
      <c r="J108" s="1"/>
      <c r="K108" s="1"/>
      <c r="L108" s="1"/>
      <c r="M108" s="1"/>
      <c r="N108" s="1"/>
    </row>
    <row r="109" spans="9:14" ht="12.75">
      <c r="I109" s="1"/>
      <c r="J109" s="1"/>
      <c r="K109" s="1"/>
      <c r="L109" s="1"/>
      <c r="M109" s="1"/>
      <c r="N109" s="1"/>
    </row>
    <row r="110" spans="9:14" ht="12.75">
      <c r="I110" s="1"/>
      <c r="J110" s="1"/>
      <c r="K110" s="1"/>
      <c r="L110" s="1"/>
      <c r="M110" s="1"/>
      <c r="N110" s="1"/>
    </row>
    <row r="111" spans="9:14" ht="12.75">
      <c r="I111" s="1"/>
      <c r="J111" s="1"/>
      <c r="K111" s="1"/>
      <c r="L111" s="1"/>
      <c r="M111" s="1"/>
      <c r="N111" s="1"/>
    </row>
    <row r="112" spans="9:14" ht="12.75">
      <c r="I112" s="1"/>
      <c r="J112" s="1"/>
      <c r="K112" s="1"/>
      <c r="L112" s="1"/>
      <c r="M112" s="1"/>
      <c r="N112" s="1"/>
    </row>
    <row r="113" spans="9:14" ht="12.75">
      <c r="I113" s="1"/>
      <c r="J113" s="1"/>
      <c r="K113" s="1"/>
      <c r="L113" s="1"/>
      <c r="M113" s="1"/>
      <c r="N113" s="1"/>
    </row>
    <row r="114" spans="9:14" ht="12.75">
      <c r="I114" s="1"/>
      <c r="J114" s="1"/>
      <c r="K114" s="1"/>
      <c r="L114" s="1"/>
      <c r="M114" s="1"/>
      <c r="N114" s="1"/>
    </row>
    <row r="115" spans="9:14" ht="12.75">
      <c r="I115" s="1"/>
      <c r="J115" s="1"/>
      <c r="K115" s="1"/>
      <c r="L115" s="1"/>
      <c r="M115" s="1"/>
      <c r="N115" s="1"/>
    </row>
    <row r="116" spans="9:14" ht="12.75">
      <c r="I116" s="1"/>
      <c r="J116" s="1"/>
      <c r="K116" s="1"/>
      <c r="L116" s="1"/>
      <c r="M116" s="1"/>
      <c r="N116" s="1"/>
    </row>
    <row r="117" spans="9:14" ht="12.75">
      <c r="I117" s="1"/>
      <c r="J117" s="1"/>
      <c r="K117" s="1"/>
      <c r="L117" s="1"/>
      <c r="M117" s="1"/>
      <c r="N117" s="1"/>
    </row>
    <row r="118" spans="9:14" ht="12.75">
      <c r="I118" s="1"/>
      <c r="J118" s="1"/>
      <c r="K118" s="1"/>
      <c r="L118" s="1"/>
      <c r="M118" s="1"/>
      <c r="N118" s="1"/>
    </row>
    <row r="119" spans="9:14" ht="12.75">
      <c r="I119" s="1"/>
      <c r="J119" s="1"/>
      <c r="K119" s="1"/>
      <c r="L119" s="1"/>
      <c r="M119" s="1"/>
      <c r="N119" s="1"/>
    </row>
    <row r="120" spans="9:14" ht="12.75">
      <c r="I120" s="1"/>
      <c r="J120" s="1"/>
      <c r="K120" s="1"/>
      <c r="L120" s="1"/>
      <c r="M120" s="1"/>
      <c r="N120" s="1"/>
    </row>
    <row r="121" spans="9:14" ht="12.75">
      <c r="I121" s="1"/>
      <c r="J121" s="1"/>
      <c r="K121" s="1"/>
      <c r="L121" s="1"/>
      <c r="M121" s="1"/>
      <c r="N121" s="1"/>
    </row>
    <row r="122" spans="9:14" ht="12.75">
      <c r="I122" s="1"/>
      <c r="J122" s="1"/>
      <c r="K122" s="1"/>
      <c r="L122" s="1"/>
      <c r="M122" s="1"/>
      <c r="N122" s="1"/>
    </row>
    <row r="123" spans="9:14" ht="12.75">
      <c r="I123" s="1"/>
      <c r="J123" s="1"/>
      <c r="K123" s="1"/>
      <c r="L123" s="1"/>
      <c r="M123" s="1"/>
      <c r="N123" s="1"/>
    </row>
    <row r="124" spans="9:14" ht="12.75">
      <c r="I124" s="1"/>
      <c r="J124" s="1"/>
      <c r="K124" s="1"/>
      <c r="L124" s="1"/>
      <c r="M124" s="1"/>
      <c r="N124" s="1"/>
    </row>
    <row r="125" spans="9:14" ht="12.75">
      <c r="I125" s="1"/>
      <c r="J125" s="1"/>
      <c r="K125" s="1"/>
      <c r="L125" s="1"/>
      <c r="M125" s="1"/>
      <c r="N125" s="1"/>
    </row>
    <row r="126" spans="9:14" ht="12.75">
      <c r="I126" s="1"/>
      <c r="J126" s="1"/>
      <c r="K126" s="1"/>
      <c r="L126" s="1"/>
      <c r="M126" s="1"/>
      <c r="N126" s="1"/>
    </row>
    <row r="127" spans="9:14" ht="12.75">
      <c r="I127" s="1"/>
      <c r="J127" s="1"/>
      <c r="K127" s="1"/>
      <c r="L127" s="1"/>
      <c r="M127" s="1"/>
      <c r="N127" s="1"/>
    </row>
    <row r="128" spans="9:14" ht="12.75">
      <c r="I128" s="1"/>
      <c r="J128" s="1"/>
      <c r="K128" s="1"/>
      <c r="L128" s="1"/>
      <c r="M128" s="1"/>
      <c r="N128" s="1"/>
    </row>
    <row r="129" spans="9:14" ht="12.75">
      <c r="I129" s="1"/>
      <c r="J129" s="1"/>
      <c r="K129" s="1"/>
      <c r="L129" s="1"/>
      <c r="M129" s="1"/>
      <c r="N129" s="1"/>
    </row>
    <row r="130" spans="9:14" ht="12.75">
      <c r="I130" s="1"/>
      <c r="J130" s="1"/>
      <c r="K130" s="1"/>
      <c r="L130" s="1"/>
      <c r="M130" s="1"/>
      <c r="N130" s="1"/>
    </row>
    <row r="131" spans="9:14" ht="12.75">
      <c r="I131" s="1"/>
      <c r="J131" s="1"/>
      <c r="K131" s="1"/>
      <c r="L131" s="1"/>
      <c r="M131" s="1"/>
      <c r="N131" s="1"/>
    </row>
    <row r="132" spans="9:14" ht="12.75">
      <c r="I132" s="1"/>
      <c r="J132" s="1"/>
      <c r="K132" s="1"/>
      <c r="L132" s="1"/>
      <c r="M132" s="1"/>
      <c r="N132" s="1"/>
    </row>
    <row r="133" spans="9:14" ht="12.75">
      <c r="I133" s="1"/>
      <c r="J133" s="1"/>
      <c r="K133" s="1"/>
      <c r="L133" s="1"/>
      <c r="M133" s="1"/>
      <c r="N133" s="1"/>
    </row>
    <row r="134" spans="9:14" ht="12.75">
      <c r="I134" s="1"/>
      <c r="J134" s="1"/>
      <c r="K134" s="1"/>
      <c r="L134" s="1"/>
      <c r="M134" s="1"/>
      <c r="N134" s="1"/>
    </row>
    <row r="135" spans="9:14" ht="12.75">
      <c r="I135" s="1"/>
      <c r="J135" s="1"/>
      <c r="K135" s="1"/>
      <c r="L135" s="1"/>
      <c r="M135" s="1"/>
      <c r="N135" s="1"/>
    </row>
    <row r="136" spans="9:14" ht="12.75">
      <c r="I136" s="1"/>
      <c r="J136" s="1"/>
      <c r="K136" s="1"/>
      <c r="L136" s="1"/>
      <c r="M136" s="1"/>
      <c r="N136" s="1"/>
    </row>
    <row r="137" spans="9:14" ht="12.75">
      <c r="I137" s="1"/>
      <c r="J137" s="1"/>
      <c r="K137" s="1"/>
      <c r="L137" s="1"/>
      <c r="M137" s="1"/>
      <c r="N137" s="1"/>
    </row>
    <row r="138" spans="9:14" ht="12.75">
      <c r="I138" s="1"/>
      <c r="J138" s="1"/>
      <c r="K138" s="1"/>
      <c r="L138" s="1"/>
      <c r="M138" s="1"/>
      <c r="N138" s="1"/>
    </row>
    <row r="139" spans="9:14" ht="12.75">
      <c r="I139" s="1"/>
      <c r="J139" s="1"/>
      <c r="K139" s="1"/>
      <c r="L139" s="1"/>
      <c r="M139" s="1"/>
      <c r="N139" s="1"/>
    </row>
    <row r="140" spans="9:14" ht="12.75">
      <c r="I140" s="1"/>
      <c r="J140" s="1"/>
      <c r="K140" s="1"/>
      <c r="L140" s="1"/>
      <c r="M140" s="1"/>
      <c r="N140" s="1"/>
    </row>
    <row r="141" spans="9:14" ht="12.75">
      <c r="I141" s="1"/>
      <c r="J141" s="1"/>
      <c r="K141" s="1"/>
      <c r="L141" s="1"/>
      <c r="M141" s="1"/>
      <c r="N141" s="1"/>
    </row>
    <row r="142" spans="9:14" ht="12.75">
      <c r="I142" s="1"/>
      <c r="J142" s="1"/>
      <c r="K142" s="1"/>
      <c r="L142" s="1"/>
      <c r="M142" s="1"/>
      <c r="N142" s="1"/>
    </row>
    <row r="143" spans="9:14" ht="12.75">
      <c r="I143" s="1"/>
      <c r="J143" s="1"/>
      <c r="K143" s="1"/>
      <c r="L143" s="1"/>
      <c r="M143" s="1"/>
      <c r="N143" s="1"/>
    </row>
    <row r="144" spans="9:14" ht="12.75">
      <c r="I144" s="1"/>
      <c r="J144" s="1"/>
      <c r="K144" s="1"/>
      <c r="L144" s="1"/>
      <c r="M144" s="1"/>
      <c r="N144" s="1"/>
    </row>
    <row r="145" spans="9:14" ht="12.75">
      <c r="I145" s="1"/>
      <c r="J145" s="1"/>
      <c r="K145" s="1"/>
      <c r="L145" s="1"/>
      <c r="M145" s="1"/>
      <c r="N145" s="1"/>
    </row>
    <row r="146" spans="9:14" ht="12.75">
      <c r="I146" s="1"/>
      <c r="J146" s="1"/>
      <c r="K146" s="1"/>
      <c r="L146" s="1"/>
      <c r="M146" s="1"/>
      <c r="N146" s="1"/>
    </row>
    <row r="147" spans="9:14" ht="12.75">
      <c r="I147" s="1"/>
      <c r="J147" s="1"/>
      <c r="K147" s="1"/>
      <c r="L147" s="1"/>
      <c r="M147" s="1"/>
      <c r="N147" s="1"/>
    </row>
    <row r="148" spans="9:14" ht="12.75">
      <c r="I148" s="1"/>
      <c r="J148" s="1"/>
      <c r="K148" s="1"/>
      <c r="L148" s="1"/>
      <c r="M148" s="1"/>
      <c r="N148" s="1"/>
    </row>
    <row r="149" spans="9:14" ht="12.75">
      <c r="I149" s="1"/>
      <c r="J149" s="1"/>
      <c r="K149" s="1"/>
      <c r="L149" s="1"/>
      <c r="M149" s="1"/>
      <c r="N149" s="1"/>
    </row>
    <row r="150" spans="9:14" ht="12.75">
      <c r="I150" s="1"/>
      <c r="J150" s="1"/>
      <c r="K150" s="1"/>
      <c r="L150" s="1"/>
      <c r="M150" s="1"/>
      <c r="N150" s="1"/>
    </row>
    <row r="151" spans="9:14" ht="12.75">
      <c r="I151" s="1"/>
      <c r="J151" s="1"/>
      <c r="K151" s="1"/>
      <c r="L151" s="1"/>
      <c r="M151" s="1"/>
      <c r="N151" s="1"/>
    </row>
    <row r="152" spans="9:14" ht="12.75">
      <c r="I152" s="1"/>
      <c r="J152" s="1"/>
      <c r="K152" s="1"/>
      <c r="L152" s="1"/>
      <c r="M152" s="1"/>
      <c r="N152" s="1"/>
    </row>
    <row r="153" spans="9:14" ht="12.75">
      <c r="I153" s="1"/>
      <c r="J153" s="1"/>
      <c r="K153" s="1"/>
      <c r="L153" s="1"/>
      <c r="M153" s="1"/>
      <c r="N153" s="1"/>
    </row>
    <row r="154" spans="9:14" ht="12.75">
      <c r="I154" s="1"/>
      <c r="J154" s="1"/>
      <c r="K154" s="1"/>
      <c r="L154" s="1"/>
      <c r="M154" s="1"/>
      <c r="N154" s="1"/>
    </row>
    <row r="155" spans="9:14" ht="12.75">
      <c r="I155" s="1"/>
      <c r="J155" s="1"/>
      <c r="K155" s="1"/>
      <c r="L155" s="1"/>
      <c r="M155" s="1"/>
      <c r="N155" s="1"/>
    </row>
    <row r="156" spans="9:14" ht="12.75">
      <c r="I156" s="1"/>
      <c r="J156" s="1"/>
      <c r="K156" s="1"/>
      <c r="L156" s="1"/>
      <c r="M156" s="1"/>
      <c r="N156" s="1"/>
    </row>
    <row r="157" spans="9:14" ht="12.75">
      <c r="I157" s="1"/>
      <c r="J157" s="1"/>
      <c r="K157" s="1"/>
      <c r="L157" s="1"/>
      <c r="M157" s="1"/>
      <c r="N157" s="1"/>
    </row>
    <row r="158" spans="9:14" ht="12.75">
      <c r="I158" s="1"/>
      <c r="J158" s="1"/>
      <c r="K158" s="1"/>
      <c r="L158" s="1"/>
      <c r="M158" s="1"/>
      <c r="N158" s="1"/>
    </row>
    <row r="159" spans="9:14" ht="12.75">
      <c r="I159" s="1"/>
      <c r="J159" s="1"/>
      <c r="K159" s="1"/>
      <c r="L159" s="1"/>
      <c r="M159" s="1"/>
      <c r="N159" s="1"/>
    </row>
    <row r="160" spans="9:14" ht="12.75">
      <c r="I160" s="1"/>
      <c r="J160" s="1"/>
      <c r="K160" s="1"/>
      <c r="L160" s="1"/>
      <c r="M160" s="1"/>
      <c r="N160" s="1"/>
    </row>
    <row r="161" spans="9:14" ht="12.75">
      <c r="I161" s="1"/>
      <c r="J161" s="1"/>
      <c r="K161" s="1"/>
      <c r="L161" s="1"/>
      <c r="M161" s="1"/>
      <c r="N161" s="1"/>
    </row>
    <row r="162" spans="9:14" ht="12.75">
      <c r="I162" s="1"/>
      <c r="J162" s="1"/>
      <c r="K162" s="1"/>
      <c r="L162" s="1"/>
      <c r="M162" s="1"/>
      <c r="N162" s="1"/>
    </row>
    <row r="163" spans="9:14" ht="12.75">
      <c r="I163" s="1"/>
      <c r="J163" s="1"/>
      <c r="K163" s="1"/>
      <c r="L163" s="1"/>
      <c r="M163" s="1"/>
      <c r="N163" s="1"/>
    </row>
    <row r="164" spans="9:14" ht="12.75">
      <c r="I164" s="1"/>
      <c r="J164" s="1"/>
      <c r="K164" s="1"/>
      <c r="L164" s="1"/>
      <c r="M164" s="1"/>
      <c r="N164" s="1"/>
    </row>
    <row r="165" spans="9:14" ht="12.75">
      <c r="I165" s="1"/>
      <c r="J165" s="1"/>
      <c r="K165" s="1"/>
      <c r="L165" s="1"/>
      <c r="M165" s="1"/>
      <c r="N165" s="1"/>
    </row>
    <row r="166" spans="9:14" ht="12.75">
      <c r="I166" s="1"/>
      <c r="J166" s="1"/>
      <c r="K166" s="1"/>
      <c r="L166" s="1"/>
      <c r="M166" s="1"/>
      <c r="N166" s="1"/>
    </row>
    <row r="167" spans="9:14" ht="12.75">
      <c r="I167" s="1"/>
      <c r="J167" s="1"/>
      <c r="K167" s="1"/>
      <c r="L167" s="1"/>
      <c r="M167" s="1"/>
      <c r="N167" s="1"/>
    </row>
    <row r="168" spans="9:14" ht="12.75">
      <c r="I168" s="1"/>
      <c r="J168" s="1"/>
      <c r="K168" s="1"/>
      <c r="L168" s="1"/>
      <c r="M168" s="1"/>
      <c r="N168" s="1"/>
    </row>
    <row r="169" spans="9:14" ht="12.75">
      <c r="I169" s="1"/>
      <c r="J169" s="1"/>
      <c r="K169" s="1"/>
      <c r="L169" s="1"/>
      <c r="M169" s="1"/>
      <c r="N169" s="1"/>
    </row>
    <row r="170" spans="9:14" ht="12.75">
      <c r="I170" s="1"/>
      <c r="J170" s="1"/>
      <c r="K170" s="1"/>
      <c r="L170" s="1"/>
      <c r="M170" s="1"/>
      <c r="N170" s="1"/>
    </row>
    <row r="171" spans="9:14" ht="12.75">
      <c r="I171" s="1"/>
      <c r="J171" s="1"/>
      <c r="K171" s="1"/>
      <c r="L171" s="1"/>
      <c r="M171" s="1"/>
      <c r="N171" s="1"/>
    </row>
    <row r="172" spans="9:14" ht="12.75">
      <c r="I172" s="1"/>
      <c r="J172" s="1"/>
      <c r="K172" s="1"/>
      <c r="L172" s="1"/>
      <c r="M172" s="1"/>
      <c r="N172" s="1"/>
    </row>
    <row r="173" spans="9:14" ht="12.75">
      <c r="I173" s="1"/>
      <c r="J173" s="1"/>
      <c r="K173" s="1"/>
      <c r="L173" s="1"/>
      <c r="M173" s="1"/>
      <c r="N173" s="1"/>
    </row>
    <row r="174" spans="9:14" ht="12.75">
      <c r="I174" s="1"/>
      <c r="J174" s="1"/>
      <c r="K174" s="1"/>
      <c r="L174" s="1"/>
      <c r="M174" s="1"/>
      <c r="N174" s="1"/>
    </row>
    <row r="175" spans="9:14" ht="12.75">
      <c r="I175" s="1"/>
      <c r="J175" s="1"/>
      <c r="K175" s="1"/>
      <c r="L175" s="1"/>
      <c r="M175" s="1"/>
      <c r="N175" s="1"/>
    </row>
    <row r="176" spans="9:14" ht="12.75">
      <c r="I176" s="1"/>
      <c r="J176" s="1"/>
      <c r="K176" s="1"/>
      <c r="L176" s="1"/>
      <c r="M176" s="1"/>
      <c r="N176" s="1"/>
    </row>
    <row r="177" spans="9:14" ht="12.75">
      <c r="I177" s="1"/>
      <c r="J177" s="1"/>
      <c r="K177" s="1"/>
      <c r="L177" s="1"/>
      <c r="M177" s="1"/>
      <c r="N177" s="1"/>
    </row>
    <row r="178" spans="9:14" ht="12.75">
      <c r="I178" s="1"/>
      <c r="J178" s="1"/>
      <c r="K178" s="1"/>
      <c r="L178" s="1"/>
      <c r="M178" s="1"/>
      <c r="N178" s="1"/>
    </row>
    <row r="179" spans="9:14" ht="12.75">
      <c r="I179" s="1"/>
      <c r="J179" s="1"/>
      <c r="K179" s="1"/>
      <c r="L179" s="1"/>
      <c r="M179" s="1"/>
      <c r="N179" s="1"/>
    </row>
    <row r="180" spans="9:14" ht="12.75">
      <c r="I180" s="1"/>
      <c r="J180" s="1"/>
      <c r="K180" s="1"/>
      <c r="L180" s="1"/>
      <c r="M180" s="1"/>
      <c r="N180" s="1"/>
    </row>
    <row r="181" spans="9:14" ht="12.75">
      <c r="I181" s="1"/>
      <c r="J181" s="1"/>
      <c r="K181" s="1"/>
      <c r="L181" s="1"/>
      <c r="M181" s="1"/>
      <c r="N18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Vitelio Barrera Alvarez</cp:lastModifiedBy>
  <cp:lastPrinted>2020-01-31T12:55:49Z</cp:lastPrinted>
  <dcterms:created xsi:type="dcterms:W3CDTF">2007-01-13T18:42:48Z</dcterms:created>
  <dcterms:modified xsi:type="dcterms:W3CDTF">2021-03-18T21:39:15Z</dcterms:modified>
  <cp:category/>
  <cp:version/>
  <cp:contentType/>
  <cp:contentStatus/>
</cp:coreProperties>
</file>