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TAS_CAM_2019-2023\TASA RETRIBUTIVA\Acuerdo No. 4\Proyecciones Carga DBO_SST_Meta Propuesta\"/>
    </mc:Choice>
  </mc:AlternateContent>
  <bookViews>
    <workbookView xWindow="0" yWindow="0" windowWidth="20496" windowHeight="7752" tabRatio="722"/>
  </bookViews>
  <sheets>
    <sheet name="CARGAS-LA-GUANDINOSA-2024-2028 " sheetId="11" r:id="rId1"/>
    <sheet name="Hoja1" sheetId="10" r:id="rId2"/>
  </sheets>
  <definedNames>
    <definedName name="_xlnm.Print_Area" localSheetId="0">'CARGAS-LA-GUANDINOSA-2024-2028 '!$A$1:$AF$9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9" i="11" l="1"/>
  <c r="E9" i="11"/>
  <c r="G5" i="11"/>
  <c r="H5" i="11"/>
  <c r="L5" i="11" s="1"/>
  <c r="P5" i="11" s="1"/>
  <c r="G6" i="11"/>
  <c r="K6" i="11" s="1"/>
  <c r="H6" i="11"/>
  <c r="L6" i="11" s="1"/>
  <c r="G7" i="11"/>
  <c r="K7" i="11" s="1"/>
  <c r="H7" i="11"/>
  <c r="L7" i="11" s="1"/>
  <c r="P7" i="11" s="1"/>
  <c r="T7" i="11" l="1"/>
  <c r="O6" i="11"/>
  <c r="P6" i="11"/>
  <c r="O7" i="11"/>
  <c r="T5" i="11"/>
  <c r="K5" i="11"/>
  <c r="O5" i="11" l="1"/>
  <c r="S7" i="11"/>
  <c r="T6" i="11"/>
  <c r="S6" i="11"/>
  <c r="X5" i="11"/>
  <c r="X7" i="11"/>
  <c r="G4" i="11"/>
  <c r="S5" i="11" l="1"/>
  <c r="K4" i="11"/>
  <c r="O4" i="11" s="1"/>
  <c r="S4" i="11" s="1"/>
  <c r="W4" i="11" s="1"/>
  <c r="G9" i="11"/>
  <c r="I4" i="11" s="1"/>
  <c r="W6" i="11"/>
  <c r="W7" i="11"/>
  <c r="X6" i="11"/>
  <c r="H4" i="11"/>
  <c r="W5" i="11" l="1"/>
  <c r="H9" i="11"/>
  <c r="J4" i="11" s="1"/>
  <c r="L4" i="11"/>
  <c r="P4" i="11" s="1"/>
  <c r="T4" i="11" s="1"/>
  <c r="X4" i="11" s="1"/>
  <c r="I7" i="11"/>
  <c r="I8" i="11"/>
  <c r="I6" i="11"/>
  <c r="I5" i="11"/>
  <c r="L8" i="11"/>
  <c r="K8" i="11"/>
  <c r="AA9" i="11"/>
  <c r="P8" i="11" l="1"/>
  <c r="O8" i="11"/>
  <c r="O9" i="11" s="1"/>
  <c r="J5" i="11"/>
  <c r="J7" i="11"/>
  <c r="J6" i="11"/>
  <c r="J8" i="11"/>
  <c r="L9" i="11"/>
  <c r="P9" i="11"/>
  <c r="K9" i="11"/>
  <c r="M7" i="11" l="1"/>
  <c r="M6" i="11"/>
  <c r="M5" i="11"/>
  <c r="Q6" i="11"/>
  <c r="Q7" i="11"/>
  <c r="Q5" i="11"/>
  <c r="S8" i="11"/>
  <c r="W8" i="11" s="1"/>
  <c r="W9" i="11" s="1"/>
  <c r="Q8" i="11"/>
  <c r="R7" i="11"/>
  <c r="R5" i="11"/>
  <c r="R6" i="11"/>
  <c r="N6" i="11"/>
  <c r="N7" i="11"/>
  <c r="N5" i="11"/>
  <c r="M8" i="11"/>
  <c r="N8" i="11"/>
  <c r="T8" i="11"/>
  <c r="X8" i="11" s="1"/>
  <c r="X9" i="11" s="1"/>
  <c r="Z4" i="11" s="1"/>
  <c r="R8" i="11"/>
  <c r="T9" i="11"/>
  <c r="R4" i="11"/>
  <c r="Q4" i="11"/>
  <c r="N4" i="11"/>
  <c r="M4" i="11"/>
  <c r="Y8" i="11" l="1"/>
  <c r="Z8" i="11"/>
  <c r="V7" i="11"/>
  <c r="V5" i="11"/>
  <c r="V6" i="11"/>
  <c r="Y7" i="11"/>
  <c r="Y6" i="11"/>
  <c r="Y5" i="11"/>
  <c r="S9" i="11"/>
  <c r="Y4" i="11"/>
  <c r="Z7" i="11"/>
  <c r="Z5" i="11"/>
  <c r="Z6" i="11"/>
  <c r="V4" i="11"/>
  <c r="V8" i="11"/>
  <c r="Q9" i="11"/>
  <c r="I9" i="11"/>
  <c r="Y9" i="11" l="1"/>
  <c r="Z9" i="11"/>
  <c r="U6" i="11"/>
  <c r="U7" i="11"/>
  <c r="U5" i="11"/>
  <c r="U4" i="11"/>
  <c r="U8" i="11"/>
  <c r="J9" i="11"/>
  <c r="M9" i="11"/>
  <c r="U9" i="11" l="1"/>
  <c r="V9" i="11"/>
  <c r="R9" i="11" l="1"/>
  <c r="N9" i="11"/>
</calcChain>
</file>

<file path=xl/sharedStrings.xml><?xml version="1.0" encoding="utf-8"?>
<sst xmlns="http://schemas.openxmlformats.org/spreadsheetml/2006/main" count="70" uniqueCount="30">
  <si>
    <t>N°</t>
  </si>
  <si>
    <t>USUARIO</t>
  </si>
  <si>
    <t>MUNICIPIO</t>
  </si>
  <si>
    <t xml:space="preserve">NUMERO DE VERTIMIENTOS </t>
  </si>
  <si>
    <t>REDUCCIÓN DE VERTIMIENTOS</t>
  </si>
  <si>
    <t>Cm
DBO5 (kg/año)</t>
  </si>
  <si>
    <t>Cm
SST (kg/año)</t>
  </si>
  <si>
    <t>% PONDERADO DBO5</t>
  </si>
  <si>
    <t>% PONDERADO SST</t>
  </si>
  <si>
    <t>SUBTOTAL USUARIOS</t>
  </si>
  <si>
    <t>GIGANTE</t>
  </si>
  <si>
    <t>QUEBRADA LA GUANDINOSA</t>
  </si>
  <si>
    <t xml:space="preserve">Carga Proyectada usuarios nuevos u otros vertedores </t>
  </si>
  <si>
    <t xml:space="preserve">USUARIOS CON PSMV </t>
  </si>
  <si>
    <t>Carga contaminante Línea Base Kg- año</t>
  </si>
  <si>
    <t xml:space="preserve">
DBO5 (kg/año)</t>
  </si>
  <si>
    <t xml:space="preserve">
SST (kg/año)</t>
  </si>
  <si>
    <t>PROYECCIÓN DE CARGA A VERTER EN EL AÑO 2024</t>
  </si>
  <si>
    <t>PROYECCIÓN DE CARGA A VERTER EN EL AÑO 2025</t>
  </si>
  <si>
    <t>PROYECCIÓN DE CARGA A VERTER EN EL AÑO 2026</t>
  </si>
  <si>
    <t>PROYECCIÓN DE CARGA A VERTER EN EL AÑO 2027</t>
  </si>
  <si>
    <t>PROYECCIÓN DE CARGA A VERTER EN EL AÑO 2028</t>
  </si>
  <si>
    <t xml:space="preserve">Variación Índice Producción Industrial junio 2023 </t>
  </si>
  <si>
    <t xml:space="preserve">Promedio Tasa Crecimiento Prestador EMPUGIGANTE </t>
  </si>
  <si>
    <t>EMPRESA ASOCIATIVA DE TRABAJO MARCELLA</t>
  </si>
  <si>
    <t>PISCICOLA EL TRIUNFO SAS - PIO LEON BARON (PREDIO ENTRELAGOS)</t>
  </si>
  <si>
    <t>LUZ DARY CARDONA SANCHEZ (Villa Lucecita)</t>
  </si>
  <si>
    <t>EMPRESAS PÚBLICAS DE GIGANTE EMPUGIGANTE SA ESP - GIGANTE</t>
  </si>
  <si>
    <t>N.A</t>
  </si>
  <si>
    <t>Tramo con Prestador del servicio de alcantarillado el cual cuenta con sistema de tratamiento que cumple con estos parámestros con corte 2022. Los demás usuarios de igual forma cumplen norma de vertimiento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</si>
</sst>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0.000"/>
    <numFmt numFmtId="165" formatCode="_ * #,##0.00_ ;_ * \-#,##0.00_ ;_ * &quot;-&quot;??_ ;_ @_ "/>
    <numFmt numFmtId="166" formatCode="0.0%"/>
  </numFmts>
  <fonts count="13">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name val="Arial"/>
      <family val="2"/>
    </font>
    <font>
      <sz val="12"/>
      <color theme="1"/>
      <name val="Calibri "/>
    </font>
    <font>
      <b/>
      <sz val="11"/>
      <color rgb="FF000066"/>
      <name val="Arial"/>
      <family val="2"/>
    </font>
    <font>
      <sz val="11"/>
      <color theme="1"/>
      <name val="Arial"/>
      <family val="2"/>
    </font>
    <font>
      <b/>
      <sz val="11"/>
      <color theme="1"/>
      <name val="Arial"/>
      <family val="2"/>
    </font>
    <font>
      <sz val="11"/>
      <name val="Arial"/>
      <family val="2"/>
    </font>
    <font>
      <b/>
      <sz val="12"/>
      <color rgb="FF000099"/>
      <name val="Arial"/>
      <family val="2"/>
    </font>
    <font>
      <sz val="12"/>
      <color rgb="FF000099"/>
      <name val="Arial"/>
      <family val="2"/>
    </font>
    <font>
      <b/>
      <sz val="12"/>
      <name val="Arial"/>
      <family val="2"/>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xf numFmtId="0" fontId="2" fillId="0" borderId="0"/>
    <xf numFmtId="41" fontId="2" fillId="0" borderId="0" applyFont="0" applyFill="0" applyBorder="0" applyAlignment="0" applyProtection="0"/>
    <xf numFmtId="9" fontId="2"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43" fontId="1" fillId="0" borderId="0" applyFont="0" applyFill="0" applyBorder="0" applyAlignment="0" applyProtection="0"/>
    <xf numFmtId="9" fontId="1" fillId="0" borderId="0" applyFont="0" applyFill="0" applyBorder="0" applyAlignment="0" applyProtection="0"/>
    <xf numFmtId="0" fontId="4" fillId="0" borderId="0"/>
  </cellStyleXfs>
  <cellXfs count="49">
    <xf numFmtId="0" fontId="0" fillId="0" borderId="0" xfId="0"/>
    <xf numFmtId="0" fontId="3" fillId="0" borderId="0" xfId="1" applyNumberFormat="1" applyFont="1" applyFill="1" applyBorder="1" applyAlignment="1">
      <alignment horizontal="center" vertical="center"/>
    </xf>
    <xf numFmtId="0" fontId="3" fillId="0" borderId="0" xfId="1" applyNumberFormat="1" applyFont="1" applyFill="1" applyBorder="1" applyAlignment="1">
      <alignment vertical="center"/>
    </xf>
    <xf numFmtId="0" fontId="3" fillId="0" borderId="0" xfId="1" applyNumberFormat="1" applyFont="1" applyFill="1" applyBorder="1" applyAlignment="1">
      <alignment horizontal="right" vertical="center"/>
    </xf>
    <xf numFmtId="0" fontId="5" fillId="0" borderId="0" xfId="1" applyFont="1" applyAlignment="1">
      <alignment horizontal="center" vertical="center"/>
    </xf>
    <xf numFmtId="0" fontId="5" fillId="0" borderId="0" xfId="1" applyFont="1" applyAlignment="1">
      <alignment vertical="center"/>
    </xf>
    <xf numFmtId="0" fontId="5" fillId="3" borderId="0" xfId="1" applyFont="1" applyFill="1" applyAlignment="1">
      <alignment horizontal="center" vertical="center"/>
    </xf>
    <xf numFmtId="0" fontId="5" fillId="0" borderId="0" xfId="1" applyFont="1" applyAlignment="1">
      <alignment horizontal="right" vertical="center"/>
    </xf>
    <xf numFmtId="0" fontId="5" fillId="3" borderId="0" xfId="1" applyFont="1" applyFill="1" applyAlignment="1">
      <alignment vertical="center"/>
    </xf>
    <xf numFmtId="3" fontId="3" fillId="0" borderId="0" xfId="1" applyNumberFormat="1" applyFont="1" applyFill="1" applyBorder="1" applyAlignment="1">
      <alignment horizontal="right" vertical="center"/>
    </xf>
    <xf numFmtId="9" fontId="5" fillId="0" borderId="0" xfId="8" applyFont="1" applyAlignment="1">
      <alignment horizontal="right" vertical="center"/>
    </xf>
    <xf numFmtId="9" fontId="5" fillId="0" borderId="0" xfId="8" applyFont="1" applyAlignment="1">
      <alignment horizontal="center" vertical="center"/>
    </xf>
    <xf numFmtId="2" fontId="5" fillId="0" borderId="0" xfId="8" applyNumberFormat="1" applyFont="1" applyAlignment="1">
      <alignment horizontal="center" vertical="center"/>
    </xf>
    <xf numFmtId="43" fontId="5" fillId="0" borderId="0" xfId="7" applyFont="1" applyAlignment="1">
      <alignment horizontal="center" vertical="center"/>
    </xf>
    <xf numFmtId="166" fontId="5" fillId="0" borderId="1" xfId="8" applyNumberFormat="1" applyFont="1" applyBorder="1" applyAlignment="1">
      <alignment horizontal="center" vertical="center"/>
    </xf>
    <xf numFmtId="10" fontId="5" fillId="0" borderId="1" xfId="1" applyNumberFormat="1" applyFont="1" applyBorder="1" applyAlignment="1">
      <alignment horizontal="center" vertical="center"/>
    </xf>
    <xf numFmtId="0" fontId="6" fillId="0" borderId="1" xfId="1" applyNumberFormat="1" applyFont="1" applyFill="1" applyBorder="1" applyAlignment="1">
      <alignment horizontal="center" vertical="center" wrapText="1"/>
    </xf>
    <xf numFmtId="0" fontId="7" fillId="0" borderId="0" xfId="1" applyNumberFormat="1" applyFont="1" applyFill="1" applyBorder="1" applyAlignment="1">
      <alignment vertical="center"/>
    </xf>
    <xf numFmtId="0" fontId="8" fillId="0" borderId="1" xfId="1" applyNumberFormat="1" applyFont="1" applyFill="1" applyBorder="1" applyAlignment="1">
      <alignment horizontal="center" vertical="center"/>
    </xf>
    <xf numFmtId="0" fontId="8" fillId="0" borderId="1" xfId="1" applyNumberFormat="1" applyFont="1" applyFill="1" applyBorder="1" applyAlignment="1">
      <alignment horizontal="left" vertical="center" wrapText="1"/>
    </xf>
    <xf numFmtId="10" fontId="8" fillId="0" borderId="1" xfId="3" applyNumberFormat="1" applyFont="1" applyFill="1" applyBorder="1" applyAlignment="1">
      <alignment horizontal="center" vertical="center"/>
    </xf>
    <xf numFmtId="164" fontId="7" fillId="0" borderId="0" xfId="1" applyNumberFormat="1" applyFont="1" applyFill="1" applyBorder="1" applyAlignment="1">
      <alignment vertical="center"/>
    </xf>
    <xf numFmtId="0" fontId="9" fillId="0" borderId="1" xfId="9" applyFont="1" applyFill="1" applyBorder="1" applyAlignment="1">
      <alignment horizontal="left" vertical="justify" wrapText="1"/>
    </xf>
    <xf numFmtId="0" fontId="10" fillId="2" borderId="1" xfId="1" applyNumberFormat="1" applyFont="1" applyFill="1" applyBorder="1" applyAlignment="1">
      <alignment horizontal="center" vertical="center"/>
    </xf>
    <xf numFmtId="43" fontId="10" fillId="2" borderId="1" xfId="7" applyFont="1" applyFill="1" applyBorder="1" applyAlignment="1">
      <alignment horizontal="center" vertical="center"/>
    </xf>
    <xf numFmtId="9" fontId="10" fillId="2" borderId="1" xfId="3" applyNumberFormat="1" applyFont="1" applyFill="1" applyBorder="1" applyAlignment="1">
      <alignment horizontal="center" vertical="center"/>
    </xf>
    <xf numFmtId="3" fontId="10" fillId="2" borderId="1" xfId="2" applyNumberFormat="1" applyFont="1" applyFill="1" applyBorder="1" applyAlignment="1">
      <alignment horizontal="center" vertical="center"/>
    </xf>
    <xf numFmtId="3" fontId="10" fillId="2" borderId="1" xfId="1" applyNumberFormat="1" applyFont="1" applyFill="1" applyBorder="1" applyAlignment="1">
      <alignment horizontal="center" vertical="center"/>
    </xf>
    <xf numFmtId="1" fontId="10" fillId="2" borderId="1" xfId="2" applyNumberFormat="1" applyFont="1" applyFill="1" applyBorder="1" applyAlignment="1">
      <alignment horizontal="center" vertical="center"/>
    </xf>
    <xf numFmtId="0" fontId="11" fillId="2" borderId="0" xfId="1" applyNumberFormat="1" applyFont="1" applyFill="1" applyBorder="1" applyAlignment="1">
      <alignment vertical="center"/>
    </xf>
    <xf numFmtId="41" fontId="7" fillId="0" borderId="1" xfId="2" applyFont="1" applyFill="1" applyBorder="1" applyAlignment="1">
      <alignment horizontal="center" vertical="center"/>
    </xf>
    <xf numFmtId="41" fontId="8" fillId="0" borderId="1" xfId="2" applyFont="1" applyFill="1" applyBorder="1" applyAlignment="1">
      <alignment horizontal="center" vertical="center"/>
    </xf>
    <xf numFmtId="10" fontId="7" fillId="0" borderId="1" xfId="3" applyNumberFormat="1" applyFont="1" applyFill="1" applyBorder="1" applyAlignment="1">
      <alignment horizontal="center" vertical="center"/>
    </xf>
    <xf numFmtId="0" fontId="10" fillId="2" borderId="1" xfId="1" applyNumberFormat="1" applyFont="1" applyFill="1" applyBorder="1" applyAlignment="1">
      <alignment horizontal="center" vertical="center" wrapText="1"/>
    </xf>
    <xf numFmtId="0" fontId="7" fillId="0" borderId="1" xfId="2" applyNumberFormat="1" applyFont="1" applyFill="1" applyBorder="1" applyAlignment="1">
      <alignment horizontal="center" vertical="center"/>
    </xf>
    <xf numFmtId="0" fontId="12" fillId="0" borderId="1" xfId="9"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0" fontId="6" fillId="0" borderId="3" xfId="1" applyNumberFormat="1" applyFont="1" applyFill="1" applyBorder="1" applyAlignment="1">
      <alignment horizontal="center" vertical="center" wrapText="1"/>
    </xf>
    <xf numFmtId="0" fontId="6" fillId="0" borderId="4" xfId="1" applyNumberFormat="1" applyFont="1" applyFill="1" applyBorder="1" applyAlignment="1">
      <alignment horizontal="center" vertical="center" wrapText="1"/>
    </xf>
    <xf numFmtId="0" fontId="6" fillId="0" borderId="2" xfId="1" applyNumberFormat="1" applyFont="1" applyFill="1" applyBorder="1" applyAlignment="1">
      <alignment horizontal="center" vertical="center" wrapText="1"/>
    </xf>
    <xf numFmtId="0" fontId="8" fillId="0" borderId="6" xfId="1" applyNumberFormat="1" applyFont="1" applyFill="1" applyBorder="1" applyAlignment="1">
      <alignment horizontal="center" vertical="center" wrapText="1"/>
    </xf>
    <xf numFmtId="0" fontId="8" fillId="0" borderId="5" xfId="1" applyNumberFormat="1" applyFont="1" applyFill="1" applyBorder="1" applyAlignment="1">
      <alignment horizontal="center" vertical="center" wrapText="1"/>
    </xf>
    <xf numFmtId="0" fontId="8" fillId="0" borderId="7" xfId="1" applyNumberFormat="1"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0" fontId="5" fillId="0" borderId="1" xfId="1" applyFont="1" applyBorder="1" applyAlignment="1">
      <alignment horizontal="center" vertical="center" wrapText="1"/>
    </xf>
    <xf numFmtId="0" fontId="6" fillId="0" borderId="1" xfId="1" applyNumberFormat="1" applyFont="1" applyFill="1" applyBorder="1" applyAlignment="1">
      <alignment horizontal="center" vertical="center"/>
    </xf>
    <xf numFmtId="0" fontId="10" fillId="2" borderId="2" xfId="1" applyNumberFormat="1" applyFont="1" applyFill="1" applyBorder="1" applyAlignment="1">
      <alignment horizontal="center" vertical="center" wrapText="1"/>
    </xf>
    <xf numFmtId="0" fontId="10" fillId="2" borderId="4" xfId="1" applyNumberFormat="1" applyFont="1" applyFill="1" applyBorder="1" applyAlignment="1">
      <alignment horizontal="center" vertical="center" wrapText="1"/>
    </xf>
    <xf numFmtId="0" fontId="5" fillId="4" borderId="0" xfId="1" applyFont="1" applyFill="1" applyAlignment="1">
      <alignment horizontal="center" vertical="center" wrapText="1"/>
    </xf>
  </cellXfs>
  <cellStyles count="10">
    <cellStyle name="Millares" xfId="7" builtinId="3"/>
    <cellStyle name="Millares [0] 2" xfId="2"/>
    <cellStyle name="Millares 2" xfId="5"/>
    <cellStyle name="Normal" xfId="0" builtinId="0"/>
    <cellStyle name="Normal 2" xfId="1"/>
    <cellStyle name="Normal 2 2" xfId="4"/>
    <cellStyle name="Normal 3" xfId="6"/>
    <cellStyle name="Normal 3 2" xfId="9"/>
    <cellStyle name="Porcentaje" xfId="8" builtinId="5"/>
    <cellStyle name="Porcentaje 2" xfId="3"/>
  </cellStyles>
  <dxfs count="0"/>
  <tableStyles count="0" defaultTableStyle="TableStyleMedium2" defaultPivotStyle="PivotStyleLight16"/>
  <colors>
    <mruColors>
      <color rgb="FFC6E6A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8"/>
  <sheetViews>
    <sheetView tabSelected="1" zoomScale="60" zoomScaleNormal="60" zoomScaleSheetLayoutView="70" workbookViewId="0">
      <selection activeCell="A11" sqref="A11:B18"/>
    </sheetView>
  </sheetViews>
  <sheetFormatPr baseColWidth="10" defaultColWidth="10" defaultRowHeight="15"/>
  <cols>
    <col min="1" max="1" width="7.5" style="4" customWidth="1"/>
    <col min="2" max="2" width="63.19921875" style="5" customWidth="1"/>
    <col min="3" max="3" width="19.296875" style="6" customWidth="1"/>
    <col min="4" max="4" width="13.59765625" style="4" customWidth="1"/>
    <col min="5" max="5" width="18.19921875" style="4" customWidth="1"/>
    <col min="6" max="6" width="16.8984375" style="4" customWidth="1"/>
    <col min="7" max="7" width="13.5" style="7" customWidth="1"/>
    <col min="8" max="8" width="13" style="7" customWidth="1"/>
    <col min="9" max="9" width="14.8984375" style="7" customWidth="1"/>
    <col min="10" max="10" width="15.19921875" style="7" customWidth="1"/>
    <col min="11" max="11" width="15.3984375" style="7" customWidth="1"/>
    <col min="12" max="12" width="13.8984375" style="7" customWidth="1"/>
    <col min="13" max="13" width="16.8984375" style="7" customWidth="1"/>
    <col min="14" max="14" width="15.69921875" style="7" customWidth="1"/>
    <col min="15" max="15" width="12.8984375" style="7" customWidth="1"/>
    <col min="16" max="16" width="13.796875" style="7" customWidth="1"/>
    <col min="17" max="18" width="14.8984375" style="7" customWidth="1"/>
    <col min="19" max="19" width="12.5" style="7" customWidth="1"/>
    <col min="20" max="20" width="13.5" style="7" customWidth="1"/>
    <col min="21" max="21" width="14.59765625" style="7" customWidth="1"/>
    <col min="22" max="22" width="15.296875" style="7" customWidth="1"/>
    <col min="23" max="23" width="13.09765625" style="7" customWidth="1"/>
    <col min="24" max="24" width="15.796875" style="7" customWidth="1"/>
    <col min="25" max="25" width="15.8984375" style="7" customWidth="1"/>
    <col min="26" max="26" width="16.69921875" style="7" customWidth="1"/>
    <col min="27" max="27" width="18" style="7" customWidth="1"/>
    <col min="28" max="28" width="8.3984375" style="8" customWidth="1"/>
    <col min="29" max="29" width="9" style="8" customWidth="1"/>
    <col min="30" max="30" width="10" style="8" customWidth="1"/>
    <col min="31" max="31" width="9.59765625" style="8" customWidth="1"/>
    <col min="32" max="32" width="9" style="8" customWidth="1"/>
    <col min="33" max="16384" width="10" style="5"/>
  </cols>
  <sheetData>
    <row r="1" spans="1:44" s="2" customFormat="1" ht="31.5" customHeight="1">
      <c r="A1" s="1"/>
      <c r="C1" s="1"/>
      <c r="D1" s="1"/>
      <c r="E1" s="1"/>
      <c r="F1" s="1"/>
      <c r="G1" s="3"/>
      <c r="H1" s="3"/>
      <c r="I1" s="3"/>
      <c r="J1" s="3"/>
      <c r="K1" s="3"/>
      <c r="L1" s="3"/>
      <c r="M1" s="3"/>
      <c r="N1" s="3"/>
      <c r="O1" s="3"/>
      <c r="P1" s="3"/>
      <c r="Q1" s="3"/>
      <c r="R1" s="3"/>
      <c r="S1" s="3"/>
      <c r="T1" s="3"/>
      <c r="U1" s="3"/>
      <c r="V1" s="3"/>
      <c r="W1" s="3"/>
      <c r="X1" s="3"/>
      <c r="Y1" s="3"/>
      <c r="Z1" s="3"/>
      <c r="AA1" s="3"/>
    </row>
    <row r="2" spans="1:44" s="17" customFormat="1" ht="47.4" customHeight="1">
      <c r="A2" s="45" t="s">
        <v>0</v>
      </c>
      <c r="B2" s="45" t="s">
        <v>1</v>
      </c>
      <c r="C2" s="45" t="s">
        <v>2</v>
      </c>
      <c r="D2" s="43" t="s">
        <v>13</v>
      </c>
      <c r="E2" s="43" t="s">
        <v>14</v>
      </c>
      <c r="F2" s="43"/>
      <c r="G2" s="37" t="s">
        <v>17</v>
      </c>
      <c r="H2" s="37"/>
      <c r="I2" s="37"/>
      <c r="J2" s="38"/>
      <c r="K2" s="37" t="s">
        <v>18</v>
      </c>
      <c r="L2" s="37"/>
      <c r="M2" s="37"/>
      <c r="N2" s="38"/>
      <c r="O2" s="37" t="s">
        <v>19</v>
      </c>
      <c r="P2" s="37"/>
      <c r="Q2" s="37"/>
      <c r="R2" s="38"/>
      <c r="S2" s="37" t="s">
        <v>20</v>
      </c>
      <c r="T2" s="37"/>
      <c r="U2" s="37"/>
      <c r="V2" s="38"/>
      <c r="W2" s="37" t="s">
        <v>21</v>
      </c>
      <c r="X2" s="37"/>
      <c r="Y2" s="37"/>
      <c r="Z2" s="38"/>
      <c r="AA2" s="16" t="s">
        <v>3</v>
      </c>
      <c r="AB2" s="39" t="s">
        <v>4</v>
      </c>
      <c r="AC2" s="37"/>
      <c r="AD2" s="37"/>
      <c r="AE2" s="37"/>
      <c r="AF2" s="38"/>
    </row>
    <row r="3" spans="1:44" s="17" customFormat="1" ht="43.2" customHeight="1">
      <c r="A3" s="45"/>
      <c r="B3" s="45"/>
      <c r="C3" s="45"/>
      <c r="D3" s="43"/>
      <c r="E3" s="16" t="s">
        <v>15</v>
      </c>
      <c r="F3" s="16" t="s">
        <v>16</v>
      </c>
      <c r="G3" s="16" t="s">
        <v>5</v>
      </c>
      <c r="H3" s="16" t="s">
        <v>6</v>
      </c>
      <c r="I3" s="16" t="s">
        <v>7</v>
      </c>
      <c r="J3" s="16" t="s">
        <v>8</v>
      </c>
      <c r="K3" s="16" t="s">
        <v>5</v>
      </c>
      <c r="L3" s="16" t="s">
        <v>6</v>
      </c>
      <c r="M3" s="16" t="s">
        <v>7</v>
      </c>
      <c r="N3" s="16" t="s">
        <v>8</v>
      </c>
      <c r="O3" s="16" t="s">
        <v>5</v>
      </c>
      <c r="P3" s="16" t="s">
        <v>6</v>
      </c>
      <c r="Q3" s="16" t="s">
        <v>7</v>
      </c>
      <c r="R3" s="16" t="s">
        <v>8</v>
      </c>
      <c r="S3" s="16" t="s">
        <v>5</v>
      </c>
      <c r="T3" s="16" t="s">
        <v>6</v>
      </c>
      <c r="U3" s="16" t="s">
        <v>7</v>
      </c>
      <c r="V3" s="16" t="s">
        <v>8</v>
      </c>
      <c r="W3" s="16" t="s">
        <v>5</v>
      </c>
      <c r="X3" s="16" t="s">
        <v>6</v>
      </c>
      <c r="Y3" s="16" t="s">
        <v>7</v>
      </c>
      <c r="Z3" s="16" t="s">
        <v>8</v>
      </c>
      <c r="AA3" s="16">
        <v>2023</v>
      </c>
      <c r="AB3" s="16">
        <v>2024</v>
      </c>
      <c r="AC3" s="16">
        <v>2025</v>
      </c>
      <c r="AD3" s="16">
        <v>2026</v>
      </c>
      <c r="AE3" s="16">
        <v>2027</v>
      </c>
      <c r="AF3" s="16">
        <v>2028</v>
      </c>
    </row>
    <row r="4" spans="1:44" s="17" customFormat="1" ht="45" customHeight="1">
      <c r="A4" s="18">
        <v>1</v>
      </c>
      <c r="B4" s="35" t="s">
        <v>27</v>
      </c>
      <c r="C4" s="40" t="s">
        <v>10</v>
      </c>
      <c r="D4" s="18"/>
      <c r="E4" s="30">
        <v>57438.566639999997</v>
      </c>
      <c r="F4" s="30">
        <v>62805.613305599989</v>
      </c>
      <c r="G4" s="30">
        <f>E4*1.01</f>
        <v>58012.952306399995</v>
      </c>
      <c r="H4" s="30">
        <f>F4*1.008</f>
        <v>63308.058212044787</v>
      </c>
      <c r="I4" s="32">
        <f>G4/$G$9</f>
        <v>0.93734461005435044</v>
      </c>
      <c r="J4" s="32">
        <f>H4/$H$9</f>
        <v>0.90838881386374315</v>
      </c>
      <c r="K4" s="30">
        <f>G4*1.01</f>
        <v>58593.081829463998</v>
      </c>
      <c r="L4" s="30">
        <f>H4*1.01</f>
        <v>63941.138794165236</v>
      </c>
      <c r="M4" s="32">
        <f>K4/$K$9</f>
        <v>0.93705395915726553</v>
      </c>
      <c r="N4" s="32">
        <f>L4/$L$9</f>
        <v>0.9079770274653739</v>
      </c>
      <c r="O4" s="30">
        <f>K4*1.01</f>
        <v>59179.012647758638</v>
      </c>
      <c r="P4" s="30">
        <f>L4*1.01</f>
        <v>64580.55018210689</v>
      </c>
      <c r="Q4" s="32">
        <f>O4/$O$9</f>
        <v>0.93676205092797038</v>
      </c>
      <c r="R4" s="32">
        <f>P4/$P$9</f>
        <v>0.9075635784641144</v>
      </c>
      <c r="S4" s="30">
        <f>O4*1.01</f>
        <v>59770.802774236225</v>
      </c>
      <c r="T4" s="30">
        <f>P4*1.01</f>
        <v>65226.355683927963</v>
      </c>
      <c r="U4" s="32">
        <f>S4/$S$9</f>
        <v>0.93646888077257517</v>
      </c>
      <c r="V4" s="32">
        <f>T4/$T$9</f>
        <v>0.90714846184226072</v>
      </c>
      <c r="W4" s="30">
        <f>S4*1.01</f>
        <v>60368.510801978584</v>
      </c>
      <c r="X4" s="30">
        <f>T4*1.01</f>
        <v>65878.61924076725</v>
      </c>
      <c r="Y4" s="32">
        <f>W4/$W$9</f>
        <v>0.93617444408829276</v>
      </c>
      <c r="Z4" s="32">
        <f>X4/$X$9</f>
        <v>0.9067316725823813</v>
      </c>
      <c r="AA4" s="34">
        <v>1</v>
      </c>
      <c r="AB4" s="36" t="s">
        <v>28</v>
      </c>
      <c r="AC4" s="36" t="s">
        <v>28</v>
      </c>
      <c r="AD4" s="36" t="s">
        <v>28</v>
      </c>
      <c r="AE4" s="36" t="s">
        <v>28</v>
      </c>
      <c r="AF4" s="36" t="s">
        <v>28</v>
      </c>
      <c r="AH4" s="21"/>
      <c r="AI4" s="21"/>
      <c r="AJ4" s="21"/>
      <c r="AK4" s="21"/>
      <c r="AL4" s="21"/>
      <c r="AM4" s="21"/>
      <c r="AN4" s="21"/>
      <c r="AO4" s="21"/>
      <c r="AP4" s="21"/>
      <c r="AQ4" s="21"/>
      <c r="AR4" s="21"/>
    </row>
    <row r="5" spans="1:44" s="17" customFormat="1" ht="24" customHeight="1">
      <c r="A5" s="18">
        <v>2</v>
      </c>
      <c r="B5" s="22" t="s">
        <v>24</v>
      </c>
      <c r="C5" s="41"/>
      <c r="D5" s="18"/>
      <c r="E5" s="30">
        <v>1209.3004800000001</v>
      </c>
      <c r="F5" s="30">
        <v>3131.3145600000003</v>
      </c>
      <c r="G5" s="30">
        <f t="shared" ref="G5:G7" si="0">E5*1.015</f>
        <v>1227.4399871999999</v>
      </c>
      <c r="H5" s="30">
        <f t="shared" ref="H5:H7" si="1">F5*1.015</f>
        <v>3178.2842783999999</v>
      </c>
      <c r="I5" s="32">
        <f>G5/$G$9</f>
        <v>1.9832368642272558E-2</v>
      </c>
      <c r="J5" s="32">
        <f>H5/$H$9</f>
        <v>4.5604271672768905E-2</v>
      </c>
      <c r="K5" s="30">
        <f t="shared" ref="K5:K7" si="2">G5*1.015</f>
        <v>1245.8515870079998</v>
      </c>
      <c r="L5" s="30">
        <f t="shared" ref="L5:L7" si="3">H5*1.015</f>
        <v>3225.9585425759997</v>
      </c>
      <c r="M5" s="32">
        <f>K5/$K$9</f>
        <v>1.9924368640073086E-2</v>
      </c>
      <c r="N5" s="32">
        <f>L5/$L$9</f>
        <v>4.5809259945210304E-2</v>
      </c>
      <c r="O5" s="30">
        <f t="shared" ref="O5:O7" si="4">K5*1.015</f>
        <v>1264.5393608131196</v>
      </c>
      <c r="P5" s="30">
        <f t="shared" ref="P5:P7" si="5">L5*1.015</f>
        <v>3274.3479207146393</v>
      </c>
      <c r="Q5" s="32">
        <f>O5/$O$9</f>
        <v>2.0016766622403381E-2</v>
      </c>
      <c r="R5" s="32">
        <f>P5/$P$9</f>
        <v>4.6015075865421522E-2</v>
      </c>
      <c r="S5" s="30">
        <f t="shared" ref="S5:S7" si="6">O5*1.015</f>
        <v>1283.5074512253163</v>
      </c>
      <c r="T5" s="30">
        <f t="shared" ref="T5:T7" si="7">P5*1.015</f>
        <v>3323.4631395253587</v>
      </c>
      <c r="U5" s="32">
        <f>S5/$S$9</f>
        <v>2.0109564043371539E-2</v>
      </c>
      <c r="V5" s="32">
        <f>T5/$T$9</f>
        <v>4.6221721931227824E-2</v>
      </c>
      <c r="W5" s="30">
        <f t="shared" ref="W5:W7" si="8">S5*1.015</f>
        <v>1302.760062993696</v>
      </c>
      <c r="X5" s="30">
        <f t="shared" ref="X5:X7" si="9">T5*1.015</f>
        <v>3373.3150866182386</v>
      </c>
      <c r="Y5" s="32">
        <f>W5/$W$9</f>
        <v>2.0202762359902041E-2</v>
      </c>
      <c r="Z5" s="32">
        <f>X5/$X$9</f>
        <v>4.6429200640318594E-2</v>
      </c>
      <c r="AA5" s="34">
        <v>1</v>
      </c>
      <c r="AB5" s="36" t="s">
        <v>28</v>
      </c>
      <c r="AC5" s="36" t="s">
        <v>28</v>
      </c>
      <c r="AD5" s="36" t="s">
        <v>28</v>
      </c>
      <c r="AE5" s="36" t="s">
        <v>28</v>
      </c>
      <c r="AF5" s="36" t="s">
        <v>28</v>
      </c>
    </row>
    <row r="6" spans="1:44" s="17" customFormat="1" ht="27" customHeight="1">
      <c r="A6" s="18">
        <v>3</v>
      </c>
      <c r="B6" s="22" t="s">
        <v>26</v>
      </c>
      <c r="C6" s="41"/>
      <c r="D6" s="18"/>
      <c r="E6" s="30">
        <v>999.06047999999998</v>
      </c>
      <c r="F6" s="30">
        <v>1748.3558399999999</v>
      </c>
      <c r="G6" s="30">
        <f t="shared" si="0"/>
        <v>1014.0463871999999</v>
      </c>
      <c r="H6" s="30">
        <f t="shared" si="1"/>
        <v>1774.5811775999998</v>
      </c>
      <c r="I6" s="32">
        <f>G6/$G$9</f>
        <v>1.6384460324770374E-2</v>
      </c>
      <c r="J6" s="32">
        <f>H6/$H$9</f>
        <v>2.5462946369729164E-2</v>
      </c>
      <c r="K6" s="30">
        <f t="shared" si="2"/>
        <v>1029.2570830079999</v>
      </c>
      <c r="L6" s="30">
        <f t="shared" si="3"/>
        <v>1801.1998952639997</v>
      </c>
      <c r="M6" s="32">
        <f>K6/$K$9</f>
        <v>1.6460465886235624E-2</v>
      </c>
      <c r="N6" s="32">
        <f>L6/$L$9</f>
        <v>2.5577400678418748E-2</v>
      </c>
      <c r="O6" s="30">
        <f t="shared" si="4"/>
        <v>1044.6959392531198</v>
      </c>
      <c r="P6" s="30">
        <f t="shared" si="5"/>
        <v>1828.2178936929595</v>
      </c>
      <c r="Q6" s="32">
        <f>O6/$O$9</f>
        <v>1.6536800241596119E-2</v>
      </c>
      <c r="R6" s="32">
        <f>P6/$P$9</f>
        <v>2.569231710063417E-2</v>
      </c>
      <c r="S6" s="30">
        <f t="shared" si="6"/>
        <v>1060.3663783419165</v>
      </c>
      <c r="T6" s="30">
        <f t="shared" si="7"/>
        <v>1855.6411620983538</v>
      </c>
      <c r="U6" s="32">
        <f>S6/$S$9</f>
        <v>1.6613464592159521E-2</v>
      </c>
      <c r="V6" s="32">
        <f>T6/$T$9</f>
        <v>2.5807697031025284E-2</v>
      </c>
      <c r="W6" s="30">
        <f t="shared" si="8"/>
        <v>1076.2718740170451</v>
      </c>
      <c r="X6" s="30">
        <f t="shared" si="9"/>
        <v>1883.475779529829</v>
      </c>
      <c r="Y6" s="32">
        <f>W6/$W$9</f>
        <v>1.669046014156024E-2</v>
      </c>
      <c r="Z6" s="32">
        <f>X6/$X$9</f>
        <v>2.592354186416607E-2</v>
      </c>
      <c r="AA6" s="34">
        <v>1</v>
      </c>
      <c r="AB6" s="36" t="s">
        <v>28</v>
      </c>
      <c r="AC6" s="36" t="s">
        <v>28</v>
      </c>
      <c r="AD6" s="36" t="s">
        <v>28</v>
      </c>
      <c r="AE6" s="36" t="s">
        <v>28</v>
      </c>
      <c r="AF6" s="36" t="s">
        <v>28</v>
      </c>
    </row>
    <row r="7" spans="1:44" s="17" customFormat="1" ht="34.799999999999997" customHeight="1">
      <c r="A7" s="18">
        <v>4</v>
      </c>
      <c r="B7" s="22" t="s">
        <v>25</v>
      </c>
      <c r="C7" s="41"/>
      <c r="D7" s="18"/>
      <c r="E7" s="30">
        <v>1612.1203199999998</v>
      </c>
      <c r="F7" s="30">
        <v>1410.6052799999998</v>
      </c>
      <c r="G7" s="30">
        <f t="shared" si="0"/>
        <v>1636.3021247999995</v>
      </c>
      <c r="H7" s="30">
        <f t="shared" si="1"/>
        <v>1431.7643591999997</v>
      </c>
      <c r="I7" s="32">
        <f>G7/$G$9</f>
        <v>2.6438560978606737E-2</v>
      </c>
      <c r="J7" s="32">
        <f>H7/$H$9</f>
        <v>2.0543968093758753E-2</v>
      </c>
      <c r="K7" s="30">
        <f t="shared" si="2"/>
        <v>1660.8466566719994</v>
      </c>
      <c r="L7" s="30">
        <f t="shared" si="3"/>
        <v>1453.2408245879997</v>
      </c>
      <c r="M7" s="32">
        <f>K7/$K$9</f>
        <v>2.656120631642566E-2</v>
      </c>
      <c r="N7" s="32">
        <f>L7/$L$9</f>
        <v>2.0636311910996942E-2</v>
      </c>
      <c r="O7" s="30">
        <f t="shared" si="4"/>
        <v>1685.7593565220793</v>
      </c>
      <c r="P7" s="30">
        <f t="shared" si="5"/>
        <v>1475.0394369568196</v>
      </c>
      <c r="Q7" s="32">
        <f>O7/$O$9</f>
        <v>2.6684382208030096E-2</v>
      </c>
      <c r="R7" s="32">
        <f>P7/$P$9</f>
        <v>2.0729028569829843E-2</v>
      </c>
      <c r="S7" s="30">
        <f t="shared" si="6"/>
        <v>1711.0457468699103</v>
      </c>
      <c r="T7" s="30">
        <f t="shared" si="7"/>
        <v>1497.1650285111718</v>
      </c>
      <c r="U7" s="32">
        <f>S7/$S$9</f>
        <v>2.6808090591893763E-2</v>
      </c>
      <c r="V7" s="32">
        <f>T7/$T$9</f>
        <v>2.0822119195486308E-2</v>
      </c>
      <c r="W7" s="30">
        <f t="shared" si="8"/>
        <v>1736.7114330729587</v>
      </c>
      <c r="X7" s="30">
        <f t="shared" si="9"/>
        <v>1519.6225039388394</v>
      </c>
      <c r="Y7" s="32">
        <f>W7/$W$9</f>
        <v>2.6932333410244924E-2</v>
      </c>
      <c r="Z7" s="32">
        <f>X7/$X$9</f>
        <v>2.091558491313399E-2</v>
      </c>
      <c r="AA7" s="34">
        <v>1</v>
      </c>
      <c r="AB7" s="36" t="s">
        <v>28</v>
      </c>
      <c r="AC7" s="36" t="s">
        <v>28</v>
      </c>
      <c r="AD7" s="36" t="s">
        <v>28</v>
      </c>
      <c r="AE7" s="36" t="s">
        <v>28</v>
      </c>
      <c r="AF7" s="36" t="s">
        <v>28</v>
      </c>
    </row>
    <row r="8" spans="1:44" s="17" customFormat="1" ht="24" customHeight="1">
      <c r="A8" s="18">
        <v>5</v>
      </c>
      <c r="B8" s="19" t="s">
        <v>12</v>
      </c>
      <c r="C8" s="42"/>
      <c r="D8" s="18"/>
      <c r="E8" s="31"/>
      <c r="F8" s="31"/>
      <c r="G8" s="31"/>
      <c r="H8" s="31"/>
      <c r="I8" s="32">
        <f>G8/$G$9</f>
        <v>0</v>
      </c>
      <c r="J8" s="32">
        <f>H8/$H$9</f>
        <v>0</v>
      </c>
      <c r="K8" s="18">
        <f t="shared" ref="K8" si="10">G8*1.0015</f>
        <v>0</v>
      </c>
      <c r="L8" s="18">
        <f t="shared" ref="L8" si="11">H8*1.0015</f>
        <v>0</v>
      </c>
      <c r="M8" s="32">
        <f>K8/$K$9</f>
        <v>0</v>
      </c>
      <c r="N8" s="32">
        <f>L8/$L$9</f>
        <v>0</v>
      </c>
      <c r="O8" s="18">
        <f t="shared" ref="O8" si="12">K8*1.0015</f>
        <v>0</v>
      </c>
      <c r="P8" s="18">
        <f t="shared" ref="P8" si="13">L8*1.0015</f>
        <v>0</v>
      </c>
      <c r="Q8" s="32">
        <f>O8/$O$9</f>
        <v>0</v>
      </c>
      <c r="R8" s="32">
        <f>P8/$P$9</f>
        <v>0</v>
      </c>
      <c r="S8" s="18">
        <f t="shared" ref="S8" si="14">O8*1.0015</f>
        <v>0</v>
      </c>
      <c r="T8" s="18">
        <f t="shared" ref="T8" si="15">P8*1.0015</f>
        <v>0</v>
      </c>
      <c r="U8" s="20">
        <f>S8/$S$9</f>
        <v>0</v>
      </c>
      <c r="V8" s="20">
        <f>T8/$T$9</f>
        <v>0</v>
      </c>
      <c r="W8" s="18">
        <f t="shared" ref="W8" si="16">S8*1.0015</f>
        <v>0</v>
      </c>
      <c r="X8" s="18">
        <f t="shared" ref="X8" si="17">T8*1.0015</f>
        <v>0</v>
      </c>
      <c r="Y8" s="20">
        <f>W8/$W$9</f>
        <v>0</v>
      </c>
      <c r="Z8" s="20">
        <f>X8/$X$9</f>
        <v>0</v>
      </c>
      <c r="AA8" s="34"/>
      <c r="AB8" s="36" t="s">
        <v>28</v>
      </c>
      <c r="AC8" s="36" t="s">
        <v>28</v>
      </c>
      <c r="AD8" s="36" t="s">
        <v>28</v>
      </c>
      <c r="AE8" s="36" t="s">
        <v>28</v>
      </c>
      <c r="AF8" s="36" t="s">
        <v>28</v>
      </c>
    </row>
    <row r="9" spans="1:44" s="29" customFormat="1" ht="43.2" customHeight="1">
      <c r="A9" s="46" t="s">
        <v>11</v>
      </c>
      <c r="B9" s="47"/>
      <c r="C9" s="33" t="s">
        <v>9</v>
      </c>
      <c r="D9" s="23"/>
      <c r="E9" s="24">
        <f t="shared" ref="E9:AA9" si="18">SUM(E4:E8)</f>
        <v>61259.047919999997</v>
      </c>
      <c r="F9" s="24">
        <f t="shared" si="18"/>
        <v>69095.888985600002</v>
      </c>
      <c r="G9" s="24">
        <f t="shared" si="18"/>
        <v>61890.740805599991</v>
      </c>
      <c r="H9" s="24">
        <f t="shared" si="18"/>
        <v>69692.688027244789</v>
      </c>
      <c r="I9" s="25">
        <f t="shared" si="18"/>
        <v>1</v>
      </c>
      <c r="J9" s="25">
        <f t="shared" si="18"/>
        <v>1</v>
      </c>
      <c r="K9" s="26">
        <f t="shared" si="18"/>
        <v>62529.037156152001</v>
      </c>
      <c r="L9" s="26">
        <f t="shared" si="18"/>
        <v>70421.538056593243</v>
      </c>
      <c r="M9" s="25">
        <f t="shared" si="18"/>
        <v>0.99999999999999989</v>
      </c>
      <c r="N9" s="25">
        <f t="shared" si="18"/>
        <v>0.99999999999999989</v>
      </c>
      <c r="O9" s="26">
        <f t="shared" si="18"/>
        <v>63174.00730434696</v>
      </c>
      <c r="P9" s="26">
        <f t="shared" si="18"/>
        <v>71158.155433471315</v>
      </c>
      <c r="Q9" s="25">
        <f t="shared" si="18"/>
        <v>0.99999999999999989</v>
      </c>
      <c r="R9" s="25">
        <f t="shared" si="18"/>
        <v>0.99999999999999989</v>
      </c>
      <c r="S9" s="26">
        <f t="shared" si="18"/>
        <v>63825.722350673372</v>
      </c>
      <c r="T9" s="26">
        <f t="shared" si="18"/>
        <v>71902.62501406284</v>
      </c>
      <c r="U9" s="25">
        <f t="shared" si="18"/>
        <v>1</v>
      </c>
      <c r="V9" s="25">
        <f t="shared" si="18"/>
        <v>1.0000000000000002</v>
      </c>
      <c r="W9" s="27">
        <f t="shared" si="18"/>
        <v>64484.254172062283</v>
      </c>
      <c r="X9" s="27">
        <f t="shared" si="18"/>
        <v>72655.032610854163</v>
      </c>
      <c r="Y9" s="25">
        <f t="shared" si="18"/>
        <v>1</v>
      </c>
      <c r="Z9" s="25">
        <f t="shared" si="18"/>
        <v>1</v>
      </c>
      <c r="AA9" s="28">
        <f t="shared" si="18"/>
        <v>4</v>
      </c>
      <c r="AB9" s="28">
        <v>0</v>
      </c>
      <c r="AC9" s="28">
        <v>0</v>
      </c>
      <c r="AD9" s="28">
        <v>0</v>
      </c>
      <c r="AE9" s="28">
        <v>0</v>
      </c>
      <c r="AF9" s="28">
        <v>0</v>
      </c>
    </row>
    <row r="10" spans="1:44" s="2" customFormat="1">
      <c r="A10" s="1"/>
      <c r="D10" s="1"/>
      <c r="E10" s="1"/>
      <c r="F10" s="1"/>
      <c r="G10" s="9"/>
      <c r="H10" s="3"/>
      <c r="I10" s="3"/>
      <c r="J10" s="3"/>
      <c r="K10" s="3"/>
      <c r="L10" s="3"/>
      <c r="M10" s="3"/>
      <c r="N10" s="3"/>
      <c r="O10" s="3"/>
      <c r="P10" s="3"/>
      <c r="Q10" s="3"/>
      <c r="R10" s="3"/>
      <c r="S10" s="3"/>
      <c r="T10" s="3"/>
      <c r="U10" s="3"/>
      <c r="V10" s="3"/>
      <c r="W10" s="3"/>
      <c r="X10" s="3"/>
      <c r="Y10" s="3"/>
      <c r="Z10" s="3"/>
      <c r="AA10" s="3"/>
    </row>
    <row r="11" spans="1:44" ht="34.799999999999997" customHeight="1">
      <c r="A11" s="48" t="s">
        <v>29</v>
      </c>
      <c r="B11" s="48"/>
      <c r="D11" s="44" t="s">
        <v>23</v>
      </c>
      <c r="E11" s="44"/>
      <c r="F11" s="14">
        <v>0.01</v>
      </c>
    </row>
    <row r="12" spans="1:44" ht="37.799999999999997" customHeight="1">
      <c r="A12" s="48"/>
      <c r="B12" s="48"/>
      <c r="D12" s="44" t="s">
        <v>22</v>
      </c>
      <c r="E12" s="44"/>
      <c r="F12" s="15">
        <v>1.4999999999999999E-2</v>
      </c>
    </row>
    <row r="13" spans="1:44">
      <c r="A13" s="48"/>
      <c r="B13" s="48"/>
      <c r="D13" s="12"/>
      <c r="E13" s="13"/>
      <c r="F13" s="11"/>
    </row>
    <row r="14" spans="1:44">
      <c r="A14" s="48"/>
      <c r="B14" s="48"/>
    </row>
    <row r="15" spans="1:44">
      <c r="A15" s="48"/>
      <c r="B15" s="48"/>
      <c r="R15" s="10"/>
    </row>
    <row r="16" spans="1:44">
      <c r="A16" s="48"/>
      <c r="B16" s="48"/>
    </row>
    <row r="17" spans="1:2">
      <c r="A17" s="48"/>
      <c r="B17" s="48"/>
    </row>
    <row r="18" spans="1:2">
      <c r="A18" s="48"/>
      <c r="B18" s="48"/>
    </row>
  </sheetData>
  <mergeCells count="16">
    <mergeCell ref="D11:E11"/>
    <mergeCell ref="D12:E12"/>
    <mergeCell ref="A2:A3"/>
    <mergeCell ref="B2:B3"/>
    <mergeCell ref="C2:C3"/>
    <mergeCell ref="D2:D3"/>
    <mergeCell ref="A9:B9"/>
    <mergeCell ref="A11:B18"/>
    <mergeCell ref="W2:Z2"/>
    <mergeCell ref="AB2:AF2"/>
    <mergeCell ref="C4:C8"/>
    <mergeCell ref="G2:J2"/>
    <mergeCell ref="K2:N2"/>
    <mergeCell ref="O2:R2"/>
    <mergeCell ref="S2:V2"/>
    <mergeCell ref="E2:F2"/>
  </mergeCells>
  <pageMargins left="0.7" right="0.7" top="0.75" bottom="0.75" header="0.3" footer="0.3"/>
  <pageSetup scale="1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2" sqref="K22"/>
    </sheetView>
  </sheetViews>
  <sheetFormatPr baseColWidth="10" defaultRowHeight="15.6"/>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CARGAS-LA-GUANDINOSA-2024-2028 </vt:lpstr>
      <vt:lpstr>Hoja1</vt:lpstr>
      <vt:lpstr>'CARGAS-LA-GUANDINOSA-2024-2028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REINALDO SEGURO</dc:creator>
  <cp:lastModifiedBy>CAM</cp:lastModifiedBy>
  <dcterms:created xsi:type="dcterms:W3CDTF">2018-09-27T07:22:44Z</dcterms:created>
  <dcterms:modified xsi:type="dcterms:W3CDTF">2023-09-01T20:11:36Z</dcterms:modified>
</cp:coreProperties>
</file>