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PROPUESTA DEFINITIVA - Meta de Carga Contaminante DBO y SST 2024-2028\"/>
    </mc:Choice>
  </mc:AlternateContent>
  <bookViews>
    <workbookView xWindow="-108" yWindow="-108" windowWidth="19428" windowHeight="10308" tabRatio="722"/>
  </bookViews>
  <sheets>
    <sheet name="CARGAS-R_NEIVA-2024-2028" sheetId="2" r:id="rId1"/>
  </sheets>
  <definedNames>
    <definedName name="_xlnm.Print_Area" localSheetId="0">'CARGAS-R_NEIVA-2024-2028'!$A$1:$D$13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2" l="1"/>
  <c r="AA13" i="2"/>
  <c r="H12" i="2"/>
  <c r="L12" i="2" s="1"/>
  <c r="G12" i="2"/>
  <c r="K12" i="2" s="1"/>
  <c r="O12" i="2" s="1"/>
  <c r="H11" i="2"/>
  <c r="L11" i="2" s="1"/>
  <c r="G11" i="2"/>
  <c r="H10" i="2"/>
  <c r="L10" i="2" s="1"/>
  <c r="G10" i="2"/>
  <c r="K10" i="2" s="1"/>
  <c r="P12" i="2" l="1"/>
  <c r="T12" i="2" s="1"/>
  <c r="P11" i="2"/>
  <c r="S12" i="2"/>
  <c r="K11" i="2"/>
  <c r="P10" i="2"/>
  <c r="O10" i="2"/>
  <c r="W12" i="2" l="1"/>
  <c r="T11" i="2"/>
  <c r="O11" i="2"/>
  <c r="X12" i="2"/>
  <c r="S10" i="2"/>
  <c r="T10" i="2"/>
  <c r="S11" i="2" l="1"/>
  <c r="X11" i="2"/>
  <c r="X10" i="2"/>
  <c r="W10" i="2"/>
  <c r="W11" i="2" l="1"/>
  <c r="H9" i="2" l="1"/>
  <c r="G9" i="2"/>
  <c r="H8" i="2"/>
  <c r="G8" i="2"/>
  <c r="H7" i="2"/>
  <c r="L7" i="2" s="1"/>
  <c r="G7" i="2"/>
  <c r="P7" i="2" l="1"/>
  <c r="K8" i="2"/>
  <c r="L8" i="2"/>
  <c r="K7" i="2"/>
  <c r="K9" i="2"/>
  <c r="L9" i="2"/>
  <c r="T7" i="2"/>
  <c r="P8" i="2" l="1"/>
  <c r="O8" i="2"/>
  <c r="O7" i="2"/>
  <c r="P9" i="2"/>
  <c r="O9" i="2"/>
  <c r="X7" i="2"/>
  <c r="S7" i="2" l="1"/>
  <c r="S8" i="2"/>
  <c r="T8" i="2"/>
  <c r="S9" i="2"/>
  <c r="T9" i="2"/>
  <c r="W8" i="2" l="1"/>
  <c r="W7" i="2"/>
  <c r="X8" i="2"/>
  <c r="X9" i="2"/>
  <c r="W9" i="2"/>
  <c r="E13" i="2" l="1"/>
  <c r="H6" i="2" l="1"/>
  <c r="G6" i="2"/>
  <c r="L6" i="2" l="1"/>
  <c r="K6" i="2"/>
  <c r="H5" i="2"/>
  <c r="G5" i="2"/>
  <c r="H13" i="2" l="1"/>
  <c r="J5" i="2"/>
  <c r="G13" i="2"/>
  <c r="I5" i="2"/>
  <c r="O6" i="2"/>
  <c r="P6" i="2"/>
  <c r="K5" i="2"/>
  <c r="L5" i="2"/>
  <c r="D13" i="2"/>
  <c r="S6" i="2" l="1"/>
  <c r="T6" i="2"/>
  <c r="L13" i="2"/>
  <c r="I12" i="2"/>
  <c r="I11" i="2"/>
  <c r="I10" i="2"/>
  <c r="I8" i="2"/>
  <c r="I9" i="2"/>
  <c r="I7" i="2"/>
  <c r="I6" i="2"/>
  <c r="K13" i="2"/>
  <c r="J11" i="2"/>
  <c r="J10" i="2"/>
  <c r="J12" i="2"/>
  <c r="J7" i="2"/>
  <c r="J9" i="2"/>
  <c r="J8" i="2"/>
  <c r="J6" i="2"/>
  <c r="P5" i="2"/>
  <c r="O5" i="2"/>
  <c r="M5" i="2" l="1"/>
  <c r="N5" i="2"/>
  <c r="I13" i="2"/>
  <c r="J13" i="2"/>
  <c r="P13" i="2"/>
  <c r="M10" i="2"/>
  <c r="M12" i="2"/>
  <c r="M11" i="2"/>
  <c r="M7" i="2"/>
  <c r="M9" i="2"/>
  <c r="M8" i="2"/>
  <c r="M6" i="2"/>
  <c r="N10" i="2"/>
  <c r="N12" i="2"/>
  <c r="N11" i="2"/>
  <c r="N7" i="2"/>
  <c r="N9" i="2"/>
  <c r="N8" i="2"/>
  <c r="N6" i="2"/>
  <c r="X6" i="2"/>
  <c r="W6" i="2"/>
  <c r="O13" i="2"/>
  <c r="S5" i="2"/>
  <c r="T5" i="2"/>
  <c r="Q5" i="2" l="1"/>
  <c r="S13" i="2"/>
  <c r="U5" i="2"/>
  <c r="Q12" i="2"/>
  <c r="Q10" i="2"/>
  <c r="Q11" i="2"/>
  <c r="Q7" i="2"/>
  <c r="Q9" i="2"/>
  <c r="Q8" i="2"/>
  <c r="Q6" i="2"/>
  <c r="T13" i="2"/>
  <c r="R10" i="2"/>
  <c r="R11" i="2"/>
  <c r="R12" i="2"/>
  <c r="R7" i="2"/>
  <c r="R9" i="2"/>
  <c r="R8" i="2"/>
  <c r="R6" i="2"/>
  <c r="R5" i="2"/>
  <c r="N13" i="2"/>
  <c r="M13" i="2"/>
  <c r="X5" i="2"/>
  <c r="W5" i="2"/>
  <c r="R13" i="2" l="1"/>
  <c r="V12" i="2"/>
  <c r="V10" i="2"/>
  <c r="V11" i="2"/>
  <c r="V7" i="2"/>
  <c r="V9" i="2"/>
  <c r="V8" i="2"/>
  <c r="V6" i="2"/>
  <c r="W13" i="2"/>
  <c r="V5" i="2"/>
  <c r="X13" i="2"/>
  <c r="Z5" i="2"/>
  <c r="U12" i="2"/>
  <c r="U10" i="2"/>
  <c r="U11" i="2"/>
  <c r="U9" i="2"/>
  <c r="U13" i="2" s="1"/>
  <c r="U8" i="2"/>
  <c r="U7" i="2"/>
  <c r="U6" i="2"/>
  <c r="Q13" i="2"/>
  <c r="Y12" i="2" l="1"/>
  <c r="Y10" i="2"/>
  <c r="Y11" i="2"/>
  <c r="Y8" i="2"/>
  <c r="Y7" i="2"/>
  <c r="Y9" i="2"/>
  <c r="Y6" i="2"/>
  <c r="Z12" i="2"/>
  <c r="Z11" i="2"/>
  <c r="Z10" i="2"/>
  <c r="Z7" i="2"/>
  <c r="Z8" i="2"/>
  <c r="Z9" i="2"/>
  <c r="Z6" i="2"/>
  <c r="Y5" i="2"/>
  <c r="Y13" i="2" s="1"/>
  <c r="V13" i="2"/>
  <c r="Z13" i="2" l="1"/>
</calcChain>
</file>

<file path=xl/sharedStrings.xml><?xml version="1.0" encoding="utf-8"?>
<sst xmlns="http://schemas.openxmlformats.org/spreadsheetml/2006/main" count="56" uniqueCount="36">
  <si>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</si>
  <si>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</si>
  <si>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</si>
  <si>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</si>
  <si>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</si>
  <si>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</si>
  <si>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</si>
  <si>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</si>
  <si>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</si>
  <si>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</si>
  <si>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</si>
  <si>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</si>
  <si>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X</t>
  </si>
  <si>
    <t>SUBTOTAL USUARIOS</t>
  </si>
  <si>
    <t>ALGECIRAS</t>
  </si>
  <si>
    <t>RÍO NEIVA</t>
  </si>
  <si>
    <t>EMPRESAS PUBLICAS DE ALGECIRAS EMSERAL S.A E.S.P</t>
  </si>
  <si>
    <t xml:space="preserve">PLANTA DE BENEFICIO ANIMAL DE ALGECIRAS - Municipio </t>
  </si>
  <si>
    <t>Carga contaminante Línea Base Kg- año</t>
  </si>
  <si>
    <t xml:space="preserve">PROYECCIÓN DE CARGA A VERTER EN EL AÑO 2024
</t>
  </si>
  <si>
    <t xml:space="preserve">PROYECCIÓN DE CARGA A VERTER EN EL AÑO 2025
</t>
  </si>
  <si>
    <t xml:space="preserve">PROYECCIÓN DE CARGA A VERTER EN EL AÑO 2026
</t>
  </si>
  <si>
    <t xml:space="preserve">PROYECCIÓN DE CARGA A VERTER EN EL AÑO 2027
</t>
  </si>
  <si>
    <t xml:space="preserve">PROYECCIÓN DE CARGA A VERTER EN EL AÑO 2028
</t>
  </si>
  <si>
    <t>Cm
SST(kg/año)</t>
  </si>
  <si>
    <t>Promedio Tasa Crecimiento Prestador</t>
  </si>
  <si>
    <t>Variación índice Producción Industrial junio 2023</t>
  </si>
  <si>
    <t>JUNTA ADMINISTRADORA DE ACUEDUCTO DE LOS PLANES DE VIVIENDA TINAJITAS Y EL PORVENIR</t>
  </si>
  <si>
    <t>CAMPOALEGRE</t>
  </si>
  <si>
    <t>SERVICIO NACIONAL DE APRENDIZAJE SENA - LA ANGOSTURA</t>
  </si>
  <si>
    <t>PROCESADORA DE PESCADO DEL HUILA ALFAPEZ S.A.S.</t>
  </si>
  <si>
    <t>PISCICOLA "LOTE SAN LORENZO" - JUAN DIEGO AMAYA PALENCIA</t>
  </si>
  <si>
    <t>RIVERA</t>
  </si>
  <si>
    <t>EMGESA SA ESP (CASINO DE LA CENTRAL HIDROELÉCTRICA DE BETANIA)</t>
  </si>
  <si>
    <t>EMGESA SA ESP (CASA DE MÁQUINAS BETANIA)</t>
  </si>
  <si>
    <t>Tramo sin existencia de tratamiento (PTAR) por parte del mayor aportante de carga contaminante, EMSERAL S.A E.S.P. Según el PSMV la PTAR se tenía programada para construir  a diciembre de 2023. Se recomienda que El Prestador presente propuesta de meta ajustada dado el posible incumplimiento de esta actividad, indicando el año en el que se ejecutará, dado que en las condiciones actuales no se refleja remoción de carga contaminante. La carga se proyecta con cargas promedio, dado que las del PSMV estan subdimensionadas.
Los usuarios No Domésticos cumplen norma de vertimiento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</si>
</sst>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 #,##0.00_ ;_ * \-#,##0.00_ ;_ * &quot;-&quot;??_ ;_ @_ "/>
    <numFmt numFmtId="165" formatCode="0.0%"/>
    <numFmt numFmtId="166" formatCode="_-* #,##0.00_-;\-* #,##0.00_-;_-* &quot;-&quot;_-;_-@_-"/>
  </numFmts>
  <fonts count="15" x14ac:knownFonts="1">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28"/>
      <color rgb="FF000099"/>
      <name val="Arial"/>
      <family val="2"/>
    </font>
    <font>
      <b/>
      <sz val="14"/>
      <color rgb="FF000066"/>
      <name val="Arial"/>
      <family val="2"/>
    </font>
    <font>
      <b/>
      <sz val="16"/>
      <color rgb="FF000066"/>
      <name val="Arial"/>
      <family val="2"/>
    </font>
    <font>
      <b/>
      <sz val="12"/>
      <color rgb="FF000066"/>
      <name val="Arial"/>
      <family val="2"/>
    </font>
    <font>
      <b/>
      <sz val="12"/>
      <color theme="1"/>
      <name val="Arial"/>
      <family val="2"/>
    </font>
    <font>
      <b/>
      <sz val="14"/>
      <color theme="1"/>
      <name val="Arial"/>
      <family val="2"/>
    </font>
    <font>
      <sz val="14"/>
      <color rgb="FF000099"/>
      <name val="Arial"/>
      <family val="2"/>
    </font>
    <font>
      <sz val="10"/>
      <name val="Arial"/>
      <family val="2"/>
    </font>
    <font>
      <sz val="12"/>
      <color theme="1"/>
      <name val="Calibri "/>
    </font>
    <font>
      <b/>
      <sz val="16"/>
      <color rgb="FF000099"/>
      <name val="Arial"/>
      <family val="2"/>
    </font>
    <font>
      <b/>
      <sz val="12"/>
      <name val="Arial"/>
      <family val="2"/>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C000"/>
        <bgColor indexed="64"/>
      </patternFill>
    </fill>
    <fill>
      <patternFill patternType="solid">
        <fgColor theme="4"/>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2" fillId="0" borderId="0"/>
    <xf numFmtId="41" fontId="2" fillId="0" borderId="0" applyFont="0" applyFill="0" applyBorder="0" applyAlignment="0" applyProtection="0"/>
    <xf numFmtId="9" fontId="2" fillId="0" borderId="0" applyFont="0" applyFill="0" applyBorder="0" applyAlignment="0" applyProtection="0"/>
    <xf numFmtId="0" fontId="11" fillId="0" borderId="0"/>
    <xf numFmtId="164" fontId="11" fillId="0" borderId="0" applyFont="0" applyFill="0" applyBorder="0" applyAlignment="0" applyProtection="0"/>
    <xf numFmtId="0" fontId="11"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41" fontId="1" fillId="0" borderId="0" applyFont="0" applyFill="0" applyBorder="0" applyAlignment="0" applyProtection="0"/>
  </cellStyleXfs>
  <cellXfs count="37">
    <xf numFmtId="0" fontId="0" fillId="0" borderId="0" xfId="0"/>
    <xf numFmtId="0" fontId="3" fillId="0" borderId="0" xfId="1" applyFont="1" applyAlignment="1">
      <alignment horizontal="center" vertical="center"/>
    </xf>
    <xf numFmtId="0" fontId="3" fillId="0" borderId="0" xfId="1" applyFont="1" applyAlignment="1">
      <alignment vertical="center"/>
    </xf>
    <xf numFmtId="0" fontId="7" fillId="0" borderId="2" xfId="1" applyFont="1" applyBorder="1" applyAlignment="1">
      <alignment horizontal="center" vertical="center" wrapText="1"/>
    </xf>
    <xf numFmtId="0" fontId="12" fillId="0" borderId="0" xfId="1" applyFont="1" applyAlignment="1">
      <alignment horizontal="center" vertical="center"/>
    </xf>
    <xf numFmtId="0" fontId="12" fillId="0" borderId="0" xfId="1" applyFont="1" applyAlignment="1">
      <alignment vertical="center"/>
    </xf>
    <xf numFmtId="0" fontId="12" fillId="2" borderId="0" xfId="1" applyFont="1" applyFill="1" applyAlignment="1">
      <alignment horizontal="center" vertical="center"/>
    </xf>
    <xf numFmtId="0" fontId="8" fillId="2" borderId="2" xfId="1" applyFont="1" applyFill="1" applyBorder="1" applyAlignment="1">
      <alignment horizontal="center" vertical="center"/>
    </xf>
    <xf numFmtId="0" fontId="9" fillId="2" borderId="2" xfId="1" applyFont="1" applyFill="1" applyBorder="1" applyAlignment="1">
      <alignment horizontal="center" vertical="center"/>
    </xf>
    <xf numFmtId="0" fontId="3" fillId="2" borderId="0" xfId="1" applyFont="1" applyFill="1" applyAlignment="1">
      <alignment horizontal="center" vertical="center"/>
    </xf>
    <xf numFmtId="0" fontId="8" fillId="2" borderId="2" xfId="1" applyFont="1" applyFill="1" applyBorder="1" applyAlignment="1">
      <alignment horizontal="center" vertical="center"/>
    </xf>
    <xf numFmtId="0" fontId="12" fillId="0" borderId="2" xfId="1" applyFont="1" applyBorder="1" applyAlignment="1">
      <alignment horizontal="center" vertical="center" wrapText="1"/>
    </xf>
    <xf numFmtId="165" fontId="12" fillId="0" borderId="2" xfId="8" applyNumberFormat="1" applyFont="1" applyBorder="1" applyAlignment="1">
      <alignment horizontal="center" vertical="center"/>
    </xf>
    <xf numFmtId="165" fontId="12" fillId="0" borderId="2" xfId="1" applyNumberFormat="1" applyFont="1" applyBorder="1" applyAlignment="1">
      <alignment horizontal="center" vertical="center"/>
    </xf>
    <xf numFmtId="0" fontId="14" fillId="2" borderId="2" xfId="6" applyFont="1" applyFill="1" applyBorder="1" applyAlignment="1">
      <alignment horizontal="left" vertical="center" wrapText="1"/>
    </xf>
    <xf numFmtId="0" fontId="14" fillId="2" borderId="4" xfId="6" applyFont="1" applyFill="1" applyBorder="1" applyAlignment="1">
      <alignment horizontal="left" vertical="center" wrapText="1"/>
    </xf>
    <xf numFmtId="43" fontId="8" fillId="2" borderId="2" xfId="7" applyFont="1" applyFill="1" applyBorder="1" applyAlignment="1">
      <alignment horizontal="center" vertical="center"/>
    </xf>
    <xf numFmtId="9" fontId="8" fillId="2" borderId="2" xfId="8" applyFont="1" applyFill="1" applyBorder="1" applyAlignment="1">
      <alignment horizontal="center" vertical="center"/>
    </xf>
    <xf numFmtId="0" fontId="8" fillId="0" borderId="2" xfId="1" applyNumberFormat="1" applyFont="1" applyFill="1" applyBorder="1" applyAlignment="1">
      <alignment horizontal="left" vertical="center" wrapText="1"/>
    </xf>
    <xf numFmtId="166" fontId="8" fillId="2" borderId="2" xfId="10" applyNumberFormat="1" applyFont="1" applyFill="1" applyBorder="1" applyAlignment="1">
      <alignment horizontal="center" vertical="center"/>
    </xf>
    <xf numFmtId="0" fontId="13" fillId="3" borderId="2" xfId="1" applyFont="1" applyFill="1" applyBorder="1" applyAlignment="1">
      <alignment horizontal="center" vertical="center"/>
    </xf>
    <xf numFmtId="43" fontId="13" fillId="3" borderId="2" xfId="7" applyFont="1" applyFill="1" applyBorder="1" applyAlignment="1">
      <alignment horizontal="center" vertical="center"/>
    </xf>
    <xf numFmtId="9" fontId="13" fillId="3" borderId="2" xfId="8" applyFont="1" applyFill="1" applyBorder="1" applyAlignment="1">
      <alignment horizontal="center" vertical="center"/>
    </xf>
    <xf numFmtId="1" fontId="13" fillId="3" borderId="2" xfId="7" applyNumberFormat="1" applyFont="1" applyFill="1" applyBorder="1" applyAlignment="1">
      <alignment horizontal="center" vertical="center"/>
    </xf>
    <xf numFmtId="0" fontId="10" fillId="3" borderId="0" xfId="1" applyFont="1" applyFill="1" applyAlignment="1">
      <alignment vertical="center"/>
    </xf>
    <xf numFmtId="43" fontId="8" fillId="5" borderId="2" xfId="7" applyFont="1" applyFill="1" applyBorder="1" applyAlignment="1">
      <alignment horizontal="center" vertical="center"/>
    </xf>
    <xf numFmtId="0" fontId="12" fillId="0" borderId="0" xfId="1" applyFont="1" applyBorder="1" applyAlignment="1">
      <alignment horizontal="center" vertical="center" wrapText="1"/>
    </xf>
    <xf numFmtId="165" fontId="12" fillId="0" borderId="0" xfId="1" applyNumberFormat="1" applyFont="1" applyBorder="1" applyAlignment="1">
      <alignment horizontal="center" vertical="center"/>
    </xf>
    <xf numFmtId="0" fontId="12" fillId="4" borderId="0" xfId="1" applyFont="1" applyFill="1" applyAlignment="1">
      <alignment horizontal="center" vertical="center" wrapText="1"/>
    </xf>
    <xf numFmtId="0" fontId="12" fillId="4" borderId="0" xfId="1" applyFont="1" applyFill="1" applyAlignment="1">
      <alignment horizontal="center" vertical="center"/>
    </xf>
    <xf numFmtId="0" fontId="4" fillId="0" borderId="1" xfId="1" applyFont="1" applyBorder="1" applyAlignment="1">
      <alignment horizontal="center" vertical="center" wrapText="1"/>
    </xf>
    <xf numFmtId="0" fontId="5" fillId="0" borderId="2" xfId="1" applyFont="1" applyBorder="1" applyAlignment="1">
      <alignment horizontal="center" vertical="center"/>
    </xf>
    <xf numFmtId="0" fontId="5" fillId="0" borderId="2" xfId="1" applyFont="1" applyBorder="1" applyAlignment="1">
      <alignment horizontal="center" vertical="center" wrapText="1"/>
    </xf>
    <xf numFmtId="0" fontId="13" fillId="3" borderId="3"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6" fillId="0" borderId="2" xfId="1" applyFont="1" applyBorder="1" applyAlignment="1">
      <alignment horizontal="center" vertical="center" wrapText="1"/>
    </xf>
    <xf numFmtId="0" fontId="7" fillId="0" borderId="2" xfId="1" applyFont="1" applyBorder="1" applyAlignment="1">
      <alignment horizontal="center" vertical="center" wrapText="1"/>
    </xf>
  </cellXfs>
  <cellStyles count="11">
    <cellStyle name="Millares" xfId="7" builtinId="3"/>
    <cellStyle name="Millares [0]" xfId="10" builtinId="6"/>
    <cellStyle name="Millares [0] 2" xfId="2"/>
    <cellStyle name="Millares 2" xfId="5"/>
    <cellStyle name="Normal" xfId="0" builtinId="0"/>
    <cellStyle name="Normal 2" xfId="1"/>
    <cellStyle name="Normal 2 2" xfId="4"/>
    <cellStyle name="Normal 3" xfId="6"/>
    <cellStyle name="Normal 3 2" xfId="9"/>
    <cellStyle name="Porcentaje" xfId="8" builtinId="5"/>
    <cellStyle name="Porcentaje 2" xfId="3"/>
  </cellStyles>
  <dxfs count="0"/>
  <tableStyles count="0" defaultTableStyle="TableStyleMedium2" defaultPivotStyle="PivotStyleLight16"/>
  <colors>
    <mruColors>
      <color rgb="FFCCFFCC"/>
      <color rgb="FFCCFFFF"/>
      <color rgb="FFFFFF99"/>
      <color rgb="FFC6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zoomScale="50" zoomScaleNormal="50" zoomScaleSheetLayoutView="70" workbookViewId="0">
      <selection activeCell="W13" sqref="W13:X13"/>
    </sheetView>
  </sheetViews>
  <sheetFormatPr baseColWidth="10" defaultColWidth="10" defaultRowHeight="15" x14ac:dyDescent="0.3"/>
  <cols>
    <col min="1" max="1" width="7.5" style="4" customWidth="1"/>
    <col min="2" max="2" width="50.09765625" style="5" customWidth="1"/>
    <col min="3" max="3" width="30.09765625" style="6" customWidth="1"/>
    <col min="4" max="4" width="15.3984375" style="4" customWidth="1"/>
    <col min="5" max="5" width="26.09765625" style="5" customWidth="1"/>
    <col min="6" max="32" width="19.09765625" style="5" customWidth="1"/>
    <col min="33" max="16384" width="10" style="5"/>
  </cols>
  <sheetData>
    <row r="1" spans="1:32" s="2" customFormat="1" ht="31.5" customHeight="1" x14ac:dyDescent="0.3">
      <c r="A1" s="1"/>
      <c r="C1" s="1"/>
      <c r="D1" s="1"/>
    </row>
    <row r="2" spans="1:32" s="2" customFormat="1" ht="35.4" x14ac:dyDescent="0.3">
      <c r="A2" s="30"/>
      <c r="B2" s="30"/>
      <c r="C2" s="30"/>
      <c r="D2" s="30"/>
    </row>
    <row r="3" spans="1:32" s="2" customFormat="1" ht="51.6" customHeight="1" x14ac:dyDescent="0.3">
      <c r="A3" s="31" t="s">
        <v>0</v>
      </c>
      <c r="B3" s="31" t="s">
        <v>1</v>
      </c>
      <c r="C3" s="31" t="s">
        <v>2</v>
      </c>
      <c r="D3" s="32" t="s">
        <v>3</v>
      </c>
      <c r="E3" s="32" t="s">
        <v>18</v>
      </c>
      <c r="F3" s="32"/>
      <c r="G3" s="35" t="s">
        <v>19</v>
      </c>
      <c r="H3" s="35"/>
      <c r="I3" s="35"/>
      <c r="J3" s="35"/>
      <c r="K3" s="35" t="s">
        <v>20</v>
      </c>
      <c r="L3" s="35"/>
      <c r="M3" s="35"/>
      <c r="N3" s="35"/>
      <c r="O3" s="35" t="s">
        <v>21</v>
      </c>
      <c r="P3" s="35"/>
      <c r="Q3" s="35"/>
      <c r="R3" s="35"/>
      <c r="S3" s="35" t="s">
        <v>22</v>
      </c>
      <c r="T3" s="35"/>
      <c r="U3" s="35"/>
      <c r="V3" s="35"/>
      <c r="W3" s="35" t="s">
        <v>23</v>
      </c>
      <c r="X3" s="35"/>
      <c r="Y3" s="35"/>
      <c r="Z3" s="35"/>
      <c r="AA3" s="3" t="s">
        <v>4</v>
      </c>
      <c r="AB3" s="36" t="s">
        <v>5</v>
      </c>
      <c r="AC3" s="36"/>
      <c r="AD3" s="36"/>
      <c r="AE3" s="36"/>
      <c r="AF3" s="36"/>
    </row>
    <row r="4" spans="1:32" s="2" customFormat="1" ht="43.2" customHeight="1" x14ac:dyDescent="0.3">
      <c r="A4" s="31"/>
      <c r="B4" s="31"/>
      <c r="C4" s="31"/>
      <c r="D4" s="32"/>
      <c r="E4" s="3" t="s">
        <v>6</v>
      </c>
      <c r="F4" s="3" t="s">
        <v>8</v>
      </c>
      <c r="G4" s="3" t="s">
        <v>7</v>
      </c>
      <c r="H4" s="3" t="s">
        <v>9</v>
      </c>
      <c r="I4" s="3" t="s">
        <v>10</v>
      </c>
      <c r="J4" s="3" t="s">
        <v>11</v>
      </c>
      <c r="K4" s="3" t="s">
        <v>7</v>
      </c>
      <c r="L4" s="3" t="s">
        <v>9</v>
      </c>
      <c r="M4" s="3" t="s">
        <v>10</v>
      </c>
      <c r="N4" s="3" t="s">
        <v>11</v>
      </c>
      <c r="O4" s="3" t="s">
        <v>7</v>
      </c>
      <c r="P4" s="3" t="s">
        <v>9</v>
      </c>
      <c r="Q4" s="3" t="s">
        <v>10</v>
      </c>
      <c r="R4" s="3" t="s">
        <v>11</v>
      </c>
      <c r="S4" s="3" t="s">
        <v>6</v>
      </c>
      <c r="T4" s="3" t="s">
        <v>24</v>
      </c>
      <c r="U4" s="3" t="s">
        <v>10</v>
      </c>
      <c r="V4" s="3" t="s">
        <v>11</v>
      </c>
      <c r="W4" s="3" t="s">
        <v>6</v>
      </c>
      <c r="X4" s="3" t="s">
        <v>9</v>
      </c>
      <c r="Y4" s="3" t="s">
        <v>10</v>
      </c>
      <c r="Z4" s="3" t="s">
        <v>11</v>
      </c>
      <c r="AA4" s="3">
        <v>2023</v>
      </c>
      <c r="AB4" s="3">
        <v>2024</v>
      </c>
      <c r="AC4" s="3">
        <v>2025</v>
      </c>
      <c r="AD4" s="3">
        <v>2026</v>
      </c>
      <c r="AE4" s="3">
        <v>2027</v>
      </c>
      <c r="AF4" s="3">
        <v>2028</v>
      </c>
    </row>
    <row r="5" spans="1:32" s="9" customFormat="1" ht="37.5" customHeight="1" x14ac:dyDescent="0.3">
      <c r="A5" s="7">
        <v>1</v>
      </c>
      <c r="B5" s="14" t="s">
        <v>16</v>
      </c>
      <c r="C5" s="10" t="s">
        <v>14</v>
      </c>
      <c r="D5" s="8" t="s">
        <v>12</v>
      </c>
      <c r="E5" s="25">
        <v>99781.550116000013</v>
      </c>
      <c r="F5" s="25">
        <v>111226.10380000001</v>
      </c>
      <c r="G5" s="16">
        <f>E5*1.01</f>
        <v>100779.36561716002</v>
      </c>
      <c r="H5" s="16">
        <f>F5*1.01</f>
        <v>112338.36483800001</v>
      </c>
      <c r="I5" s="17">
        <f t="shared" ref="I5:I12" si="0">G5/$G$13</f>
        <v>0.89878668088421076</v>
      </c>
      <c r="J5" s="17">
        <f t="shared" ref="J5:J12" si="1">H5/$H$13</f>
        <v>0.97475757328468227</v>
      </c>
      <c r="K5" s="16">
        <f>G5*1.01</f>
        <v>101787.15927333162</v>
      </c>
      <c r="L5" s="16">
        <f>H5*1.01</f>
        <v>113461.74848638001</v>
      </c>
      <c r="M5" s="17">
        <f t="shared" ref="M5:M12" si="2">K5/$K$13</f>
        <v>0.89845699336927642</v>
      </c>
      <c r="N5" s="17">
        <f t="shared" ref="N5:N12" si="3">L5/$L$13</f>
        <v>0.97467400981226338</v>
      </c>
      <c r="O5" s="16">
        <f>K5*1.01</f>
        <v>102805.03086606493</v>
      </c>
      <c r="P5" s="16">
        <f>L5*1.01</f>
        <v>114596.36597124381</v>
      </c>
      <c r="Q5" s="17">
        <f t="shared" ref="Q5:Q12" si="4">O5/$O$13</f>
        <v>0.89812591731513025</v>
      </c>
      <c r="R5" s="17">
        <f t="shared" ref="R5:R12" si="5">P5/$P$13</f>
        <v>0.97459004709197639</v>
      </c>
      <c r="S5" s="16">
        <f>O5*1.01</f>
        <v>103833.08117472558</v>
      </c>
      <c r="T5" s="16">
        <f>P5*1.01</f>
        <v>115742.32963095624</v>
      </c>
      <c r="U5" s="17">
        <f t="shared" ref="U5:U12" si="6">S5/$S$13</f>
        <v>0.89779344799359628</v>
      </c>
      <c r="V5" s="17">
        <f t="shared" ref="V5:V12" si="7">T5/$T$13</f>
        <v>0.97450568328683251</v>
      </c>
      <c r="W5" s="16">
        <f>S5*1.01</f>
        <v>104871.41198647284</v>
      </c>
      <c r="X5" s="16">
        <f>T5*1.01</f>
        <v>116899.7529272658</v>
      </c>
      <c r="Y5" s="17">
        <f t="shared" ref="Y5:Y12" si="8">W5/$W$13</f>
        <v>0.89745958067073994</v>
      </c>
      <c r="Z5" s="17">
        <f t="shared" ref="Z5:Z12" si="9">X5/$X$13</f>
        <v>0.97442091655207697</v>
      </c>
      <c r="AA5" s="10">
        <v>1</v>
      </c>
      <c r="AB5" s="10"/>
      <c r="AC5" s="10"/>
      <c r="AD5" s="10"/>
      <c r="AE5" s="10"/>
      <c r="AF5" s="10"/>
    </row>
    <row r="6" spans="1:32" s="9" customFormat="1" ht="40.5" customHeight="1" x14ac:dyDescent="0.3">
      <c r="A6" s="7">
        <v>2</v>
      </c>
      <c r="B6" s="14" t="s">
        <v>17</v>
      </c>
      <c r="C6" s="10" t="s">
        <v>14</v>
      </c>
      <c r="D6" s="8"/>
      <c r="E6" s="16">
        <v>1390.247478</v>
      </c>
      <c r="F6" s="16">
        <v>975.98171250000007</v>
      </c>
      <c r="G6" s="16">
        <f>E6*1.015</f>
        <v>1411.1011901699999</v>
      </c>
      <c r="H6" s="16">
        <f>F6*1.015</f>
        <v>990.62143818749996</v>
      </c>
      <c r="I6" s="17">
        <f t="shared" si="0"/>
        <v>1.2584708658740553E-2</v>
      </c>
      <c r="J6" s="17">
        <f t="shared" si="1"/>
        <v>8.5956008931046546E-3</v>
      </c>
      <c r="K6" s="16">
        <f>G6*1.015</f>
        <v>1432.2677080225496</v>
      </c>
      <c r="L6" s="16">
        <f>H6*1.015</f>
        <v>1005.4807597603124</v>
      </c>
      <c r="M6" s="17">
        <f t="shared" si="2"/>
        <v>1.2642370096942043E-2</v>
      </c>
      <c r="N6" s="17">
        <f t="shared" si="3"/>
        <v>8.6374128459892913E-3</v>
      </c>
      <c r="O6" s="16">
        <f>K6*1.015</f>
        <v>1453.7517236428878</v>
      </c>
      <c r="P6" s="16">
        <f>L6*1.015</f>
        <v>1020.5629711567169</v>
      </c>
      <c r="Q6" s="17">
        <f t="shared" si="4"/>
        <v>1.2700274386826775E-2</v>
      </c>
      <c r="R6" s="17">
        <f t="shared" si="5"/>
        <v>8.6794245671764081E-3</v>
      </c>
      <c r="S6" s="16">
        <f>O6*1.015</f>
        <v>1475.557999497531</v>
      </c>
      <c r="T6" s="16">
        <f>P6*1.015</f>
        <v>1035.8714157240677</v>
      </c>
      <c r="U6" s="17">
        <f t="shared" si="6"/>
        <v>1.2758422355339709E-2</v>
      </c>
      <c r="V6" s="17">
        <f t="shared" si="7"/>
        <v>8.7216369758250662E-3</v>
      </c>
      <c r="W6" s="16">
        <f>S6*1.015</f>
        <v>1497.6913694899938</v>
      </c>
      <c r="X6" s="16">
        <f>T6*1.015</f>
        <v>1051.4094869599287</v>
      </c>
      <c r="Y6" s="17">
        <f t="shared" si="8"/>
        <v>1.2816814830433017E-2</v>
      </c>
      <c r="Z6" s="17">
        <f t="shared" si="9"/>
        <v>8.7640509949793392E-3</v>
      </c>
      <c r="AA6" s="10">
        <v>1</v>
      </c>
      <c r="AB6" s="10"/>
      <c r="AC6" s="10"/>
      <c r="AD6" s="10"/>
      <c r="AE6" s="10"/>
      <c r="AF6" s="10"/>
    </row>
    <row r="7" spans="1:32" s="9" customFormat="1" ht="54.6" customHeight="1" x14ac:dyDescent="0.3">
      <c r="A7" s="10">
        <v>3</v>
      </c>
      <c r="B7" s="15" t="s">
        <v>27</v>
      </c>
      <c r="C7" s="10" t="s">
        <v>28</v>
      </c>
      <c r="D7" s="8"/>
      <c r="E7" s="16">
        <v>2770.0591680000002</v>
      </c>
      <c r="F7" s="16">
        <v>661.12701119999986</v>
      </c>
      <c r="G7" s="16">
        <f>E7*1.01</f>
        <v>2797.7597596800001</v>
      </c>
      <c r="H7" s="16">
        <f>F7*1.01</f>
        <v>667.73828131199991</v>
      </c>
      <c r="I7" s="17">
        <f t="shared" si="0"/>
        <v>2.4951429222789506E-2</v>
      </c>
      <c r="J7" s="17">
        <f t="shared" si="1"/>
        <v>5.7939506919082321E-3</v>
      </c>
      <c r="K7" s="16">
        <f>G7*1.01</f>
        <v>2825.7373572768001</v>
      </c>
      <c r="L7" s="16">
        <f>H7*1.01</f>
        <v>674.41566412511997</v>
      </c>
      <c r="M7" s="17">
        <f t="shared" si="2"/>
        <v>2.4942276689858746E-2</v>
      </c>
      <c r="N7" s="17">
        <f t="shared" si="3"/>
        <v>5.7934539913417444E-3</v>
      </c>
      <c r="O7" s="16">
        <f>K7*1.01</f>
        <v>2853.994730849568</v>
      </c>
      <c r="P7" s="16">
        <f>L7*1.01</f>
        <v>681.15982076637113</v>
      </c>
      <c r="Q7" s="17">
        <f t="shared" si="4"/>
        <v>2.4933085609363137E-2</v>
      </c>
      <c r="R7" s="17">
        <f t="shared" si="5"/>
        <v>5.7929549176493362E-3</v>
      </c>
      <c r="S7" s="16">
        <f>O7*1.01</f>
        <v>2882.5346781580638</v>
      </c>
      <c r="T7" s="16">
        <f>P7*1.01</f>
        <v>687.9714189740348</v>
      </c>
      <c r="U7" s="17">
        <f t="shared" si="6"/>
        <v>2.492385585004267E-2</v>
      </c>
      <c r="V7" s="17">
        <f t="shared" si="7"/>
        <v>5.7924534599119639E-3</v>
      </c>
      <c r="W7" s="16">
        <f>S7*1.01</f>
        <v>2911.3600249396445</v>
      </c>
      <c r="X7" s="16">
        <f>T7*1.01</f>
        <v>694.8511331637751</v>
      </c>
      <c r="Y7" s="17">
        <f t="shared" si="8"/>
        <v>2.4914587280477466E-2</v>
      </c>
      <c r="Z7" s="17">
        <f t="shared" si="9"/>
        <v>5.7919496071644205E-3</v>
      </c>
      <c r="AA7" s="10">
        <v>1</v>
      </c>
      <c r="AB7" s="10"/>
      <c r="AC7" s="10"/>
      <c r="AD7" s="10"/>
      <c r="AE7" s="10"/>
      <c r="AF7" s="10"/>
    </row>
    <row r="8" spans="1:32" s="9" customFormat="1" ht="40.5" customHeight="1" x14ac:dyDescent="0.3">
      <c r="A8" s="10">
        <v>4</v>
      </c>
      <c r="B8" s="14" t="s">
        <v>29</v>
      </c>
      <c r="C8" s="10" t="s">
        <v>28</v>
      </c>
      <c r="D8" s="8"/>
      <c r="E8" s="16">
        <v>198.20608851371821</v>
      </c>
      <c r="F8" s="16">
        <v>207.64751768429565</v>
      </c>
      <c r="G8" s="16">
        <f>E8*1.01</f>
        <v>200.18814939885539</v>
      </c>
      <c r="H8" s="16">
        <f>F8*1.01</f>
        <v>209.72399286113861</v>
      </c>
      <c r="I8" s="17">
        <f t="shared" si="0"/>
        <v>1.7853500193090431E-3</v>
      </c>
      <c r="J8" s="17">
        <f t="shared" si="1"/>
        <v>1.8197705711285751E-3</v>
      </c>
      <c r="K8" s="16">
        <f>G8*1.01</f>
        <v>202.19003089284394</v>
      </c>
      <c r="L8" s="16">
        <f>H8*1.01</f>
        <v>211.82123278975001</v>
      </c>
      <c r="M8" s="17">
        <f t="shared" si="2"/>
        <v>1.7846951279720075E-3</v>
      </c>
      <c r="N8" s="17">
        <f t="shared" si="3"/>
        <v>1.8196145668541823E-3</v>
      </c>
      <c r="O8" s="16">
        <f>K8*1.01</f>
        <v>204.21193120177239</v>
      </c>
      <c r="P8" s="16">
        <f>L8*1.01</f>
        <v>213.93944511764752</v>
      </c>
      <c r="Q8" s="17">
        <f t="shared" si="4"/>
        <v>1.7840374784404403E-3</v>
      </c>
      <c r="R8" s="17">
        <f t="shared" si="5"/>
        <v>1.8194578172257231E-3</v>
      </c>
      <c r="S8" s="16">
        <f>O8*1.01</f>
        <v>206.25405051379011</v>
      </c>
      <c r="T8" s="16">
        <f>P8*1.01</f>
        <v>216.07883956882401</v>
      </c>
      <c r="U8" s="17">
        <f t="shared" si="6"/>
        <v>1.783377061322291E-3</v>
      </c>
      <c r="V8" s="17">
        <f t="shared" si="7"/>
        <v>1.8193003188137315E-3</v>
      </c>
      <c r="W8" s="16">
        <f>S8*1.01</f>
        <v>208.31659101892799</v>
      </c>
      <c r="X8" s="16">
        <f>T8*1.01</f>
        <v>218.23962796451224</v>
      </c>
      <c r="Y8" s="17">
        <f t="shared" si="8"/>
        <v>1.7827138672140716E-3</v>
      </c>
      <c r="Z8" s="17">
        <f t="shared" si="9"/>
        <v>1.8191420681742429E-3</v>
      </c>
      <c r="AA8" s="10">
        <v>1</v>
      </c>
      <c r="AB8" s="10"/>
      <c r="AC8" s="10"/>
      <c r="AD8" s="10"/>
      <c r="AE8" s="10"/>
      <c r="AF8" s="10"/>
    </row>
    <row r="9" spans="1:32" s="9" customFormat="1" ht="40.5" customHeight="1" x14ac:dyDescent="0.3">
      <c r="A9" s="10">
        <v>5</v>
      </c>
      <c r="B9" s="15" t="s">
        <v>30</v>
      </c>
      <c r="C9" s="10" t="s">
        <v>28</v>
      </c>
      <c r="D9" s="8"/>
      <c r="E9" s="16">
        <v>6549.9286499999998</v>
      </c>
      <c r="F9" s="16">
        <v>458.25749999999999</v>
      </c>
      <c r="G9" s="16">
        <f>E9*1.015</f>
        <v>6648.1775797499995</v>
      </c>
      <c r="H9" s="16">
        <f>F9*1.015</f>
        <v>465.13136249999997</v>
      </c>
      <c r="I9" s="17">
        <f t="shared" si="0"/>
        <v>5.9290842170323169E-2</v>
      </c>
      <c r="J9" s="17">
        <f t="shared" si="1"/>
        <v>4.0359348190880228E-3</v>
      </c>
      <c r="K9" s="16">
        <f>G9*1.015</f>
        <v>6747.9002434462491</v>
      </c>
      <c r="L9" s="16">
        <f>H9*1.015</f>
        <v>472.10833293749994</v>
      </c>
      <c r="M9" s="17">
        <f t="shared" si="2"/>
        <v>5.9562504814602492E-2</v>
      </c>
      <c r="N9" s="17">
        <f t="shared" si="3"/>
        <v>4.0555669912421006E-3</v>
      </c>
      <c r="O9" s="16">
        <f>K9*1.015</f>
        <v>6849.1187470979421</v>
      </c>
      <c r="P9" s="16">
        <f>L9*1.015</f>
        <v>479.18995793156239</v>
      </c>
      <c r="Q9" s="17">
        <f t="shared" si="4"/>
        <v>5.983531161574808E-2</v>
      </c>
      <c r="R9" s="17">
        <f t="shared" si="5"/>
        <v>4.075292961591064E-3</v>
      </c>
      <c r="S9" s="16">
        <f>O9*1.015</f>
        <v>6951.8555283044107</v>
      </c>
      <c r="T9" s="16">
        <f>P9*1.015</f>
        <v>486.37780730053578</v>
      </c>
      <c r="U9" s="17">
        <f t="shared" si="6"/>
        <v>6.0109266469778877E-2</v>
      </c>
      <c r="V9" s="17">
        <f t="shared" si="7"/>
        <v>4.0951131617121923E-3</v>
      </c>
      <c r="W9" s="16">
        <f>S9*1.015</f>
        <v>7056.1333612289764</v>
      </c>
      <c r="X9" s="16">
        <f>T9*1.015</f>
        <v>493.67347441004375</v>
      </c>
      <c r="Y9" s="17">
        <f t="shared" si="8"/>
        <v>6.0384373277459109E-2</v>
      </c>
      <c r="Z9" s="17">
        <f t="shared" si="9"/>
        <v>4.1150280250069173E-3</v>
      </c>
      <c r="AA9" s="10">
        <v>1</v>
      </c>
      <c r="AB9" s="10"/>
      <c r="AC9" s="10"/>
      <c r="AD9" s="10"/>
      <c r="AE9" s="10"/>
      <c r="AF9" s="10"/>
    </row>
    <row r="10" spans="1:32" s="9" customFormat="1" ht="40.5" customHeight="1" x14ac:dyDescent="0.3">
      <c r="A10" s="10">
        <v>6</v>
      </c>
      <c r="B10" s="18" t="s">
        <v>31</v>
      </c>
      <c r="C10" s="10" t="s">
        <v>32</v>
      </c>
      <c r="D10" s="8"/>
      <c r="E10" s="16">
        <v>248.346</v>
      </c>
      <c r="F10" s="16">
        <v>532.16999999999996</v>
      </c>
      <c r="G10" s="16">
        <f t="shared" ref="G10:H10" si="10">E10*1.015</f>
        <v>252.07118999999997</v>
      </c>
      <c r="H10" s="19">
        <f t="shared" si="10"/>
        <v>540.15254999999991</v>
      </c>
      <c r="I10" s="17">
        <f t="shared" si="0"/>
        <v>2.2480616624168991E-3</v>
      </c>
      <c r="J10" s="17">
        <f t="shared" si="1"/>
        <v>4.6868920479731868E-3</v>
      </c>
      <c r="K10" s="16">
        <f>G10*1.015</f>
        <v>255.85225784999994</v>
      </c>
      <c r="L10" s="16">
        <f>H10*1.015</f>
        <v>548.25483824999981</v>
      </c>
      <c r="M10" s="17">
        <f t="shared" si="2"/>
        <v>2.2583619778342575E-3</v>
      </c>
      <c r="N10" s="17">
        <f t="shared" si="3"/>
        <v>4.7096906995069548E-3</v>
      </c>
      <c r="O10" s="16">
        <f>K10*1.015</f>
        <v>259.69004171774992</v>
      </c>
      <c r="P10" s="16">
        <f>L10*1.015</f>
        <v>556.47866082374981</v>
      </c>
      <c r="Q10" s="17">
        <f t="shared" si="4"/>
        <v>2.2687056749121338E-3</v>
      </c>
      <c r="R10" s="17">
        <f t="shared" si="5"/>
        <v>4.7325982779767182E-3</v>
      </c>
      <c r="S10" s="16">
        <f>O10*1.015</f>
        <v>263.58539234351616</v>
      </c>
      <c r="T10" s="16">
        <f>P10*1.015</f>
        <v>564.82584073610599</v>
      </c>
      <c r="U10" s="17">
        <f t="shared" si="6"/>
        <v>2.2790929013713308E-3</v>
      </c>
      <c r="V10" s="17">
        <f t="shared" si="7"/>
        <v>4.7556152845689972E-3</v>
      </c>
      <c r="W10" s="16">
        <f>S10*1.015</f>
        <v>267.53917322866886</v>
      </c>
      <c r="X10" s="16">
        <f>T10*1.015</f>
        <v>573.29822834714753</v>
      </c>
      <c r="Y10" s="17">
        <f t="shared" si="8"/>
        <v>2.2895238051125729E-3</v>
      </c>
      <c r="Z10" s="17">
        <f t="shared" si="9"/>
        <v>4.7787422225886774E-3</v>
      </c>
      <c r="AA10" s="10">
        <v>1</v>
      </c>
      <c r="AB10" s="10"/>
      <c r="AC10" s="10"/>
      <c r="AD10" s="10"/>
      <c r="AE10" s="10"/>
      <c r="AF10" s="10"/>
    </row>
    <row r="11" spans="1:32" s="9" customFormat="1" ht="40.5" customHeight="1" x14ac:dyDescent="0.3">
      <c r="A11" s="10">
        <v>7</v>
      </c>
      <c r="B11" s="14" t="s">
        <v>33</v>
      </c>
      <c r="C11" s="10" t="s">
        <v>28</v>
      </c>
      <c r="D11" s="8"/>
      <c r="E11" s="16">
        <v>35.046613800000003</v>
      </c>
      <c r="F11" s="16">
        <v>33.670987199999992</v>
      </c>
      <c r="G11" s="16">
        <f t="shared" ref="G11:H12" si="11">E11*1.01</f>
        <v>35.397079938000005</v>
      </c>
      <c r="H11" s="16">
        <f t="shared" si="11"/>
        <v>34.007697071999992</v>
      </c>
      <c r="I11" s="17">
        <f t="shared" si="0"/>
        <v>3.1568390806630529E-4</v>
      </c>
      <c r="J11" s="17">
        <f t="shared" si="1"/>
        <v>2.9508405537775916E-4</v>
      </c>
      <c r="K11" s="16">
        <f>G11*1.01</f>
        <v>35.751050737380005</v>
      </c>
      <c r="L11" s="16">
        <f>H11*1.01</f>
        <v>34.34777404271999</v>
      </c>
      <c r="M11" s="17">
        <f t="shared" si="2"/>
        <v>3.1556811079719939E-4</v>
      </c>
      <c r="N11" s="17">
        <f t="shared" si="3"/>
        <v>2.9505875857679183E-4</v>
      </c>
      <c r="O11" s="16">
        <f>K11*1.01</f>
        <v>36.108561244753808</v>
      </c>
      <c r="P11" s="16">
        <f>L11*1.01</f>
        <v>34.691251783147187</v>
      </c>
      <c r="Q11" s="17">
        <f t="shared" si="4"/>
        <v>3.1545182582673546E-4</v>
      </c>
      <c r="R11" s="17">
        <f t="shared" si="5"/>
        <v>2.9503334091328045E-4</v>
      </c>
      <c r="S11" s="16">
        <f>O11*1.01</f>
        <v>36.469646857201347</v>
      </c>
      <c r="T11" s="16">
        <f>P11*1.01</f>
        <v>35.038164300978657</v>
      </c>
      <c r="U11" s="17">
        <f t="shared" si="6"/>
        <v>3.1533505149422005E-4</v>
      </c>
      <c r="V11" s="17">
        <f t="shared" si="7"/>
        <v>2.9500780183112175E-4</v>
      </c>
      <c r="W11" s="16">
        <f>S11*1.01</f>
        <v>36.834343325773361</v>
      </c>
      <c r="X11" s="16">
        <f>T11*1.01</f>
        <v>35.388545943988447</v>
      </c>
      <c r="Y11" s="17">
        <f t="shared" si="8"/>
        <v>3.1521778613693719E-4</v>
      </c>
      <c r="Z11" s="17">
        <f t="shared" si="9"/>
        <v>2.9498214077186113E-4</v>
      </c>
      <c r="AA11" s="10">
        <v>1</v>
      </c>
      <c r="AB11" s="10"/>
      <c r="AC11" s="10"/>
      <c r="AD11" s="10"/>
      <c r="AE11" s="10"/>
      <c r="AF11" s="10"/>
    </row>
    <row r="12" spans="1:32" s="9" customFormat="1" ht="40.5" customHeight="1" x14ac:dyDescent="0.3">
      <c r="A12" s="10">
        <v>8</v>
      </c>
      <c r="B12" s="14" t="s">
        <v>34</v>
      </c>
      <c r="C12" s="10" t="s">
        <v>28</v>
      </c>
      <c r="D12" s="8"/>
      <c r="E12" s="16">
        <v>4.1346980999999996</v>
      </c>
      <c r="F12" s="16">
        <v>1.7336916</v>
      </c>
      <c r="G12" s="16">
        <f t="shared" si="11"/>
        <v>4.1760450809999998</v>
      </c>
      <c r="H12" s="16">
        <f t="shared" si="11"/>
        <v>1.7510285160000001</v>
      </c>
      <c r="I12" s="17">
        <f t="shared" si="0"/>
        <v>3.7243474143636865E-5</v>
      </c>
      <c r="J12" s="17">
        <f t="shared" si="1"/>
        <v>1.5193636737278556E-5</v>
      </c>
      <c r="K12" s="16">
        <f>G12*1.01</f>
        <v>4.2178055318099998</v>
      </c>
      <c r="L12" s="16">
        <f>H12*1.01</f>
        <v>1.7685388011600001</v>
      </c>
      <c r="M12" s="17">
        <f t="shared" si="2"/>
        <v>3.7229812716849967E-5</v>
      </c>
      <c r="N12" s="17">
        <f t="shared" si="3"/>
        <v>1.519233422568056E-5</v>
      </c>
      <c r="O12" s="16">
        <f>K12*1.01</f>
        <v>4.2599835871281</v>
      </c>
      <c r="P12" s="16">
        <f>L12*1.01</f>
        <v>1.7862241891716</v>
      </c>
      <c r="Q12" s="17">
        <f t="shared" si="4"/>
        <v>3.7216093752467856E-5</v>
      </c>
      <c r="R12" s="17">
        <f t="shared" si="5"/>
        <v>1.5191025490968998E-5</v>
      </c>
      <c r="S12" s="16">
        <f>O12*1.01</f>
        <v>4.3025834229993807</v>
      </c>
      <c r="T12" s="16">
        <f>P12*1.01</f>
        <v>1.804086431063316</v>
      </c>
      <c r="U12" s="17">
        <f t="shared" si="6"/>
        <v>3.7202317054566717E-5</v>
      </c>
      <c r="V12" s="17">
        <f t="shared" si="7"/>
        <v>1.5189710504510561E-5</v>
      </c>
      <c r="W12" s="16">
        <f>S12*1.01</f>
        <v>4.3456092572293743</v>
      </c>
      <c r="X12" s="16">
        <f>T12*1.01</f>
        <v>1.8221272953739491</v>
      </c>
      <c r="Y12" s="17">
        <f t="shared" si="8"/>
        <v>3.7188482426984147E-5</v>
      </c>
      <c r="Z12" s="17">
        <f t="shared" si="9"/>
        <v>1.5188389237550878E-5</v>
      </c>
      <c r="AA12" s="10">
        <v>1</v>
      </c>
      <c r="AB12" s="10"/>
      <c r="AC12" s="10"/>
      <c r="AD12" s="10"/>
      <c r="AE12" s="10"/>
      <c r="AF12" s="10"/>
    </row>
    <row r="13" spans="1:32" s="24" customFormat="1" ht="30" customHeight="1" x14ac:dyDescent="0.3">
      <c r="A13" s="33" t="s">
        <v>15</v>
      </c>
      <c r="B13" s="34"/>
      <c r="C13" s="20" t="s">
        <v>13</v>
      </c>
      <c r="D13" s="20">
        <f>COUNTA(D5:D6)</f>
        <v>1</v>
      </c>
      <c r="E13" s="21">
        <f t="shared" ref="E13:AA13" si="12">SUM(E5:E12)</f>
        <v>110977.51881241375</v>
      </c>
      <c r="F13" s="21">
        <f t="shared" si="12"/>
        <v>114096.69222018433</v>
      </c>
      <c r="G13" s="21">
        <f t="shared" si="12"/>
        <v>112128.23661117788</v>
      </c>
      <c r="H13" s="21">
        <f t="shared" si="12"/>
        <v>115247.49118844865</v>
      </c>
      <c r="I13" s="22">
        <f t="shared" si="12"/>
        <v>0.99999999999999989</v>
      </c>
      <c r="J13" s="22">
        <f t="shared" si="12"/>
        <v>1</v>
      </c>
      <c r="K13" s="21">
        <f t="shared" si="12"/>
        <v>113291.07572708925</v>
      </c>
      <c r="L13" s="21">
        <f t="shared" si="12"/>
        <v>116409.94562708655</v>
      </c>
      <c r="M13" s="22">
        <f t="shared" si="12"/>
        <v>0.99999999999999989</v>
      </c>
      <c r="N13" s="22">
        <f t="shared" si="12"/>
        <v>1.0000000000000002</v>
      </c>
      <c r="O13" s="21">
        <f t="shared" si="12"/>
        <v>114466.16658540673</v>
      </c>
      <c r="P13" s="21">
        <f t="shared" si="12"/>
        <v>117584.17430301219</v>
      </c>
      <c r="Q13" s="22">
        <f t="shared" si="12"/>
        <v>1</v>
      </c>
      <c r="R13" s="22">
        <f t="shared" si="12"/>
        <v>0.99999999999999978</v>
      </c>
      <c r="S13" s="21">
        <f t="shared" si="12"/>
        <v>115653.6410538231</v>
      </c>
      <c r="T13" s="21">
        <f t="shared" si="12"/>
        <v>118770.29720399184</v>
      </c>
      <c r="U13" s="22">
        <f t="shared" si="12"/>
        <v>0.99999999999999989</v>
      </c>
      <c r="V13" s="22">
        <f t="shared" si="12"/>
        <v>1</v>
      </c>
      <c r="W13" s="21">
        <f t="shared" si="12"/>
        <v>116853.63245896205</v>
      </c>
      <c r="X13" s="21">
        <f t="shared" si="12"/>
        <v>119968.43555135057</v>
      </c>
      <c r="Y13" s="21">
        <f t="shared" si="12"/>
        <v>1.0000000000000002</v>
      </c>
      <c r="Z13" s="21">
        <f t="shared" si="12"/>
        <v>1</v>
      </c>
      <c r="AA13" s="23">
        <f t="shared" si="12"/>
        <v>8</v>
      </c>
      <c r="AB13" s="23"/>
      <c r="AC13" s="23"/>
      <c r="AD13" s="23"/>
      <c r="AE13" s="23"/>
      <c r="AF13" s="23"/>
    </row>
    <row r="14" spans="1:32" s="2" customFormat="1" x14ac:dyDescent="0.3">
      <c r="A14" s="1"/>
      <c r="D14" s="1"/>
    </row>
    <row r="15" spans="1:32" ht="52.5" customHeight="1" x14ac:dyDescent="0.3">
      <c r="A15" s="28" t="s">
        <v>35</v>
      </c>
      <c r="B15" s="29"/>
      <c r="C15" s="29"/>
      <c r="E15" s="11" t="s">
        <v>25</v>
      </c>
      <c r="F15" s="12">
        <v>0.01</v>
      </c>
    </row>
    <row r="16" spans="1:32" ht="65.099999999999994" customHeight="1" x14ac:dyDescent="0.3">
      <c r="A16" s="29"/>
      <c r="B16" s="29"/>
      <c r="C16" s="29"/>
      <c r="E16" s="11" t="s">
        <v>26</v>
      </c>
      <c r="F16" s="13">
        <v>1.4999999999999999E-2</v>
      </c>
    </row>
    <row r="17" spans="1:6" ht="172.8" customHeight="1" x14ac:dyDescent="0.3">
      <c r="A17" s="29"/>
      <c r="B17" s="29"/>
      <c r="C17" s="29"/>
      <c r="E17" s="26"/>
      <c r="F17" s="27"/>
    </row>
    <row r="18" spans="1:6" x14ac:dyDescent="0.3">
      <c r="A18" s="29"/>
      <c r="B18" s="29"/>
      <c r="C18" s="29"/>
    </row>
    <row r="19" spans="1:6" x14ac:dyDescent="0.3">
      <c r="A19" s="29"/>
      <c r="B19" s="29"/>
      <c r="C19" s="29"/>
    </row>
    <row r="20" spans="1:6" x14ac:dyDescent="0.3">
      <c r="A20" s="29"/>
      <c r="B20" s="29"/>
      <c r="C20" s="29"/>
    </row>
    <row r="21" spans="1:6" x14ac:dyDescent="0.3">
      <c r="A21" s="29"/>
      <c r="B21" s="29"/>
      <c r="C21" s="29"/>
    </row>
  </sheetData>
  <mergeCells count="14">
    <mergeCell ref="E3:F3"/>
    <mergeCell ref="G3:J3"/>
    <mergeCell ref="AB3:AF3"/>
    <mergeCell ref="K3:N3"/>
    <mergeCell ref="O3:R3"/>
    <mergeCell ref="S3:V3"/>
    <mergeCell ref="W3:Z3"/>
    <mergeCell ref="A15:C21"/>
    <mergeCell ref="A2:D2"/>
    <mergeCell ref="A3:A4"/>
    <mergeCell ref="B3:B4"/>
    <mergeCell ref="C3:C4"/>
    <mergeCell ref="D3:D4"/>
    <mergeCell ref="A13:B13"/>
  </mergeCells>
  <pageMargins left="0.7" right="0.7" top="0.75" bottom="0.75" header="0.3" footer="0.3"/>
  <pageSetup scale="15" orientation="landscape" r:id="rId1"/>
  <ignoredErrors>
    <ignoredError sqref="AA13" formulaRange="1"/>
    <ignoredError sqref="K6:L6 O6:P6 G6:H6 S6:T6 W6:X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CARGAS-R_NEIVA-2024-2028</vt:lpstr>
      <vt:lpstr>'CARGAS-R_NEIVA-2024-2028'!Área_de_impresión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CAM</cp:lastModifiedBy>
  <dcterms:created xsi:type="dcterms:W3CDTF">2018-09-27T07:22:44Z</dcterms:created>
  <dcterms:modified xsi:type="dcterms:W3CDTF">2023-11-17T21:00:10Z</dcterms:modified>
</cp:coreProperties>
</file>