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EDISNEY\INFORMES DE GESTION CAM  DESDE 2012\INFORME DE GESTION 2016\Revisión Matricez 2016 PAI CONSOLIDADO\"/>
    </mc:Choice>
  </mc:AlternateContent>
  <bookViews>
    <workbookView xWindow="0" yWindow="0" windowWidth="28800" windowHeight="11835"/>
  </bookViews>
  <sheets>
    <sheet name="Anexo 1 Matriz SINA Inf Gestión" sheetId="9" r:id="rId1"/>
    <sheet name="Anexo 2 Matriz Inf. Ejecución" sheetId="23" r:id="rId2"/>
    <sheet name="Anexo 3" sheetId="27" r:id="rId3"/>
    <sheet name="Anexo 5-1 Ingresos" sheetId="25" r:id="rId4"/>
    <sheet name="Anexo 5-2 Gastos (2)" sheetId="26" r:id="rId5"/>
    <sheet name="Anexo 3 Matriz Ind Min Jun" sheetId="18" state="hidden" r:id="rId6"/>
    <sheet name="Anexos 5-1 Ingresos " sheetId="21" state="hidden" r:id="rId7"/>
    <sheet name="Anexo 5-2 Gastos" sheetId="22" state="hidden" r:id="rId8"/>
    <sheet name="Anexo 2 Protocolo Inf Gestión" sheetId="11" state="hidden" r:id="rId9"/>
    <sheet name="Anexo 4 ProtocoloMatrizINdica" sheetId="10" state="hidden" r:id="rId10"/>
    <sheet name="Hoja1" sheetId="17" state="hidden" r:id="rId11"/>
    <sheet name="Hoja2" sheetId="24" state="hidden" r:id="rId12"/>
  </sheets>
  <externalReferences>
    <externalReference r:id="rId13"/>
    <externalReference r:id="rId14"/>
    <externalReference r:id="rId15"/>
    <externalReference r:id="rId16"/>
    <externalReference r:id="rId17"/>
    <externalReference r:id="rId18"/>
  </externalReferences>
  <definedNames>
    <definedName name="_xlnm.Print_Area" localSheetId="0">'Anexo 1 Matriz SINA Inf Gestión'!$B$1:$S$119</definedName>
    <definedName name="_xlnm.Print_Area" localSheetId="8">'Anexo 2 Protocolo Inf Gestión'!$A$1:$B$23</definedName>
    <definedName name="_xlnm.Print_Area" localSheetId="9">'Anexo 4 ProtocoloMatrizINdica'!$A$1:$B$15</definedName>
    <definedName name="_xlnm.Print_Area" localSheetId="3">'Anexo 5-1 Ingresos'!$A$2:$D$55</definedName>
    <definedName name="_xlnm.Print_Area" localSheetId="7">'Anexo 5-2 Gastos'!$A$1:$G$55</definedName>
    <definedName name="_xlnm.Print_Area" localSheetId="4">'Anexo 5-2 Gastos (2)'!$A$1:$I$40</definedName>
    <definedName name="_xlnm.Print_Area" localSheetId="6">'Anexos 5-1 Ingresos '!$A$1:$D$57</definedName>
    <definedName name="Lista_CAR" localSheetId="2">'[6]Datos Generales'!$H$5:$H$36</definedName>
    <definedName name="Lista_CAR">'[1]Datos Generales'!$H$5:$H$36</definedName>
    <definedName name="REPORTE" comment="SI SE REPORTA" localSheetId="2">[6]Formulas!$F$33:$F$34</definedName>
    <definedName name="REPORTE" comment="SI SE REPORTA">[1]Formulas!$F$33:$F$34</definedName>
    <definedName name="SI" comment="OPCION SI O NO" localSheetId="2">[6]Formulas!$D$33:$D$34</definedName>
    <definedName name="SI" comment="OPCION SI O NO">[1]Formulas!$D$33:$D$34</definedName>
    <definedName name="_xlnm.Print_Titles" localSheetId="0">'Anexo 1 Matriz SINA Inf Gestión'!$3:$4</definedName>
    <definedName name="_xlnm.Print_Titles" localSheetId="1">'Anexo 2 Matriz Inf. Ejecución'!$7:$8</definedName>
    <definedName name="_xlnm.Print_Titles" localSheetId="5">'Anexo 3 Matriz Ind Min Jun'!$7:$7</definedName>
    <definedName name="_xlnm.Print_Titles" localSheetId="7">'Anexo 5-2 Gastos'!$7:$8</definedName>
    <definedName name="Vigencias" localSheetId="2">'[6]Datos Generales'!$H$38:$H$45</definedName>
    <definedName name="Vigencias">'[1]Datos Generales'!$H$38:$H$45</definedName>
  </definedNames>
  <calcPr calcId="152511"/>
</workbook>
</file>

<file path=xl/calcChain.xml><?xml version="1.0" encoding="utf-8"?>
<calcChain xmlns="http://schemas.openxmlformats.org/spreadsheetml/2006/main">
  <c r="J32" i="27" l="1"/>
  <c r="N32" i="27" s="1"/>
  <c r="I32" i="27"/>
  <c r="M32" i="27" s="1"/>
  <c r="H32" i="27"/>
  <c r="C32" i="27"/>
  <c r="L32" i="27" s="1"/>
  <c r="N31" i="27"/>
  <c r="J31" i="27"/>
  <c r="I31" i="27"/>
  <c r="M31" i="27" s="1"/>
  <c r="H31" i="27"/>
  <c r="C31" i="27"/>
  <c r="L31" i="27" s="1"/>
  <c r="N30" i="27"/>
  <c r="M30" i="27"/>
  <c r="J30" i="27"/>
  <c r="I30" i="27"/>
  <c r="H30" i="27"/>
  <c r="C30" i="27"/>
  <c r="L30" i="27" s="1"/>
  <c r="M29" i="27"/>
  <c r="J29" i="27"/>
  <c r="N29" i="27" s="1"/>
  <c r="I29" i="27"/>
  <c r="H29" i="27"/>
  <c r="C29" i="27"/>
  <c r="L29" i="27" s="1"/>
  <c r="J28" i="27"/>
  <c r="N28" i="27" s="1"/>
  <c r="I28" i="27"/>
  <c r="M28" i="27" s="1"/>
  <c r="H28" i="27"/>
  <c r="C28" i="27"/>
  <c r="L28" i="27" s="1"/>
  <c r="N27" i="27"/>
  <c r="J27" i="27"/>
  <c r="I27" i="27"/>
  <c r="M27" i="27" s="1"/>
  <c r="H27" i="27"/>
  <c r="C27" i="27"/>
  <c r="L27" i="27" s="1"/>
  <c r="N26" i="27"/>
  <c r="M26" i="27"/>
  <c r="J26" i="27"/>
  <c r="I26" i="27"/>
  <c r="H26" i="27"/>
  <c r="C26" i="27"/>
  <c r="L26" i="27" s="1"/>
  <c r="M25" i="27"/>
  <c r="J25" i="27"/>
  <c r="N25" i="27" s="1"/>
  <c r="I25" i="27"/>
  <c r="H25" i="27"/>
  <c r="C25" i="27"/>
  <c r="L25" i="27" s="1"/>
  <c r="J24" i="27"/>
  <c r="N24" i="27" s="1"/>
  <c r="I24" i="27"/>
  <c r="M24" i="27" s="1"/>
  <c r="H24" i="27"/>
  <c r="C24" i="27"/>
  <c r="L24" i="27" s="1"/>
  <c r="N23" i="27"/>
  <c r="J23" i="27"/>
  <c r="I23" i="27"/>
  <c r="M23" i="27" s="1"/>
  <c r="H23" i="27"/>
  <c r="C23" i="27"/>
  <c r="L23" i="27" s="1"/>
  <c r="N22" i="27"/>
  <c r="M22" i="27"/>
  <c r="J22" i="27"/>
  <c r="I22" i="27"/>
  <c r="H22" i="27"/>
  <c r="C22" i="27"/>
  <c r="L22" i="27" s="1"/>
  <c r="M21" i="27"/>
  <c r="J21" i="27"/>
  <c r="N21" i="27" s="1"/>
  <c r="I21" i="27"/>
  <c r="H21" i="27"/>
  <c r="C21" i="27"/>
  <c r="L21" i="27" s="1"/>
  <c r="J20" i="27"/>
  <c r="N20" i="27" s="1"/>
  <c r="I20" i="27"/>
  <c r="M20" i="27" s="1"/>
  <c r="H20" i="27"/>
  <c r="C20" i="27"/>
  <c r="L20" i="27" s="1"/>
  <c r="N19" i="27"/>
  <c r="J19" i="27"/>
  <c r="I19" i="27"/>
  <c r="M19" i="27" s="1"/>
  <c r="H19" i="27"/>
  <c r="C19" i="27"/>
  <c r="L19" i="27" s="1"/>
  <c r="N18" i="27"/>
  <c r="M18" i="27"/>
  <c r="J18" i="27"/>
  <c r="I18" i="27"/>
  <c r="H18" i="27"/>
  <c r="C18" i="27"/>
  <c r="L18" i="27" s="1"/>
  <c r="M17" i="27"/>
  <c r="J17" i="27"/>
  <c r="N17" i="27" s="1"/>
  <c r="I17" i="27"/>
  <c r="H17" i="27"/>
  <c r="C17" i="27"/>
  <c r="L17" i="27" s="1"/>
  <c r="J16" i="27"/>
  <c r="N16" i="27" s="1"/>
  <c r="I16" i="27"/>
  <c r="M16" i="27" s="1"/>
  <c r="H16" i="27"/>
  <c r="C16" i="27"/>
  <c r="L16" i="27" s="1"/>
  <c r="J15" i="27"/>
  <c r="N15" i="27" s="1"/>
  <c r="I15" i="27"/>
  <c r="M15" i="27" s="1"/>
  <c r="H15" i="27"/>
  <c r="C15" i="27"/>
  <c r="L15" i="27" s="1"/>
  <c r="N14" i="27"/>
  <c r="M14" i="27"/>
  <c r="J14" i="27"/>
  <c r="I14" i="27"/>
  <c r="H14" i="27"/>
  <c r="C14" i="27"/>
  <c r="L14" i="27" s="1"/>
  <c r="M13" i="27"/>
  <c r="J13" i="27"/>
  <c r="N13" i="27" s="1"/>
  <c r="I13" i="27"/>
  <c r="H13" i="27"/>
  <c r="C13" i="27"/>
  <c r="L13" i="27" s="1"/>
  <c r="J12" i="27"/>
  <c r="N12" i="27" s="1"/>
  <c r="I12" i="27"/>
  <c r="M12" i="27" s="1"/>
  <c r="H12" i="27"/>
  <c r="C12" i="27"/>
  <c r="L12" i="27" s="1"/>
  <c r="N11" i="27"/>
  <c r="J11" i="27"/>
  <c r="I11" i="27"/>
  <c r="M11" i="27" s="1"/>
  <c r="H11" i="27"/>
  <c r="C11" i="27"/>
  <c r="L11" i="27" s="1"/>
  <c r="N10" i="27"/>
  <c r="M10" i="27"/>
  <c r="J10" i="27"/>
  <c r="I10" i="27"/>
  <c r="H10" i="27"/>
  <c r="C10" i="27"/>
  <c r="L10" i="27" s="1"/>
  <c r="M9" i="27"/>
  <c r="J9" i="27"/>
  <c r="N9" i="27" s="1"/>
  <c r="I9" i="27"/>
  <c r="H9" i="27"/>
  <c r="C9" i="27"/>
  <c r="L9" i="27" s="1"/>
  <c r="J8" i="27"/>
  <c r="N8" i="27" s="1"/>
  <c r="I8" i="27"/>
  <c r="M8" i="27" s="1"/>
  <c r="H8" i="27"/>
  <c r="C8" i="27"/>
  <c r="L8" i="27" s="1"/>
  <c r="N7" i="27"/>
  <c r="J7" i="27"/>
  <c r="I7" i="27"/>
  <c r="M7" i="27" s="1"/>
  <c r="H7" i="27"/>
  <c r="C7" i="27"/>
  <c r="L7" i="27" s="1"/>
  <c r="N6" i="27"/>
  <c r="M6" i="27"/>
  <c r="J6" i="27"/>
  <c r="I6" i="27"/>
  <c r="H6" i="27"/>
  <c r="C4" i="27"/>
  <c r="A2" i="27"/>
  <c r="C6" i="27" l="1"/>
  <c r="L6" i="27" s="1"/>
  <c r="K56" i="9" l="1"/>
  <c r="F19" i="9" l="1"/>
  <c r="Q30" i="9" l="1"/>
  <c r="J69" i="26" l="1"/>
  <c r="I69" i="26"/>
  <c r="H69" i="26"/>
  <c r="J68" i="26"/>
  <c r="I68" i="26"/>
  <c r="H68" i="26"/>
  <c r="J67" i="26"/>
  <c r="I67" i="26"/>
  <c r="H67" i="26"/>
  <c r="D67" i="26"/>
  <c r="J66" i="26"/>
  <c r="I66" i="26"/>
  <c r="H66" i="26"/>
  <c r="D66" i="26"/>
  <c r="J65" i="26"/>
  <c r="D65" i="26"/>
  <c r="C65" i="26"/>
  <c r="I65" i="26" s="1"/>
  <c r="B65" i="26"/>
  <c r="H65" i="26" s="1"/>
  <c r="I64" i="26"/>
  <c r="H64" i="26"/>
  <c r="D64" i="26"/>
  <c r="J64" i="26" s="1"/>
  <c r="I63" i="26"/>
  <c r="H63" i="26"/>
  <c r="D63" i="26"/>
  <c r="J63" i="26" s="1"/>
  <c r="H62" i="26"/>
  <c r="D62" i="26"/>
  <c r="J62" i="26" s="1"/>
  <c r="C62" i="26"/>
  <c r="I62" i="26" s="1"/>
  <c r="B62" i="26"/>
  <c r="J61" i="26"/>
  <c r="I61" i="26"/>
  <c r="H61" i="26"/>
  <c r="D61" i="26"/>
  <c r="J60" i="26"/>
  <c r="D60" i="26"/>
  <c r="C60" i="26"/>
  <c r="I60" i="26" s="1"/>
  <c r="B60" i="26"/>
  <c r="H60" i="26" s="1"/>
  <c r="J59" i="26"/>
  <c r="I59" i="26"/>
  <c r="H59" i="26"/>
  <c r="I58" i="26"/>
  <c r="H58" i="26"/>
  <c r="D58" i="26"/>
  <c r="J58" i="26" s="1"/>
  <c r="C57" i="26"/>
  <c r="I57" i="26" s="1"/>
  <c r="B57" i="26"/>
  <c r="H57" i="26" s="1"/>
  <c r="I56" i="26"/>
  <c r="H56" i="26"/>
  <c r="D56" i="26"/>
  <c r="J56" i="26" s="1"/>
  <c r="I55" i="26"/>
  <c r="H55" i="26"/>
  <c r="D55" i="26"/>
  <c r="J55" i="26" s="1"/>
  <c r="I54" i="26"/>
  <c r="D54" i="26"/>
  <c r="J54" i="26" s="1"/>
  <c r="C54" i="26"/>
  <c r="B54" i="26"/>
  <c r="H54" i="26" s="1"/>
  <c r="I53" i="26"/>
  <c r="H53" i="26"/>
  <c r="D53" i="26"/>
  <c r="J53" i="26" s="1"/>
  <c r="I52" i="26"/>
  <c r="H52" i="26"/>
  <c r="D52" i="26"/>
  <c r="J52" i="26" s="1"/>
  <c r="I51" i="26"/>
  <c r="H51" i="26"/>
  <c r="D51" i="26"/>
  <c r="J51" i="26" s="1"/>
  <c r="D50" i="26"/>
  <c r="J50" i="26" s="1"/>
  <c r="C50" i="26"/>
  <c r="I50" i="26" s="1"/>
  <c r="I48" i="26" s="1"/>
  <c r="B50" i="26"/>
  <c r="H50" i="26" s="1"/>
  <c r="B48" i="26"/>
  <c r="I46" i="26"/>
  <c r="H46" i="26"/>
  <c r="D46" i="26"/>
  <c r="J46" i="26" s="1"/>
  <c r="I45" i="26"/>
  <c r="H45" i="26"/>
  <c r="D45" i="26"/>
  <c r="J45" i="26" s="1"/>
  <c r="D44" i="26"/>
  <c r="J44" i="26" s="1"/>
  <c r="C44" i="26"/>
  <c r="I44" i="26" s="1"/>
  <c r="B44" i="26"/>
  <c r="H44" i="26" s="1"/>
  <c r="I43" i="26"/>
  <c r="H43" i="26"/>
  <c r="D43" i="26"/>
  <c r="J43" i="26" s="1"/>
  <c r="C43" i="26"/>
  <c r="C42" i="26"/>
  <c r="I42" i="26" s="1"/>
  <c r="B42" i="26"/>
  <c r="H42" i="26" s="1"/>
  <c r="I41" i="26"/>
  <c r="H41" i="26"/>
  <c r="D41" i="26"/>
  <c r="J41" i="26" s="1"/>
  <c r="I40" i="26"/>
  <c r="H40" i="26"/>
  <c r="D40" i="26"/>
  <c r="J40" i="26" s="1"/>
  <c r="H39" i="26"/>
  <c r="D39" i="26"/>
  <c r="J39" i="26" s="1"/>
  <c r="C39" i="26"/>
  <c r="I39" i="26" s="1"/>
  <c r="B39" i="26"/>
  <c r="J38" i="26"/>
  <c r="I38" i="26"/>
  <c r="H38" i="26"/>
  <c r="D38" i="26"/>
  <c r="J37" i="26"/>
  <c r="I37" i="26"/>
  <c r="H37" i="26"/>
  <c r="D37" i="26"/>
  <c r="J36" i="26"/>
  <c r="D36" i="26"/>
  <c r="C36" i="26"/>
  <c r="I36" i="26" s="1"/>
  <c r="B36" i="26"/>
  <c r="H36" i="26" s="1"/>
  <c r="J35" i="26"/>
  <c r="I35" i="26"/>
  <c r="H35" i="26"/>
  <c r="H34" i="26"/>
  <c r="D34" i="26"/>
  <c r="J34" i="26" s="1"/>
  <c r="C34" i="26"/>
  <c r="I34" i="26" s="1"/>
  <c r="H33" i="26"/>
  <c r="H32" i="26" s="1"/>
  <c r="D33" i="26"/>
  <c r="J33" i="26" s="1"/>
  <c r="J32" i="26" s="1"/>
  <c r="C33" i="26"/>
  <c r="I33" i="26" s="1"/>
  <c r="I32" i="26" s="1"/>
  <c r="G32" i="26"/>
  <c r="F32" i="26"/>
  <c r="E32" i="26"/>
  <c r="C32" i="26"/>
  <c r="B32" i="26"/>
  <c r="J31" i="26"/>
  <c r="I31" i="26"/>
  <c r="H31" i="26"/>
  <c r="D31" i="26"/>
  <c r="J30" i="26"/>
  <c r="I30" i="26"/>
  <c r="H30" i="26"/>
  <c r="D30" i="26"/>
  <c r="J29" i="26"/>
  <c r="I29" i="26"/>
  <c r="H29" i="26"/>
  <c r="D29" i="26"/>
  <c r="J28" i="26"/>
  <c r="I28" i="26"/>
  <c r="I27" i="26" s="1"/>
  <c r="I26" i="26" s="1"/>
  <c r="I70" i="26" s="1"/>
  <c r="H28" i="26"/>
  <c r="G28" i="26"/>
  <c r="F28" i="26"/>
  <c r="F27" i="26" s="1"/>
  <c r="F26" i="26" s="1"/>
  <c r="F70" i="26" s="1"/>
  <c r="E28" i="26"/>
  <c r="E27" i="26" s="1"/>
  <c r="E26" i="26" s="1"/>
  <c r="E70" i="26" s="1"/>
  <c r="D28" i="26"/>
  <c r="C28" i="26"/>
  <c r="B28" i="26"/>
  <c r="B27" i="26" s="1"/>
  <c r="B26" i="26" s="1"/>
  <c r="B70" i="26" s="1"/>
  <c r="G27" i="26"/>
  <c r="G26" i="26" s="1"/>
  <c r="G70" i="26" s="1"/>
  <c r="C27" i="26"/>
  <c r="J23" i="26"/>
  <c r="I23" i="26"/>
  <c r="H23" i="26"/>
  <c r="I22" i="26"/>
  <c r="H22" i="26"/>
  <c r="D22" i="26"/>
  <c r="J22" i="26" s="1"/>
  <c r="J21" i="26" s="1"/>
  <c r="J20" i="26" s="1"/>
  <c r="I21" i="26"/>
  <c r="I20" i="26" s="1"/>
  <c r="H21" i="26"/>
  <c r="H20" i="26" s="1"/>
  <c r="G21" i="26"/>
  <c r="F21" i="26"/>
  <c r="E21" i="26"/>
  <c r="E20" i="26" s="1"/>
  <c r="D21" i="26"/>
  <c r="D20" i="26" s="1"/>
  <c r="D12" i="26" s="1"/>
  <c r="C21" i="26"/>
  <c r="B21" i="26"/>
  <c r="G20" i="26"/>
  <c r="F20" i="26"/>
  <c r="C20" i="26"/>
  <c r="B20" i="26"/>
  <c r="J19" i="26"/>
  <c r="I19" i="26"/>
  <c r="H19" i="26"/>
  <c r="J18" i="26"/>
  <c r="J17" i="26" s="1"/>
  <c r="I18" i="26"/>
  <c r="H18" i="26"/>
  <c r="I17" i="26"/>
  <c r="I12" i="26" s="1"/>
  <c r="H17" i="26"/>
  <c r="G17" i="26"/>
  <c r="F17" i="26"/>
  <c r="E17" i="26"/>
  <c r="E12" i="26" s="1"/>
  <c r="D17" i="26"/>
  <c r="C17" i="26"/>
  <c r="B17" i="26"/>
  <c r="J16" i="26"/>
  <c r="I16" i="26"/>
  <c r="H16" i="26"/>
  <c r="D16" i="26"/>
  <c r="J15" i="26"/>
  <c r="I15" i="26"/>
  <c r="H15" i="26"/>
  <c r="D15" i="26"/>
  <c r="J14" i="26"/>
  <c r="I14" i="26"/>
  <c r="H14" i="26"/>
  <c r="D14" i="26"/>
  <c r="J13" i="26"/>
  <c r="I13" i="26"/>
  <c r="H13" i="26"/>
  <c r="G13" i="26"/>
  <c r="F13" i="26"/>
  <c r="F12" i="26" s="1"/>
  <c r="E13" i="26"/>
  <c r="D13" i="26"/>
  <c r="C13" i="26"/>
  <c r="B13" i="26"/>
  <c r="B12" i="26" s="1"/>
  <c r="H12" i="26"/>
  <c r="G12" i="26"/>
  <c r="C12" i="26"/>
  <c r="H11" i="26"/>
  <c r="F11" i="26"/>
  <c r="G11" i="26" s="1"/>
  <c r="D11" i="26"/>
  <c r="J11" i="26" s="1"/>
  <c r="H10" i="26"/>
  <c r="F10" i="26"/>
  <c r="I10" i="26" s="1"/>
  <c r="D10" i="26"/>
  <c r="I9" i="26"/>
  <c r="H9" i="26"/>
  <c r="D9" i="26"/>
  <c r="J9" i="26" s="1"/>
  <c r="H8" i="26"/>
  <c r="E8" i="26"/>
  <c r="D8" i="26"/>
  <c r="C8" i="26"/>
  <c r="C24" i="26" s="1"/>
  <c r="B8" i="26"/>
  <c r="B24" i="26" s="1"/>
  <c r="I7" i="26"/>
  <c r="H7" i="26"/>
  <c r="H24" i="26" s="1"/>
  <c r="G7" i="26"/>
  <c r="D7" i="26"/>
  <c r="D24" i="26" s="1"/>
  <c r="A3" i="26"/>
  <c r="D49" i="25"/>
  <c r="C49" i="25"/>
  <c r="D43" i="25"/>
  <c r="D41" i="25"/>
  <c r="C41" i="25"/>
  <c r="C33" i="25" s="1"/>
  <c r="D33" i="25"/>
  <c r="D25" i="25"/>
  <c r="C25" i="25"/>
  <c r="D20" i="25"/>
  <c r="C20" i="25"/>
  <c r="C15" i="25"/>
  <c r="D13" i="25"/>
  <c r="D12" i="25" s="1"/>
  <c r="C13" i="25"/>
  <c r="C12" i="25" s="1"/>
  <c r="D8" i="25"/>
  <c r="C8" i="25"/>
  <c r="C4" i="25"/>
  <c r="A3" i="25"/>
  <c r="H27" i="26" l="1"/>
  <c r="H26" i="26" s="1"/>
  <c r="H70" i="26" s="1"/>
  <c r="I8" i="26"/>
  <c r="I24" i="26" s="1"/>
  <c r="J12" i="26"/>
  <c r="E24" i="26"/>
  <c r="H48" i="26"/>
  <c r="J48" i="26"/>
  <c r="D57" i="26"/>
  <c r="J57" i="26" s="1"/>
  <c r="J7" i="26"/>
  <c r="G10" i="26"/>
  <c r="I11" i="26"/>
  <c r="D42" i="26"/>
  <c r="J42" i="26" s="1"/>
  <c r="J27" i="26" s="1"/>
  <c r="J26" i="26" s="1"/>
  <c r="J70" i="26" s="1"/>
  <c r="C48" i="26"/>
  <c r="C26" i="26" s="1"/>
  <c r="C70" i="26" s="1"/>
  <c r="F8" i="26"/>
  <c r="F24" i="26" s="1"/>
  <c r="D32" i="26"/>
  <c r="D27" i="26" s="1"/>
  <c r="C7" i="25"/>
  <c r="C6" i="25" s="1"/>
  <c r="C54" i="25" s="1"/>
  <c r="D7" i="25"/>
  <c r="D6" i="25" s="1"/>
  <c r="D54" i="25" s="1"/>
  <c r="D48" i="26" l="1"/>
  <c r="D26" i="26" s="1"/>
  <c r="D70" i="26" s="1"/>
  <c r="G8" i="26"/>
  <c r="G24" i="26" s="1"/>
  <c r="J10" i="26"/>
  <c r="J8" i="26" s="1"/>
  <c r="J24" i="26" s="1"/>
  <c r="H10" i="23" l="1"/>
  <c r="F6" i="9"/>
  <c r="J95" i="23"/>
  <c r="J87" i="23"/>
  <c r="J86" i="23"/>
  <c r="J61" i="23"/>
  <c r="J48" i="23"/>
  <c r="J26" i="23"/>
  <c r="H116" i="23"/>
  <c r="H117" i="23"/>
  <c r="I42" i="23"/>
  <c r="I13" i="23"/>
  <c r="I63" i="23"/>
  <c r="H63" i="23"/>
  <c r="F63" i="23"/>
  <c r="D63" i="23"/>
  <c r="D62" i="23"/>
  <c r="E52" i="23"/>
  <c r="D52" i="23"/>
  <c r="D30" i="23"/>
  <c r="I41" i="23"/>
  <c r="I44" i="23" s="1"/>
  <c r="N30" i="9"/>
  <c r="I20" i="23"/>
  <c r="I9" i="23"/>
  <c r="H136" i="23"/>
  <c r="I108" i="23"/>
  <c r="H80" i="23"/>
  <c r="I55" i="23"/>
  <c r="I120" i="23"/>
  <c r="H97" i="23"/>
  <c r="H98" i="23"/>
  <c r="H99" i="23"/>
  <c r="H100" i="23"/>
  <c r="H102" i="23"/>
  <c r="H103" i="23"/>
  <c r="H104" i="23"/>
  <c r="H105" i="23"/>
  <c r="H106" i="23"/>
  <c r="H107" i="23"/>
  <c r="H108" i="23"/>
  <c r="H109" i="23"/>
  <c r="H41" i="23"/>
  <c r="F117" i="23"/>
  <c r="F118" i="23"/>
  <c r="F116" i="23"/>
  <c r="F64" i="23"/>
  <c r="F66" i="23"/>
  <c r="F67" i="23"/>
  <c r="F62" i="23"/>
  <c r="H55" i="23"/>
  <c r="H152" i="23"/>
  <c r="H153" i="23"/>
  <c r="I153" i="23"/>
  <c r="H154" i="23"/>
  <c r="I154" i="23"/>
  <c r="H137" i="23"/>
  <c r="H138" i="23"/>
  <c r="I138" i="23"/>
  <c r="H139" i="23"/>
  <c r="I139" i="23"/>
  <c r="H140" i="23"/>
  <c r="I140" i="23"/>
  <c r="H141" i="23"/>
  <c r="H142" i="23"/>
  <c r="I142" i="23"/>
  <c r="H143" i="23"/>
  <c r="I143" i="23"/>
  <c r="H135" i="23"/>
  <c r="H127" i="23"/>
  <c r="H128" i="23"/>
  <c r="H129" i="23"/>
  <c r="H126" i="23"/>
  <c r="H118" i="23"/>
  <c r="H119" i="23"/>
  <c r="H120" i="23"/>
  <c r="I96" i="23"/>
  <c r="I100" i="23"/>
  <c r="I109" i="23"/>
  <c r="I110" i="23"/>
  <c r="J110" i="23" s="1"/>
  <c r="H88" i="23"/>
  <c r="I88" i="23"/>
  <c r="H89" i="23"/>
  <c r="H75" i="23"/>
  <c r="I75" i="23"/>
  <c r="H77" i="23"/>
  <c r="H78" i="23"/>
  <c r="I78" i="23"/>
  <c r="H79" i="23"/>
  <c r="H74" i="23"/>
  <c r="H64" i="23"/>
  <c r="I64" i="23"/>
  <c r="H65" i="23"/>
  <c r="H66" i="23"/>
  <c r="I66" i="23"/>
  <c r="H67" i="23"/>
  <c r="H68" i="23"/>
  <c r="I68" i="23"/>
  <c r="H62" i="23"/>
  <c r="H49" i="23"/>
  <c r="H50" i="23"/>
  <c r="H51" i="23"/>
  <c r="I51" i="23"/>
  <c r="H52" i="23"/>
  <c r="H53" i="23"/>
  <c r="H54" i="23"/>
  <c r="I54" i="23"/>
  <c r="H27" i="23"/>
  <c r="H28" i="23"/>
  <c r="I28" i="23"/>
  <c r="H29" i="23"/>
  <c r="H31" i="23"/>
  <c r="H32" i="23"/>
  <c r="H33" i="23"/>
  <c r="I33" i="23"/>
  <c r="H35" i="23"/>
  <c r="I11" i="23"/>
  <c r="I15" i="23"/>
  <c r="I16" i="23"/>
  <c r="H11" i="23"/>
  <c r="H12" i="23"/>
  <c r="H13" i="23"/>
  <c r="H15" i="23"/>
  <c r="H16" i="23"/>
  <c r="H17" i="23"/>
  <c r="H18" i="23"/>
  <c r="H19" i="23"/>
  <c r="H20" i="23"/>
  <c r="J149" i="23"/>
  <c r="I150" i="23"/>
  <c r="J150" i="23" s="1"/>
  <c r="I105" i="23"/>
  <c r="I106" i="23"/>
  <c r="I101" i="23"/>
  <c r="I79" i="23"/>
  <c r="I52" i="23"/>
  <c r="I14" i="23"/>
  <c r="D2" i="24"/>
  <c r="D5" i="24"/>
  <c r="D9" i="24"/>
  <c r="D11" i="24"/>
  <c r="D13" i="24"/>
  <c r="D14" i="24"/>
  <c r="E18" i="17"/>
  <c r="F9" i="22"/>
  <c r="G9" i="22"/>
  <c r="B10" i="22"/>
  <c r="C10" i="22"/>
  <c r="D10" i="22"/>
  <c r="E10" i="22"/>
  <c r="F11" i="22"/>
  <c r="G11" i="22"/>
  <c r="F12" i="22"/>
  <c r="G12" i="22"/>
  <c r="F13" i="22"/>
  <c r="G13" i="22"/>
  <c r="G10" i="22" s="1"/>
  <c r="C15" i="22"/>
  <c r="C14" i="22"/>
  <c r="D15" i="22"/>
  <c r="D14" i="22"/>
  <c r="E16" i="22"/>
  <c r="G16" i="22" s="1"/>
  <c r="G15" i="22" s="1"/>
  <c r="G14" i="22" s="1"/>
  <c r="F16" i="22"/>
  <c r="F17" i="22"/>
  <c r="G17" i="22"/>
  <c r="B18" i="22"/>
  <c r="F18" i="22" s="1"/>
  <c r="G18" i="22"/>
  <c r="B19" i="22"/>
  <c r="C19" i="22"/>
  <c r="D19" i="22"/>
  <c r="E19" i="22"/>
  <c r="F20" i="22"/>
  <c r="G20" i="22"/>
  <c r="G19" i="22" s="1"/>
  <c r="F21" i="22"/>
  <c r="G21" i="22"/>
  <c r="B23" i="22"/>
  <c r="C23" i="22"/>
  <c r="D23" i="22"/>
  <c r="E23" i="22"/>
  <c r="F24" i="22"/>
  <c r="F23" i="22" s="1"/>
  <c r="G24" i="22"/>
  <c r="G23" i="22" s="1"/>
  <c r="B29" i="22"/>
  <c r="C29" i="22"/>
  <c r="D29" i="22"/>
  <c r="E29" i="22"/>
  <c r="F30" i="22"/>
  <c r="G30" i="22"/>
  <c r="F31" i="22"/>
  <c r="G31" i="22"/>
  <c r="F32" i="22"/>
  <c r="G32" i="22"/>
  <c r="F33" i="22"/>
  <c r="G33" i="22"/>
  <c r="B34" i="22"/>
  <c r="C34" i="22"/>
  <c r="D34" i="22"/>
  <c r="E34" i="22"/>
  <c r="F35" i="22"/>
  <c r="G35" i="22"/>
  <c r="F36" i="22"/>
  <c r="G36" i="22"/>
  <c r="F37" i="22"/>
  <c r="G37" i="22"/>
  <c r="F38" i="22"/>
  <c r="G38" i="22"/>
  <c r="G34" i="22" s="1"/>
  <c r="F39" i="22"/>
  <c r="G39" i="22"/>
  <c r="B40" i="22"/>
  <c r="C40" i="22"/>
  <c r="D40" i="22"/>
  <c r="E40" i="22"/>
  <c r="F41" i="22"/>
  <c r="G41" i="22"/>
  <c r="F42" i="22"/>
  <c r="G42" i="22"/>
  <c r="F43" i="22"/>
  <c r="F40" i="22"/>
  <c r="G43" i="22"/>
  <c r="G40" i="22"/>
  <c r="B44" i="22"/>
  <c r="C44" i="22"/>
  <c r="D44" i="22"/>
  <c r="E44" i="22"/>
  <c r="F45" i="22"/>
  <c r="F44" i="22"/>
  <c r="G45" i="22"/>
  <c r="F46" i="22"/>
  <c r="G46" i="22"/>
  <c r="G44" i="22"/>
  <c r="B47" i="22"/>
  <c r="C47" i="22"/>
  <c r="D47" i="22"/>
  <c r="E47" i="22"/>
  <c r="F48" i="22"/>
  <c r="F47" i="22"/>
  <c r="G48" i="22"/>
  <c r="G47" i="22"/>
  <c r="B49" i="22"/>
  <c r="C49" i="22"/>
  <c r="D49" i="22"/>
  <c r="E49" i="22"/>
  <c r="F50" i="22"/>
  <c r="G50" i="22"/>
  <c r="G49" i="22" s="1"/>
  <c r="F51" i="22"/>
  <c r="F49" i="22" s="1"/>
  <c r="G51" i="22"/>
  <c r="F52" i="22"/>
  <c r="G52" i="22"/>
  <c r="F53" i="22"/>
  <c r="G53" i="22"/>
  <c r="F59" i="22"/>
  <c r="C9" i="21"/>
  <c r="D9" i="21"/>
  <c r="C14" i="21"/>
  <c r="D14" i="21"/>
  <c r="C22" i="21"/>
  <c r="C21" i="21" s="1"/>
  <c r="D22" i="21"/>
  <c r="C25" i="21"/>
  <c r="D25" i="21"/>
  <c r="C27" i="21"/>
  <c r="D27" i="21"/>
  <c r="C29" i="21"/>
  <c r="D29" i="21"/>
  <c r="C30" i="21"/>
  <c r="D30" i="21"/>
  <c r="C32" i="21"/>
  <c r="D32" i="21"/>
  <c r="C33" i="21"/>
  <c r="D33" i="21"/>
  <c r="D34" i="21"/>
  <c r="C41" i="21"/>
  <c r="D41" i="21"/>
  <c r="C44" i="21"/>
  <c r="D44" i="21"/>
  <c r="C46" i="21"/>
  <c r="D46" i="21"/>
  <c r="C51" i="21"/>
  <c r="D51" i="21"/>
  <c r="D50" i="21" s="1"/>
  <c r="C53" i="21"/>
  <c r="J9" i="18"/>
  <c r="A10" i="18"/>
  <c r="D10" i="18"/>
  <c r="J10" i="18"/>
  <c r="D12" i="18"/>
  <c r="J12" i="18"/>
  <c r="D13" i="18"/>
  <c r="J13" i="18"/>
  <c r="D14" i="18"/>
  <c r="J14" i="18"/>
  <c r="D15" i="18"/>
  <c r="J15" i="18"/>
  <c r="J17" i="18"/>
  <c r="D19" i="18"/>
  <c r="J19" i="18"/>
  <c r="A20" i="18"/>
  <c r="A21" i="18"/>
  <c r="A23" i="18" s="1"/>
  <c r="A25" i="18"/>
  <c r="J20" i="18"/>
  <c r="D21" i="18"/>
  <c r="J21" i="18"/>
  <c r="D22" i="18"/>
  <c r="J22" i="18"/>
  <c r="D23" i="18"/>
  <c r="J23" i="18"/>
  <c r="D24" i="18"/>
  <c r="J24" i="18"/>
  <c r="J25" i="18"/>
  <c r="J27" i="18"/>
  <c r="D28" i="18"/>
  <c r="J28" i="18"/>
  <c r="A29" i="18"/>
  <c r="A31" i="18" s="1"/>
  <c r="A32" i="18" s="1"/>
  <c r="A34" i="18" s="1"/>
  <c r="A35" i="18" s="1"/>
  <c r="A36" i="18" s="1"/>
  <c r="A37" i="18" s="1"/>
  <c r="A39" i="18" s="1"/>
  <c r="A40" i="18" s="1"/>
  <c r="A41" i="18" s="1"/>
  <c r="A43" i="18" s="1"/>
  <c r="A44" i="18" s="1"/>
  <c r="A46" i="18" s="1"/>
  <c r="A47" i="18" s="1"/>
  <c r="D29" i="18"/>
  <c r="J29" i="18"/>
  <c r="D31" i="18"/>
  <c r="J31" i="18"/>
  <c r="D32" i="18"/>
  <c r="J32" i="18"/>
  <c r="D34" i="18"/>
  <c r="J34" i="18"/>
  <c r="D35" i="18"/>
  <c r="J35" i="18"/>
  <c r="J36" i="18"/>
  <c r="J37" i="18"/>
  <c r="D39" i="18"/>
  <c r="J39" i="18"/>
  <c r="D40" i="18"/>
  <c r="J40" i="18"/>
  <c r="J41" i="18"/>
  <c r="D43" i="18"/>
  <c r="J43" i="18"/>
  <c r="D44" i="18"/>
  <c r="J44" i="18"/>
  <c r="J46" i="18"/>
  <c r="J47" i="18"/>
  <c r="K13" i="23"/>
  <c r="K21" i="23"/>
  <c r="N23" i="23"/>
  <c r="M48" i="23"/>
  <c r="N83" i="23"/>
  <c r="O83" i="23"/>
  <c r="M102" i="23"/>
  <c r="M112" i="23"/>
  <c r="N102" i="23"/>
  <c r="N112" i="23"/>
  <c r="O112" i="23"/>
  <c r="K145" i="23"/>
  <c r="M145" i="23"/>
  <c r="O145" i="23"/>
  <c r="I17" i="23"/>
  <c r="I18" i="23"/>
  <c r="G29" i="22"/>
  <c r="I117" i="23"/>
  <c r="I76" i="23"/>
  <c r="I98" i="23"/>
  <c r="I99" i="23"/>
  <c r="F10" i="22"/>
  <c r="I102" i="23"/>
  <c r="D42" i="21"/>
  <c r="F19" i="22"/>
  <c r="D28" i="22"/>
  <c r="B15" i="22"/>
  <c r="B14" i="22" s="1"/>
  <c r="K30" i="9"/>
  <c r="I10" i="23"/>
  <c r="H9" i="23"/>
  <c r="I30" i="23"/>
  <c r="J30" i="23" s="1"/>
  <c r="H42" i="23"/>
  <c r="J42" i="23" s="1"/>
  <c r="I119" i="23"/>
  <c r="I12" i="23"/>
  <c r="I97" i="23"/>
  <c r="F65" i="23"/>
  <c r="E15" i="22"/>
  <c r="E14" i="22" s="1"/>
  <c r="E26" i="22" s="1"/>
  <c r="C50" i="21"/>
  <c r="J13" i="23" l="1"/>
  <c r="J9" i="23"/>
  <c r="D26" i="21"/>
  <c r="D13" i="21" s="1"/>
  <c r="D8" i="21" s="1"/>
  <c r="D7" i="21" s="1"/>
  <c r="D21" i="21"/>
  <c r="I118" i="23"/>
  <c r="J66" i="23"/>
  <c r="J16" i="23"/>
  <c r="J28" i="23"/>
  <c r="J68" i="23"/>
  <c r="I27" i="23"/>
  <c r="I128" i="23"/>
  <c r="J128" i="23" s="1"/>
  <c r="I104" i="23"/>
  <c r="J104" i="23" s="1"/>
  <c r="I65" i="23"/>
  <c r="J65" i="23" s="1"/>
  <c r="J11" i="23"/>
  <c r="J78" i="23"/>
  <c r="J108" i="23"/>
  <c r="J55" i="23"/>
  <c r="I136" i="23"/>
  <c r="J136" i="23" s="1"/>
  <c r="J75" i="23"/>
  <c r="I67" i="23"/>
  <c r="J67" i="23" s="1"/>
  <c r="H130" i="23"/>
  <c r="M111" i="9"/>
  <c r="Q46" i="9"/>
  <c r="J98" i="23"/>
  <c r="J88" i="23"/>
  <c r="J154" i="23"/>
  <c r="M64" i="9"/>
  <c r="J27" i="23"/>
  <c r="J33" i="23"/>
  <c r="J79" i="23"/>
  <c r="I77" i="23"/>
  <c r="J77" i="23" s="1"/>
  <c r="I80" i="23"/>
  <c r="J80" i="23" s="1"/>
  <c r="N88" i="9"/>
  <c r="J118" i="23"/>
  <c r="J20" i="23"/>
  <c r="J63" i="23"/>
  <c r="I29" i="23"/>
  <c r="J29" i="23" s="1"/>
  <c r="M30" i="9"/>
  <c r="O30" i="9" s="1"/>
  <c r="Q88" i="9"/>
  <c r="I31" i="23"/>
  <c r="J31" i="23" s="1"/>
  <c r="I135" i="23"/>
  <c r="J135" i="23" s="1"/>
  <c r="J15" i="23"/>
  <c r="J54" i="23"/>
  <c r="J64" i="23"/>
  <c r="J138" i="23"/>
  <c r="J153" i="23"/>
  <c r="I116" i="23"/>
  <c r="I122" i="23" s="1"/>
  <c r="N34" i="9"/>
  <c r="M101" i="9"/>
  <c r="N56" i="9"/>
  <c r="K34" i="9"/>
  <c r="K64" i="9"/>
  <c r="K55" i="9" s="1"/>
  <c r="J51" i="23"/>
  <c r="I89" i="23"/>
  <c r="J89" i="23" s="1"/>
  <c r="H101" i="23"/>
  <c r="J101" i="23" s="1"/>
  <c r="M46" i="9"/>
  <c r="J10" i="23"/>
  <c r="H90" i="23"/>
  <c r="I141" i="23"/>
  <c r="J141" i="23" s="1"/>
  <c r="J97" i="23"/>
  <c r="M56" i="9"/>
  <c r="I107" i="23"/>
  <c r="J107" i="23" s="1"/>
  <c r="I129" i="23"/>
  <c r="J129" i="23" s="1"/>
  <c r="N46" i="9"/>
  <c r="I151" i="23"/>
  <c r="J151" i="23" s="1"/>
  <c r="I32" i="23"/>
  <c r="J32" i="23" s="1"/>
  <c r="H69" i="23"/>
  <c r="J139" i="23"/>
  <c r="J119" i="23"/>
  <c r="M88" i="9"/>
  <c r="I62" i="23"/>
  <c r="J62" i="23" s="1"/>
  <c r="I53" i="23"/>
  <c r="J53" i="23" s="1"/>
  <c r="I35" i="23"/>
  <c r="J35" i="23" s="1"/>
  <c r="J17" i="23"/>
  <c r="N101" i="9"/>
  <c r="J52" i="23"/>
  <c r="J142" i="23"/>
  <c r="J106" i="23"/>
  <c r="J143" i="23"/>
  <c r="K19" i="9"/>
  <c r="H144" i="23"/>
  <c r="K101" i="9"/>
  <c r="K46" i="9"/>
  <c r="I49" i="23"/>
  <c r="J49" i="23" s="1"/>
  <c r="N64" i="9"/>
  <c r="F119" i="23"/>
  <c r="J105" i="23"/>
  <c r="I103" i="23"/>
  <c r="J103" i="23" s="1"/>
  <c r="N19" i="9"/>
  <c r="M95" i="9"/>
  <c r="J102" i="23"/>
  <c r="K95" i="9"/>
  <c r="Q64" i="9"/>
  <c r="I34" i="23"/>
  <c r="J100" i="23"/>
  <c r="K111" i="9"/>
  <c r="N111" i="9"/>
  <c r="N100" i="9" s="1"/>
  <c r="F30" i="9"/>
  <c r="Q111" i="9"/>
  <c r="J99" i="23"/>
  <c r="B28" i="22"/>
  <c r="F28" i="22" s="1"/>
  <c r="J117" i="23"/>
  <c r="E28" i="22"/>
  <c r="E55" i="22" s="1"/>
  <c r="C28" i="22"/>
  <c r="J18" i="23"/>
  <c r="H14" i="23"/>
  <c r="H34" i="23"/>
  <c r="M19" i="9"/>
  <c r="M34" i="9"/>
  <c r="H56" i="23"/>
  <c r="H76" i="23"/>
  <c r="I126" i="23"/>
  <c r="J126" i="23" s="1"/>
  <c r="N95" i="9"/>
  <c r="I127" i="23"/>
  <c r="J127" i="23" s="1"/>
  <c r="J140" i="23"/>
  <c r="I137" i="23"/>
  <c r="J137" i="23" s="1"/>
  <c r="J152" i="23"/>
  <c r="H155" i="23"/>
  <c r="J41" i="23"/>
  <c r="H43" i="23"/>
  <c r="J109" i="23"/>
  <c r="H96" i="23"/>
  <c r="M70" i="9"/>
  <c r="M69" i="9" s="1"/>
  <c r="J12" i="23"/>
  <c r="J120" i="23"/>
  <c r="H121" i="23"/>
  <c r="K88" i="9"/>
  <c r="C42" i="21"/>
  <c r="C34" i="21" s="1"/>
  <c r="F34" i="22"/>
  <c r="F29" i="22"/>
  <c r="D26" i="22"/>
  <c r="D55" i="22" s="1"/>
  <c r="M6" i="9"/>
  <c r="N6" i="9"/>
  <c r="I19" i="23"/>
  <c r="J19" i="23" s="1"/>
  <c r="F15" i="22"/>
  <c r="F14" i="22" s="1"/>
  <c r="F26" i="22" s="1"/>
  <c r="F55" i="22" s="1"/>
  <c r="F58" i="22" s="1"/>
  <c r="F60" i="22" s="1"/>
  <c r="N70" i="9"/>
  <c r="I74" i="23"/>
  <c r="C26" i="22"/>
  <c r="C55" i="22" s="1"/>
  <c r="I50" i="23"/>
  <c r="B26" i="22"/>
  <c r="B55" i="22" s="1"/>
  <c r="C26" i="21"/>
  <c r="P30" i="9"/>
  <c r="R30" i="9" s="1"/>
  <c r="C13" i="21"/>
  <c r="C8" i="21" s="1"/>
  <c r="P64" i="9"/>
  <c r="R64" i="9" s="1"/>
  <c r="D55" i="21"/>
  <c r="O101" i="9" l="1"/>
  <c r="O56" i="9"/>
  <c r="K87" i="9"/>
  <c r="F95" i="9"/>
  <c r="K70" i="9"/>
  <c r="K69" i="9" s="1"/>
  <c r="I156" i="23"/>
  <c r="I157" i="23" s="1"/>
  <c r="F64" i="9"/>
  <c r="O88" i="9"/>
  <c r="O64" i="9"/>
  <c r="M55" i="9"/>
  <c r="F46" i="9"/>
  <c r="F101" i="9"/>
  <c r="F5" i="9"/>
  <c r="M100" i="9"/>
  <c r="O100" i="9" s="1"/>
  <c r="F56" i="9"/>
  <c r="F55" i="9" s="1"/>
  <c r="M87" i="9"/>
  <c r="Q87" i="9"/>
  <c r="Q56" i="9"/>
  <c r="Q55" i="9" s="1"/>
  <c r="O46" i="9"/>
  <c r="I112" i="23"/>
  <c r="F88" i="9"/>
  <c r="Q101" i="9"/>
  <c r="Q100" i="9" s="1"/>
  <c r="Q70" i="9"/>
  <c r="Q69" i="9" s="1"/>
  <c r="O111" i="9"/>
  <c r="I145" i="23"/>
  <c r="O19" i="9"/>
  <c r="F111" i="9"/>
  <c r="F100" i="9" s="1"/>
  <c r="F34" i="9"/>
  <c r="I70" i="23"/>
  <c r="I71" i="23" s="1"/>
  <c r="Q19" i="9"/>
  <c r="N33" i="9"/>
  <c r="I37" i="23"/>
  <c r="M5" i="9"/>
  <c r="I91" i="23"/>
  <c r="I92" i="23" s="1"/>
  <c r="J121" i="23"/>
  <c r="K6" i="9"/>
  <c r="K5" i="9" s="1"/>
  <c r="N55" i="9"/>
  <c r="Q34" i="9"/>
  <c r="Q33" i="9" s="1"/>
  <c r="K33" i="9"/>
  <c r="F70" i="9"/>
  <c r="F69" i="9" s="1"/>
  <c r="Q6" i="9"/>
  <c r="K100" i="9"/>
  <c r="J155" i="23"/>
  <c r="Q95" i="9"/>
  <c r="I146" i="23"/>
  <c r="J144" i="23"/>
  <c r="G26" i="22"/>
  <c r="C7" i="21"/>
  <c r="C55" i="21" s="1"/>
  <c r="I82" i="23"/>
  <c r="J74" i="23"/>
  <c r="O6" i="9"/>
  <c r="N5" i="9"/>
  <c r="I45" i="23"/>
  <c r="J43" i="23"/>
  <c r="O95" i="9"/>
  <c r="N87" i="9"/>
  <c r="H21" i="23"/>
  <c r="J14" i="23"/>
  <c r="J76" i="23"/>
  <c r="H81" i="23"/>
  <c r="I22" i="23"/>
  <c r="I131" i="23"/>
  <c r="I123" i="23"/>
  <c r="I57" i="23"/>
  <c r="I58" i="23" s="1"/>
  <c r="J50" i="23"/>
  <c r="O70" i="9"/>
  <c r="N69" i="9"/>
  <c r="O69" i="9" s="1"/>
  <c r="J96" i="23"/>
  <c r="H111" i="23"/>
  <c r="M33" i="9"/>
  <c r="O34" i="9"/>
  <c r="J34" i="23"/>
  <c r="H36" i="23"/>
  <c r="J36" i="23" s="1"/>
  <c r="G28" i="22"/>
  <c r="P6" i="9"/>
  <c r="O87" i="9" l="1"/>
  <c r="P95" i="9"/>
  <c r="R95" i="9" s="1"/>
  <c r="F87" i="9"/>
  <c r="F118" i="9" s="1"/>
  <c r="F33" i="9"/>
  <c r="O55" i="9"/>
  <c r="J69" i="23"/>
  <c r="O33" i="9"/>
  <c r="J90" i="23"/>
  <c r="J111" i="23"/>
  <c r="Q118" i="9"/>
  <c r="Q5" i="9"/>
  <c r="K118" i="9"/>
  <c r="E18" i="24" s="1"/>
  <c r="J81" i="23"/>
  <c r="I132" i="23"/>
  <c r="J130" i="23"/>
  <c r="M118" i="9"/>
  <c r="O5" i="9"/>
  <c r="N118" i="9"/>
  <c r="I113" i="23"/>
  <c r="I23" i="23"/>
  <c r="I159" i="23"/>
  <c r="I158" i="23"/>
  <c r="J21" i="23"/>
  <c r="J56" i="23"/>
  <c r="P70" i="9"/>
  <c r="P69" i="9" s="1"/>
  <c r="R69" i="9" s="1"/>
  <c r="I38" i="23"/>
  <c r="I83" i="23"/>
  <c r="G55" i="22"/>
  <c r="P34" i="9"/>
  <c r="R6" i="9"/>
  <c r="P46" i="9" l="1"/>
  <c r="R46" i="9" s="1"/>
  <c r="P88" i="9"/>
  <c r="R88" i="9" s="1"/>
  <c r="P101" i="9"/>
  <c r="R101" i="9" s="1"/>
  <c r="P111" i="9"/>
  <c r="R111" i="9" s="1"/>
  <c r="P56" i="9"/>
  <c r="R56" i="9" s="1"/>
  <c r="O118" i="9"/>
  <c r="I160" i="23"/>
  <c r="R70" i="9"/>
  <c r="J158" i="23"/>
  <c r="R34" i="9"/>
  <c r="P100" i="9" l="1"/>
  <c r="R100" i="9" s="1"/>
  <c r="P87" i="9"/>
  <c r="R87" i="9" s="1"/>
  <c r="P33" i="9"/>
  <c r="R33" i="9" s="1"/>
  <c r="P19" i="9"/>
  <c r="R19" i="9" s="1"/>
  <c r="P55" i="9"/>
  <c r="R55" i="9" s="1"/>
  <c r="P118" i="9" l="1"/>
  <c r="R118" i="9" s="1"/>
  <c r="P5" i="9"/>
  <c r="R5" i="9" l="1"/>
  <c r="S5" i="9"/>
</calcChain>
</file>

<file path=xl/comments1.xml><?xml version="1.0" encoding="utf-8"?>
<comments xmlns="http://schemas.openxmlformats.org/spreadsheetml/2006/main">
  <authors>
    <author>jvargas</author>
  </authors>
  <commentList>
    <comment ref="K145" authorId="0" shapeId="0">
      <text>
        <r>
          <rPr>
            <b/>
            <sz val="8"/>
            <color indexed="81"/>
            <rFont val="Tahoma"/>
            <family val="2"/>
          </rPr>
          <t>jvargas:
PROMEDIO FISICO</t>
        </r>
      </text>
    </comment>
  </commentList>
</comments>
</file>

<file path=xl/sharedStrings.xml><?xml version="1.0" encoding="utf-8"?>
<sst xmlns="http://schemas.openxmlformats.org/spreadsheetml/2006/main" count="1397" uniqueCount="613">
  <si>
    <t>Implementación de aplicativo para la administración y seguimiento en línea de trámites ambientales</t>
  </si>
  <si>
    <t>%</t>
  </si>
  <si>
    <t>CORPORACIÓN AUTÓNOMA REGIONAL DEL ALTO MAGDALENA -CAM-</t>
  </si>
  <si>
    <t>Código (1)</t>
  </si>
  <si>
    <t>INDICADORES MÍNIMOS DE GESTIÓN 
Resolución 0964 de 2007</t>
  </si>
  <si>
    <t>TEMA: CONTROL DE LA CONTAMINACIÓN</t>
  </si>
  <si>
    <r>
      <t xml:space="preserve">Sume los recursos de las metas financieras trienal, anual y de avance del periodo para cada proyecto, en las columnas respectivas (11, 12, 14 y 15). Es importante cuidarse de no sumar subtotales de los programas con las metas financieras de los proyectos, para evitar  sumas dobles de un mismo proyecto. 
Calcule el % de avance total de los programas mediante el promedio de cada uno de los porcentajes de avance de los programas </t>
    </r>
    <r>
      <rPr>
        <b/>
        <u/>
        <sz val="7"/>
        <rFont val="Arial Narrow"/>
        <family val="2"/>
      </rPr>
      <t>o</t>
    </r>
    <r>
      <rPr>
        <sz val="7"/>
        <rFont val="Arial Narrow"/>
        <family val="2"/>
      </rPr>
      <t xml:space="preserve"> diviendo el total de las columnas 12/11  y 14/15 respectivamente y multiplicando por 100. Es importante recordar que no es aplicable para metas financieras realizar ponderaciones.
Para el caso de las metas físicas, se deben totalizar las columnas  5 y 9, calculando el promedio de los porcentajes de avance de cada programa, es decir, el porcentaje de avance de las metas físicas del PAT en el periodo evaluado y el acumulado, así: sume el porcentaje de avance de cada programa y dividalo en el número de programas, con los datos respectivos, en las columnas 5 y 9  (Si es el caso, tenga en cuenta las ponderaciones que estén estipuladas en el Plan de Acción Trienal, las cuales debe quedar registradas en la columna 10).</t>
    </r>
  </si>
  <si>
    <t xml:space="preserve">En esta columna digite la unidad de medida de cada indicador, la cual esta incluida en las hojas metodológicas de cada indicador y explicito en el nombre del indicador.  Ejemplo Hectáreas reforestadas en cuencas abastecedoras. </t>
  </si>
  <si>
    <t xml:space="preserve">En esta celda se debe diligenciar el comportamiento cuantificado del indicador para el año uno (1)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</si>
  <si>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 diligenciar el comportamiento cuantificado del indicador para el año dos (2)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</si>
  <si>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 diligenciar el comportamiento cuantificado del indicador para el año tres (3) del Plan de Acción Trienal, segun la unidad de medida y el periodo evaluado.   Ejemplo 200 hectáreas reforestadas.  Cuando el indicador no ha tenido ninguna evolución, se deberá diligenciar con ceros (0,0).  Si el indicador fue excluido en el Plan de Acción, se deberá anotar N.A  (No Aplica), relacionándose su respectivo soporte en las celdas 9 y 10. </t>
  </si>
  <si>
    <t xml:space="preserve">En esta celda se deberá sumar el resultado obtenido en las columnas 5, 6 y 7, de tal manera que se pueda evidenciar un acumulado de los periodos que se han cursado del Plan de Acción.  </t>
  </si>
  <si>
    <r>
      <t>Reporte el avance acumulado para el periodo evaluado, en la ejecución financiera de la respectiva meta anual programada en la columna (11). Para el caso de los recursos de inversión ejecutados, se deben relacionar específicamente los montos que esten afectados bajo un</t>
    </r>
    <r>
      <rPr>
        <u/>
        <sz val="7"/>
        <rFont val="Arial Narrow"/>
        <family val="2"/>
      </rPr>
      <t xml:space="preserve"> registro presupuestal</t>
    </r>
    <r>
      <rPr>
        <sz val="7"/>
        <rFont val="Arial Narrow"/>
        <family val="2"/>
      </rPr>
      <t>, es decir, los recursos que han surtido todos lo pasos de destinación y efectivamente están designados para la ejecución de un proyecto o actividad.</t>
    </r>
  </si>
  <si>
    <t>(4) UNIDAD DE MEDIDA</t>
  </si>
  <si>
    <t>(1)  CODIGO</t>
  </si>
  <si>
    <t>Corresponde a una númeración o identificación de cada indicador, que bsuca dar un orden secuencial más no de importancia de los indicadores mínimos.</t>
  </si>
  <si>
    <t>En esta celda relacione las aclaraciones o complementaciones  que se requieran, para  dar claridad a los datos diligenciados en las anteriores celdas.</t>
  </si>
  <si>
    <t>TEMA: AREAS PROTEGIDAS</t>
  </si>
  <si>
    <t>TEMA: ESPECIES AMENAZADAS</t>
  </si>
  <si>
    <t>TEMA: ORDENAMIENTO DE CUENCAS</t>
  </si>
  <si>
    <t>TEMA AGUA</t>
  </si>
  <si>
    <t>TEMA: MERCADOS VERDES Y CAMBIO CLIMATICO</t>
  </si>
  <si>
    <t>TEMA: AMENAZAS Y RIESGOS NATURALES</t>
  </si>
  <si>
    <t>TEMA: INSTRUMENTOS ECONOMICOS AGUA</t>
  </si>
  <si>
    <t>(17)
OBSERVACIONES</t>
  </si>
  <si>
    <t xml:space="preserve">   (2)                                      UNIDAD DE MEDIDA</t>
  </si>
  <si>
    <t>(8)  ACUMULADO     (AÑOS 1, 2 Y 3)</t>
  </si>
  <si>
    <t xml:space="preserve">(9) INDICADOR EXCLUIDO DE REPORTE </t>
  </si>
  <si>
    <t>(11) OBSERVACIONES</t>
  </si>
  <si>
    <t>ANEXO 2.</t>
  </si>
  <si>
    <t>PROTOCOLO O GUÍA DE DILIGENCIAMIENTO</t>
  </si>
  <si>
    <t xml:space="preserve">MATRIZ DE SEGUIMIENTO A LA GESTIÓN Y DE AVANCE EN LAS METAS FÍSICAS Y FINANCIERAS DEL PLAN DE ACCIÓN TRIENAL - PAT </t>
  </si>
  <si>
    <t xml:space="preserve">ITEM </t>
  </si>
  <si>
    <t>DEFINICIONES</t>
  </si>
  <si>
    <t>(2) UNIDAD DE MEDIDA</t>
  </si>
  <si>
    <t>(3) META FÍSICA ANUAL</t>
  </si>
  <si>
    <t xml:space="preserve">(7) META FÍSICA TRIENAL PAT  </t>
  </si>
  <si>
    <t>(9) PORCENTAJE DE AVANCE FISICO ACUMULADO</t>
  </si>
  <si>
    <t>(10) PONDERACIONES DE PROGRAMAS (OPCIONAL DE ACUERDO AL PAT)</t>
  </si>
  <si>
    <t>(11)META FINANCIERA ANUAL</t>
  </si>
  <si>
    <t>(12) AVANCE DE LA META FINANCIERA PROGRAMADA (Periodo Evaluado)</t>
  </si>
  <si>
    <t>(13)  PORCENTAJE DE AVANCE FINANCIERO (Periodo evaluado)</t>
  </si>
  <si>
    <t xml:space="preserve">Calcule el porcentaje del avance anual de la Meta financiera programada. Divida el valor de la columna  (12) con el valor de la columna (11) y multiplique por 100. </t>
  </si>
  <si>
    <t xml:space="preserve">(14) META FINANCIERA TRIENAL </t>
  </si>
  <si>
    <t xml:space="preserve">(15)  AVANCE ACUMULADO DE LA META FINANCIERA </t>
  </si>
  <si>
    <t>(16) PORCENTAJE DE AVANCE FINANCIERO ACUMULADO %</t>
  </si>
  <si>
    <t>(17) OBSERVACIONES</t>
  </si>
  <si>
    <t>ANEXO 4.</t>
  </si>
  <si>
    <t>MATRIZ DE  REPORTE DE AVANCE DE INDICADORES MINIMOS</t>
  </si>
  <si>
    <t xml:space="preserve"> (5) RESULTADO DEL COMPORTAMIENTO DEL INDICADOR  AÑO 1</t>
  </si>
  <si>
    <t>(6)  RESULTADO DEL COMPORTAMIENTO DEL INDICADOR  AÑO 2</t>
  </si>
  <si>
    <t>(7)  RESULTADO DEL COMPORTAMIENTO DEL INDICADOR  AÑO 3</t>
  </si>
  <si>
    <t>(10) ACTO ADMINISTRATIVO QUE JUSTIFICA LA NO ADOPCION</t>
  </si>
  <si>
    <t xml:space="preserve">Relacione el número y fecha de expedición de la resolución, acta  o  acuerdo por medio del cual se acordó con el Consejo Directivo la exclusión del indicador, dentro del sistema de seguimiento del Plan de Acción.  Se puede anexar al Informe de Gestión, el respectivo acto administrativo. </t>
  </si>
  <si>
    <t xml:space="preserve">(5)
PORCENTAJE DE AVANCE 
FISICO %
(Periodo Evaluado)
((4/3)*100)
</t>
  </si>
  <si>
    <t xml:space="preserve">(9)
PORCENTAJE DE AVANCE 
FISICO ACUMULADO %
((8/7)*100)
</t>
  </si>
  <si>
    <t>(8)
ACUMULADO DE LA META
FISICA
(Según unidad de medida)</t>
  </si>
  <si>
    <t>(8) ACUMULADO DE LA META FISICA</t>
  </si>
  <si>
    <t>(13)                           PORCENTAJE DEL AVANCE 
FINANCIERO %
(Periodo Evaluado)
((12/11)*100)</t>
  </si>
  <si>
    <t xml:space="preserve">(15)
ACUMULADO DE LA META
FINANCIERA
$
</t>
  </si>
  <si>
    <t xml:space="preserve">(16)
PORCENTAJE DE  AVANCE FINANCIERO ACUMULADO %
((15/14)*100)
</t>
  </si>
  <si>
    <t>Calcule el porcentaje del avance de la Meta física acumulada. Divida el valor de la columna  (8) con el valor de la columna (7) y multiplique por 100.</t>
  </si>
  <si>
    <t>Reporte el avance acumulado para el periodo evaluado, en la ejecución física de la respectiva meta anual programada en la columna (3). Ejemplo: 35 hectáreas reforestadas, 3 microcuencas con plan de ordenamiento formulado, etc.  Si no se presenta avance en el programa o proyecto, se deberá diligenciar la matriz con ceros (0,0) y en ningún caso dejar celdas en blanco.</t>
  </si>
  <si>
    <t>(5) PORCENTAJE DE AVANCE FISICO (Periodo Evaluado)</t>
  </si>
  <si>
    <t>Si el PAT contempla ponderaciones de programas o proyectos, relacione aquí las ponderaciones o pesos dados a cada programa, de acuerdo al porcentaje o valor asignado.</t>
  </si>
  <si>
    <t>Reporte el avance acumulado en la vigencia del PAT, desde su aprobación hasta el periodo del informe.  Ejemplo $100'000.000.oo (2004) + $150'000.000.oo (2005), da un acumulado de inversión del PAT de $250'000.000.oo</t>
  </si>
  <si>
    <t>Calcule el porcentaje del avance acumulado de la Meta financiera programada en el PAT. Divida el valor de la columna  (15) con el valor de la columna (14) y multiplique por 100.</t>
  </si>
  <si>
    <t>Realice las respectivas observaciones que sean necesarias, principalmente cuando se requiera hacer alguna precisión sobre el avance de las metas físicas y financieras..</t>
  </si>
  <si>
    <t>Con la misma identificación o numeración de los programas y proyectos de la Matriz de  seguimiento a la gestión y avance en las metas físicas y financieras del PAT (Anexo 1), relacione el número del programa o proyecto (pueden ser más de uno) en los cuales se ejecutan actividades que aportan directamente  al comportamiento del indicador o que el indicador es utilizado como instrumento de seguimiento de la evaluación del proyecto.</t>
  </si>
  <si>
    <t>(10)               PONDERACIONES DE PROGRAMAS  Y PROYECTOS (OPCIONAL DE ACUERDO AL PA)</t>
  </si>
  <si>
    <t>(3)                                      META FISICA ANUAL             (Según unidad de medida)</t>
  </si>
  <si>
    <t xml:space="preserve">(12)
AVANCE DE LA META
FINANCIERA
(Recursos comprometidos periodo Evaluado)
($)
</t>
  </si>
  <si>
    <t>(4)
AVANCE DE LA META
FISICA  (Según unidad de medida y Periodo Evaluado)</t>
  </si>
  <si>
    <t>Enuncie el nombre del total de los programas y proyectos aprobados en el PAT, utilizando la misma estructura jerárquica del Plan.  Se plantea una estructura inicial de Programas con proyectos relacionados, no obstante esta estructura es solo indicativa. Inserte filas cuando sea necesario ingresar mas programas y proyectos.  Recuerde que jerárquicamente los programas están integrados por proyectos y estos por actividades y la matriz pretende conocer hasta la escala de proyectos.</t>
  </si>
  <si>
    <t>Relacione la unidad de medida por medio de la cual se determina la meta y el avance de la meta física, ejemplo Hectáreas reforestadas, hectáreas con POMCA, PGIRS Apoyados, etc.  Generalice una unidad de medida por cada proyecto, para el caso de programa no es necesario definir la unidad de medida.</t>
  </si>
  <si>
    <t>Identifique el valor de la meta anual programada para el año que se este evaluando, con relación al programa o proyecto reportado en la columna (1). Ejemplo: hectáreas reforestadas, microcuencas con plan de ordenamiento formulado, # de vertimientos reglamentados, etc.</t>
  </si>
  <si>
    <t>Calcule el porcentaje del avance anual de la Meta física programada. Divida el valor de la columna  (4) con el valor de la columna (3) y multiplique por 100. Para el caso, cuando el resultado del avance de una meta física de un programa o proyecto se reporte como el promedio ponderado o aritmético de las metas de los proyectos relacionados con dicho programa o proyecto, es importante indicar esta condición en la columna 10.   Si no se presenta avance en el programa o proyecto, se deberá diligenciar la matriz con ceros (0,0) y en ningún caso dejar celdas en blanco.</t>
  </si>
  <si>
    <t>(6) PORCENTAJE DE AVANCE PROCESO DE GESTION DE LA META FISICA (aplica unicamente para el informe del primer semestre)</t>
  </si>
  <si>
    <t>(4) AVANCE DE LA META FISICA  (Según unidad de medida y Periodo Evaluado)</t>
  </si>
  <si>
    <t>Identifique el valor  (en numero) de la meta trienal con relación al programa y/o proyecto reportado en la columna (1). Ejemplo: hectáreas reforestadas, microcuencas con plan de ordenamiento formulado, # de vertimientos reglamentados, etc.</t>
  </si>
  <si>
    <t>Reporte el avance acumulado de la meta física que se obtenga desde la aprobación del PAT, incluyendo el periodo evaluado.  Ejemplo 100 Ha reforestadas (2004) más 140 Ha reforestadas (2005), acumulado 240 Ha (2004+2005)</t>
  </si>
  <si>
    <t xml:space="preserve">Relacione aquí de acuerdo al plan de inversión vigente (incluye adiciones o modificaciones) los montos de inversión anual previstos para cada programa o proyecto </t>
  </si>
  <si>
    <t>Relacione aquí de acuerdo al plan de inversión del PAT  los montos de inversión previstos para cada programa o proyecto para los tres años. (incluye adiciones o modificaciones).</t>
  </si>
  <si>
    <t>(18) TOTAL METAS FISICAS Y FINANCIERAS*</t>
  </si>
  <si>
    <t>(18) TOTAL DE  METAS  FISICAS Y FINANCIERAS</t>
  </si>
  <si>
    <t>(2)</t>
  </si>
  <si>
    <t>(3)</t>
  </si>
  <si>
    <t>(4)</t>
  </si>
  <si>
    <t>(5)</t>
  </si>
  <si>
    <t>(6)</t>
  </si>
  <si>
    <t>(7)</t>
  </si>
  <si>
    <t>(8)</t>
  </si>
  <si>
    <t>(9)</t>
  </si>
  <si>
    <t>(10)</t>
  </si>
  <si>
    <t>UNIDAD DE MEDIDA</t>
  </si>
  <si>
    <t xml:space="preserve">INDICADOR EXCLUIDO DE
REPORTE 
(MARQUE X) </t>
  </si>
  <si>
    <t>ACTO ADMINISTRATIVO QUE JUSTIFICA LA NO ADOPCION</t>
  </si>
  <si>
    <t>OBSERVACIONES</t>
  </si>
  <si>
    <t>Áreas protegidas declaradas en la jurisdicción de la Corporación.</t>
  </si>
  <si>
    <t xml:space="preserve">Áreas protegidas declaradas en la jurisdicción de la Corporación, con Planes de manejo en ejecución. </t>
  </si>
  <si>
    <t xml:space="preserve">Plan General de Ordenación Forestal de la jurisdicción de la Corporación, formulado. </t>
  </si>
  <si>
    <t>Especies de fauna y flora amenazadas, con Planes de Conservación en ejecución.</t>
  </si>
  <si>
    <t>Cuencas con Planes de ordenación y manejo – POMCA- formulados.</t>
  </si>
  <si>
    <t xml:space="preserve">Cuencas con Planes de ordenación y manejo – POMCA- en ejecución. </t>
  </si>
  <si>
    <t xml:space="preserve">Corrientes hídricas reglamentadas por la Corporación con relación a las cuencas priorizadas. </t>
  </si>
  <si>
    <t>Planes de Saneamiento y Manejo de Vertimientos –PSMV- en seguimiento por parte de la Corporación con referencia al número de cabeceras municipales de su jurisdicción.</t>
  </si>
  <si>
    <t>Total de recursos recaudados con referencia al total de recursos facturados por concepto de tasa retributiva.</t>
  </si>
  <si>
    <t>Total de recursos recaudado con referencia al total de recursos facturado por concepto de tasa de uso del agua.</t>
  </si>
  <si>
    <t>Registro de la calidad del aire en centro poblados mayores de 100.000 habitantes y corredores industriales, determinado en redes de monitoreo acompañadas por la Corporación.</t>
  </si>
  <si>
    <t>Municipios con acceso a sitios de disposición final de residuos sólidos técnicamente adecuados y autorizados por la Corporación (rellenos sanitarios, celdas transitorias) con referencia al total de municipios de la jurisdicción.</t>
  </si>
  <si>
    <t>Cumplimiento promedio de los compromisos establecidos en los PGIRS de la jurisdicción.</t>
  </si>
  <si>
    <t>Número de registros de generadores de residuos o desechos peligrosos en la jurisdicción.</t>
  </si>
  <si>
    <t>Mipymes y empresas vinculadas a Mercados Verdes (Uso y Aprovechamiento Sostenible de la Biodiversidad, Ecoproductos Industriales, Ecoturismo) acompañadas por la Corporación.</t>
  </si>
  <si>
    <t xml:space="preserve">Proyectos piloto de producción más limpia de sectores productivos, acompañados por la Corporación. </t>
  </si>
  <si>
    <t>Cumplimiento promedio de los compromisos definidos en los convenios de producción más limpia y/o agendas ambientales suscritos por la Corporación con sectores productivos.</t>
  </si>
  <si>
    <t>Número de municipios con inclusión del riesgo en sus POT a partir de los determinantes ambientales generados por la Corporación.</t>
  </si>
  <si>
    <t xml:space="preserve">Número de municipios asesorados por la Corporación en formulación de planes de prevención y mitigación de desastres naturales. </t>
  </si>
  <si>
    <t>Cantidad de proyectos con seguimiento (licencias ambientales, concesiones de agua, aprovechamiento forestal, emisiones atmosféricas, permisos de vertimiento) con referencia a la totalidad de proyectos activos con licencias, permisos y/o autorizaciones otorgados por la CAR.</t>
  </si>
  <si>
    <t xml:space="preserve">Tiempo promedio de trámite para la evaluación de las licencias ambientales, permisos y autorizaciones otorgadas por la  corporación. </t>
  </si>
  <si>
    <t xml:space="preserve">(1) PROGRAMAS - PROYECTOS  DEL PAT 2007-2009 </t>
  </si>
  <si>
    <t>Marque con una X, si el indicador fue excluido del sistema de seguimiento del Plan de Acción, en el marco d elo establecido en la resolución 0964 de 2007.</t>
  </si>
  <si>
    <t>(2)  INDICADORES MINIMOS DE GESTION (Resolución 0964 de 2007)</t>
  </si>
  <si>
    <t>(3) PROGRAMA O PROYECTO DEL PAT 2007-2009 ASOCIADO</t>
  </si>
  <si>
    <t>La columna relaciona los indicadores mínimos de gestión previstos en la Resolución 0964 de 2007. Agrupados en 6 objetivos de desarrollo sostenible de acuerdo con la política nacional ambiental.</t>
  </si>
  <si>
    <t>Ha.</t>
  </si>
  <si>
    <t>Cuenca</t>
  </si>
  <si>
    <t>Corriente</t>
  </si>
  <si>
    <t>Porcentaje</t>
  </si>
  <si>
    <t>Proyecto</t>
  </si>
  <si>
    <t>Municipio</t>
  </si>
  <si>
    <t>Días</t>
  </si>
  <si>
    <t>Unidad</t>
  </si>
  <si>
    <t xml:space="preserve">Cumplimiento promedio de metas de reducción de carga contaminante, en aplicación de la Tasa Retributiva, en las cuencas o tramos de cuencas de la jurisdicción de la Corporación (SST). </t>
  </si>
  <si>
    <t>Al ser la unidad de medida %, el acumulado será el promedio de los resultados obtenidos en cada año</t>
  </si>
  <si>
    <t>*El total de las metas físicas y financieras será el resultado de una sumatoria, promedio aritmético o ponderado segun el caso, y sólo se aplica para las columnas relacionadas con porcentajes de avance y metas financieras.</t>
  </si>
  <si>
    <t>Empresa</t>
  </si>
  <si>
    <t>1.3</t>
  </si>
  <si>
    <t>6.2</t>
  </si>
  <si>
    <t>3.2</t>
  </si>
  <si>
    <t>4.1.</t>
  </si>
  <si>
    <t xml:space="preserve">Red </t>
  </si>
  <si>
    <t>1.1</t>
  </si>
  <si>
    <t>TEMA: ECOSISTEMAS NATURALES</t>
  </si>
  <si>
    <t>2.3</t>
  </si>
  <si>
    <t xml:space="preserve">Ecosistemas Estratégicos (Páramos) con Planes de manejo u ordenación en ejecución. </t>
  </si>
  <si>
    <t xml:space="preserve">Ecosistemas Estratégicos (Humedales), con Planes de manejo u ordenación en ejecución. </t>
  </si>
  <si>
    <t xml:space="preserve">Ecosistemas Estratégicos ( zonas secas), con Planes de manejo u ordenación en ejecución. </t>
  </si>
  <si>
    <t>2.2</t>
  </si>
  <si>
    <t xml:space="preserve">Cumplimiento promedio de metas de reducción de carga contaminante, en aplicación de la Tasa Retributiva, en las cuencas o tramos de cuencas de la jurisdicción de la Corporación ( DBO). </t>
  </si>
  <si>
    <t>2.4</t>
  </si>
  <si>
    <t>3.1</t>
  </si>
  <si>
    <t>4.1</t>
  </si>
  <si>
    <t>RESULTADO DEL COMPORTAMIENTO DEL INDICADOR 
AÑO 2012</t>
  </si>
  <si>
    <t>RESULTADO DEL COMPORTAMIENTO DEL INDICADOR 
AÑO 2013</t>
  </si>
  <si>
    <t>RESULTADO DEL COMPORTAMIENTO DEL INDICADOR
 AÑO 2014</t>
  </si>
  <si>
    <t xml:space="preserve">ACUMULADO (AÑOS 1,2,3 y 4) </t>
  </si>
  <si>
    <t>2.1</t>
  </si>
  <si>
    <t>Áreas reforestadas naturalmente para la protección de cuencas abastecedoras.</t>
  </si>
  <si>
    <t xml:space="preserve">Áreas reforestadas para la protección de cuencas abastecedoras en mantenimiento. </t>
  </si>
  <si>
    <t xml:space="preserve">Áreas revegetalizadas para la protección de cuencas abastecedoras en mantenimiento. </t>
  </si>
  <si>
    <t xml:space="preserve"> REPORTE DE AVANCE DE  INDICADORES MINIMOS DE GESTIÓN (RES.0964 DE 2007)</t>
  </si>
  <si>
    <t xml:space="preserve">COMPORTAMIENTO META FISICA 
PLAN DE ACCION </t>
  </si>
  <si>
    <t>META FINANCIERA                                                       
PLAN DE ACCION</t>
  </si>
  <si>
    <t>(11)</t>
  </si>
  <si>
    <t xml:space="preserve">(11)                          META FINANCIERA ANUAL   ($) </t>
  </si>
  <si>
    <t>Áreas revegetalizadas naturalmente para la protección de cuencas abastecedoras.</t>
  </si>
  <si>
    <t>PSMV *</t>
  </si>
  <si>
    <t>1.2</t>
  </si>
  <si>
    <t>4.2</t>
  </si>
  <si>
    <t>5.1</t>
  </si>
  <si>
    <t>6.1</t>
  </si>
  <si>
    <t>Al ser la unidad de medida %, el acumulado será el promedio de los resultados obtenidos en cada año. Se reporta la final del año.</t>
  </si>
  <si>
    <t>PROGRAMA O PROYECTO DEL PLAN DE ACCION 2012-2015 ASOCIADO 
(indique nombre (s) o numero (s) en la estructura del PA</t>
  </si>
  <si>
    <t>META CUATRIENIO</t>
  </si>
  <si>
    <t xml:space="preserve">Este indicador se alimenta a nivel de Hectareas, que pueden potencialmente llegar a ser áreas protegidas declaradas  con base en los estudios que se han adelantado. </t>
  </si>
  <si>
    <t>Porcentaje de avance</t>
  </si>
  <si>
    <t>Esta meta  presentó un alto incremento en su ejecución, teniendo en cuenta que se está implementando un proyecto de Restauración Pasiva entre Ministerio de Ambiente y Desarrollo Sostenible y La CAM.</t>
  </si>
  <si>
    <t>Este indicador no se contempló dentro del Plan de Acción, en razón a que se debe realizar la priorización de corrientes para ordenación del recurso hidrico, que se realizará a traves del indicador "Priorizacion de corrientes para efectos de planificacion y ordenación del recurso hidrico.</t>
  </si>
  <si>
    <t>Programa*</t>
  </si>
  <si>
    <t>%*</t>
  </si>
  <si>
    <t>Municipio*</t>
  </si>
  <si>
    <t>Red*</t>
  </si>
  <si>
    <t>Hectáreas</t>
  </si>
  <si>
    <t>Unidad *</t>
  </si>
  <si>
    <t>Estrategia *</t>
  </si>
  <si>
    <t>Estudio</t>
  </si>
  <si>
    <t>El reporte de este indicador  se hace con base en el avance alcanzado en el semestre del 2015, para que el plan quede formulado al finalizar el 2015.</t>
  </si>
  <si>
    <t>Se avanza en  la formulación del POMCA del Rio Suaza, el cual se encuentra en la etapa de Prospectiva, dentro de la formulación. Se adelantó el proceso de contratación que tiene por objeto “Contratar la consultoría para ajustar (actualizar) el plan de ordenación y manejo de la cuenca hidrográfica del Río Loro – Rio Las Ceibas y Otros Directos al Magdalenael resultado final será el resultado de 4 PMA: Ceibas, Rio Loro, Arenoso y Rio Frio.</t>
  </si>
  <si>
    <t>RESULTADO DEL COMPORTAMIENTO DEL INDICADOR
 AÑO 2015 A JUNIO</t>
  </si>
  <si>
    <t>ANEXO 5-1</t>
  </si>
  <si>
    <t>INFORME DE EJECUCION PRESUPUESTAL DE INGRESOS AÑO 2015</t>
  </si>
  <si>
    <t>CORPORACION AUTONOMA REGIONAL DEL ALTO MAGDALENA CAM</t>
  </si>
  <si>
    <t>RECURSOS VIGENCIA (AÑO):2015  A JUNIO 30 DE 2015</t>
  </si>
  <si>
    <t>NIVEL RENTISTICO</t>
  </si>
  <si>
    <t>APROPIADO</t>
  </si>
  <si>
    <t>RECAUDADO</t>
  </si>
  <si>
    <t>INGRESOS PROPIOS</t>
  </si>
  <si>
    <t>INGRESOS CORRIENTES</t>
  </si>
  <si>
    <t>Tributarios</t>
  </si>
  <si>
    <t>Participación Ambiental Municipios</t>
  </si>
  <si>
    <t>Sobretasa Ambiental</t>
  </si>
  <si>
    <t>Otros</t>
  </si>
  <si>
    <t>No Tributarios</t>
  </si>
  <si>
    <t>Venta de Bienes y Servicios</t>
  </si>
  <si>
    <t>Licencias, permisos y tramites ambientales</t>
  </si>
  <si>
    <t>Otros por Venta de Bienes y Servicios</t>
  </si>
  <si>
    <t>Operaciones Comerciales</t>
  </si>
  <si>
    <t>Aportes Patronales</t>
  </si>
  <si>
    <t>Aportes de Afiliados</t>
  </si>
  <si>
    <t>Aportes de otras entidades</t>
  </si>
  <si>
    <t>Transferencias Sector Electrico</t>
  </si>
  <si>
    <t>Compensación Explotación Minera</t>
  </si>
  <si>
    <t>Convenios</t>
  </si>
  <si>
    <t>Otros Aportes de Otras Entidades</t>
  </si>
  <si>
    <t>Otros Ingresos</t>
  </si>
  <si>
    <t>Tasa Retribitiva y Compensatoria</t>
  </si>
  <si>
    <t>Tasa Material de Arrastre</t>
  </si>
  <si>
    <t>Tasa por Uso del Agua</t>
  </si>
  <si>
    <t>Tasa Aprovechamiento Forestal</t>
  </si>
  <si>
    <t>Tasa Recurso Hidrobiologico</t>
  </si>
  <si>
    <t>Multas y sanciones</t>
  </si>
  <si>
    <t>RECURSOS DE CAPITAL</t>
  </si>
  <si>
    <t>Crédito externo</t>
  </si>
  <si>
    <t>Perfeccionado</t>
  </si>
  <si>
    <t>Autorizado</t>
  </si>
  <si>
    <t>Crédito Interno</t>
  </si>
  <si>
    <t>Rendimientos Financieros</t>
  </si>
  <si>
    <t>Recursos del Balance</t>
  </si>
  <si>
    <t>Venta de Activos</t>
  </si>
  <si>
    <t>Excedentes Financieros</t>
  </si>
  <si>
    <t>Cancelación de Reservas</t>
  </si>
  <si>
    <t>Recuperación de Cartera</t>
  </si>
  <si>
    <t>Otros Recursos del Balance</t>
  </si>
  <si>
    <t>Donaciones</t>
  </si>
  <si>
    <t>RENTAS PARAFISCALES</t>
  </si>
  <si>
    <t>APORTES DE LA NACION</t>
  </si>
  <si>
    <t>Funcionamiento</t>
  </si>
  <si>
    <t>Servicio de la Deuda</t>
  </si>
  <si>
    <t>Inversión</t>
  </si>
  <si>
    <t>Rezago Año Anterior</t>
  </si>
  <si>
    <t>TOTAL INGRESOS VIGENCIA</t>
  </si>
  <si>
    <t xml:space="preserve"> </t>
  </si>
  <si>
    <t>ELABORO: SILVIA RAMOS CRUZ  F, PROFESIONAL UNIVERSITARIO PRESUPUESTO</t>
  </si>
  <si>
    <t>ANEXO 5-2</t>
  </si>
  <si>
    <t xml:space="preserve">INFORME DE EJECUCION PRESUPUESTAL DE GASTOS </t>
  </si>
  <si>
    <t>CORPORACION AUTONOMA REGIONAL</t>
  </si>
  <si>
    <t>RECURSOS VIGENCIA (AÑO): 2015 A JUNIO 30 DE 2015</t>
  </si>
  <si>
    <t>CONCEPTO</t>
  </si>
  <si>
    <t>RECURSOS PROPIOS
$</t>
  </si>
  <si>
    <t>RECURSOS DE LA NACION 
$</t>
  </si>
  <si>
    <t>TOTAL RECURSOS 
(PROPIOS -NACION)
$</t>
  </si>
  <si>
    <t>PRESUPUESTADO</t>
  </si>
  <si>
    <r>
      <t>COMPROMETIDO</t>
    </r>
    <r>
      <rPr>
        <b/>
        <vertAlign val="superscript"/>
        <sz val="7"/>
        <rFont val="Arial"/>
        <family val="2"/>
      </rPr>
      <t>1</t>
    </r>
  </si>
  <si>
    <t>GASTOS DE PERSONAL</t>
  </si>
  <si>
    <t>GASTOS GENERALES</t>
  </si>
  <si>
    <t>Adquisición de Bienes</t>
  </si>
  <si>
    <t>Adquisición de Servicios</t>
  </si>
  <si>
    <t>Impuestos y Multas</t>
  </si>
  <si>
    <t>TRANSFERENCIAS CORRIENTES</t>
  </si>
  <si>
    <t>ADMINISTRACION PUBLICA CENTRAL</t>
  </si>
  <si>
    <t>Cuota de Auditaje Contaloria Nacional</t>
  </si>
  <si>
    <t>Fondo de Compensación Ambiental</t>
  </si>
  <si>
    <t xml:space="preserve">TRANSFERENCIAS PREVISION Y SEGURIDAD SOCIAL </t>
  </si>
  <si>
    <t>Mesadas Pensionales</t>
  </si>
  <si>
    <t>Bonos pensionales</t>
  </si>
  <si>
    <t>OTRAS TRANSFERENCIAS</t>
  </si>
  <si>
    <t>SENTENCIAS Y CONCILIACIONES</t>
  </si>
  <si>
    <t>Sentencias y Conciliaciones</t>
  </si>
  <si>
    <t xml:space="preserve">OTRAS </t>
  </si>
  <si>
    <t>TOTAL GASTOS DE FUNCIONAMIENTO</t>
  </si>
  <si>
    <t>TOTAL INVERSION</t>
  </si>
  <si>
    <t xml:space="preserve">Programa 1.  </t>
  </si>
  <si>
    <t xml:space="preserve">Programa 1: Biodiversidad y Servicios Ecosistemicos </t>
  </si>
  <si>
    <t>1,1  Planificación y gestión de Áreas Naturales Protegidas para la  conservación del Patrimonio Natural del Huila</t>
  </si>
  <si>
    <t>1,2  Planificación, conservación y uso sostenible en zonas secas y otros ecosistemas</t>
  </si>
  <si>
    <t>1,3  Uso Sostenible de la Biodiversidad y Negocios Verdes</t>
  </si>
  <si>
    <t xml:space="preserve">Programa 2.  </t>
  </si>
  <si>
    <t>Programa 2. Gestión Integral del Recurso Hídrico.</t>
  </si>
  <si>
    <t>2,1  Planificación, Ordenación y manejo de Cuencas Hidrográficas</t>
  </si>
  <si>
    <t>2,2  Protección y recuperación del Recurso Hídrico</t>
  </si>
  <si>
    <t>2,3  Planificación, Ordenación y Administración del Recurso Hídrico</t>
  </si>
  <si>
    <t>2,4  Descontaminación de fuentes Hídricas y mejoramiento de la calidad del recurso</t>
  </si>
  <si>
    <t xml:space="preserve">Programa 3.  </t>
  </si>
  <si>
    <t>Programa 3. Planificación y Ordenación del Territorio y Gestión del Riesgo</t>
  </si>
  <si>
    <t>3,1  Planificación y Ordenación  del Territorio</t>
  </si>
  <si>
    <t>3,2  Fortalecimiento de la Gestión del Riesgo de Desastres</t>
  </si>
  <si>
    <t>Programa 4. Buen Gobierno para la Gestión Ambiental Regional</t>
  </si>
  <si>
    <t>4,1  Fortalecimiento de la Gobernabilidad y la Autoridad Ambiental</t>
  </si>
  <si>
    <t>4,2  Fortalecimiento Institucional y consolidación  del Sistema Integrado de gestión</t>
  </si>
  <si>
    <t>Programa 5: Construcción de una Cultura de Convivencia del Huilense con su  Naturaleza</t>
  </si>
  <si>
    <t>5,1 Educación y Comunicación para una Cultura Ambiental Participativa</t>
  </si>
  <si>
    <t>Programa 6: Adaptación y Mitigación al Cambio Climático</t>
  </si>
  <si>
    <t>6,1 Institucionalización, Formulación e Implementación del plan de acción departamental de cambio climático.</t>
  </si>
  <si>
    <t>6,2 Desarrollo de Estrategias Bajas de Carbono</t>
  </si>
  <si>
    <t>TOTAL SERVICIO DE LA DEUDA</t>
  </si>
  <si>
    <t xml:space="preserve">TOTAL PRESUPUESTO  </t>
  </si>
  <si>
    <t>INFORME DE EJECUCION PLAN DE ACCION</t>
  </si>
  <si>
    <t xml:space="preserve">Código: T-CAM-034 </t>
  </si>
  <si>
    <t>Versión: 2</t>
  </si>
  <si>
    <t>Fecha: 09 Abr 14</t>
  </si>
  <si>
    <t>VIGENCIA (AÑO)</t>
  </si>
  <si>
    <t>PERIODO</t>
  </si>
  <si>
    <t>PROGRAMA</t>
  </si>
  <si>
    <t>PROYECTO</t>
  </si>
  <si>
    <t>INDICADORES DE GESTION</t>
  </si>
  <si>
    <t>METAS</t>
  </si>
  <si>
    <t>PRESUPUESTO</t>
  </si>
  <si>
    <t>PROYECTADA</t>
  </si>
  <si>
    <t>EJECUTADA</t>
  </si>
  <si>
    <t>DEFINITIVO ($)</t>
  </si>
  <si>
    <t>COMPROMETIDO ($)</t>
  </si>
  <si>
    <t>POR COMPROMETER ($)</t>
  </si>
  <si>
    <t>VIATICOS</t>
  </si>
  <si>
    <t>TIQUETES AEREOS</t>
  </si>
  <si>
    <t>SUBVENCION TRANSPORTE</t>
  </si>
  <si>
    <t>FERRETERIA?</t>
  </si>
  <si>
    <t>25100000+25692258</t>
  </si>
  <si>
    <t xml:space="preserve">PRESUPUESTO APROPIADO </t>
  </si>
  <si>
    <t>VALOR TOTAL EJECUTADO</t>
  </si>
  <si>
    <t>INDICE DE EJECUCION FINANCIERA DEL PROYECTO (%)</t>
  </si>
  <si>
    <t xml:space="preserve">PROYECTOS </t>
  </si>
  <si>
    <t>Planificación y gestión de áreas naturales protegidas para la conservación del patrimonio natural del Huila</t>
  </si>
  <si>
    <t xml:space="preserve"> Planificación, conservación y uso sostenible en zonas secas y otros ecosistemas</t>
  </si>
  <si>
    <t>Uso sostenible de la biodiversidad y negocios verdes</t>
  </si>
  <si>
    <t>Planificación, ordenación y manejo de cuencas hidrográficas</t>
  </si>
  <si>
    <t xml:space="preserve"> Protección y recuperación del recurso hídrico</t>
  </si>
  <si>
    <t>Planificación y ordenación del territorio</t>
  </si>
  <si>
    <t>Fortalecimiento de la gestión del riesgo de desastre</t>
  </si>
  <si>
    <t>Fortalecimiento de la gobernabilidad y la autoridad ambiental</t>
  </si>
  <si>
    <t>Fortalecimiento institucional y consolidación del sistema integrado de gestión</t>
  </si>
  <si>
    <t>Educación y comunicación para una cultura ambiental participativa</t>
  </si>
  <si>
    <t xml:space="preserve"> Planificación, ordenación y administración del recurso hídrico</t>
  </si>
  <si>
    <t xml:space="preserve"> Descontaminación de fuentes hídricas y mejoramiento de la calidad del recurso</t>
  </si>
  <si>
    <t>Institucionalización, formulación e implementación del plan de acción departamental de cambio climático</t>
  </si>
  <si>
    <t>Estrategias de desarrollo bajas en carbono</t>
  </si>
  <si>
    <t>PROGRAMAS</t>
  </si>
  <si>
    <t xml:space="preserve">% AVANCE PROGRAMAS </t>
  </si>
  <si>
    <t>% AVANCE FISICO PROYECTO</t>
  </si>
  <si>
    <t>Acumulado:</t>
  </si>
  <si>
    <t xml:space="preserve">(5-A) DESCRIPCIÓN DEL AVANCE 
</t>
  </si>
  <si>
    <t>En esta columna se puede describir en texto lo que se desea justificar, describir y aclarar del avance del programa, proyecto, actividad.</t>
  </si>
  <si>
    <t>(5-A) DESCRIPCIÓN DEL AVANCE 
(Se puede describir en texto lo que se desea aclarar del avance númerico respectivo)</t>
  </si>
  <si>
    <t>(6)
PORCENTAJE DE AVANCE PROCESO DE GESTION DE LA META
FISICA
(aplica unicamente para el informe del primer semestre)</t>
  </si>
  <si>
    <r>
      <t>Cuando el avance de la meta física prevista para cada proyecto</t>
    </r>
    <r>
      <rPr>
        <sz val="7"/>
        <color indexed="10"/>
        <rFont val="Arial Narrow"/>
        <family val="2"/>
      </rPr>
      <t xml:space="preserve"> no es cuantificable, </t>
    </r>
    <r>
      <rPr>
        <sz val="7"/>
        <rFont val="Arial Narrow"/>
        <family val="2"/>
      </rPr>
      <t>para el corte del periodo evaluado, reporte en porcentaje, el equivalente a la gestión realizada.  Esta columna solamente aplica para el primer semestre de cada año, dado que en el informe anualizado se debe contar con algún tipo de producto o parte de este, de acuerdo con la meta planteada, por lo tanto en el informe anualizado esta columna debera ser diligenciada con NA. correspondiente</t>
    </r>
  </si>
  <si>
    <t>Programa ajustado</t>
  </si>
  <si>
    <t>Proyecto con ajuste</t>
  </si>
  <si>
    <t>Proyecto No. 1.1  Ordenamiento y administracion del recurso hídrico y las cuencas Hidrográficas</t>
  </si>
  <si>
    <t>Suelos degradados en recuperación o rehabilitacón</t>
  </si>
  <si>
    <t>Áreas reforestadas para la protección de cuencas abastecedoras en mantenimiento.</t>
  </si>
  <si>
    <t>Gestión compra de predios en áreas estratégicas para la producción hídrica y  cuencas hidrográficas abastecedoras</t>
  </si>
  <si>
    <t>Cuerpos de agua con plan de ordenamiento del recurso hídrico (PORH) adoptados</t>
  </si>
  <si>
    <t>Áreas revegetalizadas naturalmente para la protección de cuencas abastecedoras en mantenimiento.</t>
  </si>
  <si>
    <t>Campañas de monitoreo del recurso hídrico en el río Magdalena y sus principales afluentes</t>
  </si>
  <si>
    <t>Porcentaje de cuerpos de agua con reglamentación del uso de las aguas</t>
  </si>
  <si>
    <t>No. Planes de Ordenación y Manejo de Cuencas (POMCAS), Planes de Manejo de Acuíferos (PMA) y Planes de Manejo de Microcuencas (PMM) formulados o reformulados, con consulta previa si a ello hubiere lugar</t>
  </si>
  <si>
    <t xml:space="preserve">Porcentaje de avance en la formulación y/o ajustes de los  Planes de Ordenación y Manejo de Cuencas (POMCAS), Planes de Manejo de Acuíferos (PMA) y Planes de Manejo de Microcuencas (PMM) </t>
  </si>
  <si>
    <t>Porcentaje de redes y estaciones de monitoreo en operación</t>
  </si>
  <si>
    <t>Número de cuerpos de agua con reglamentación del uso de las aguas</t>
  </si>
  <si>
    <t>Número de estaciones instaladas y en operación</t>
  </si>
  <si>
    <t xml:space="preserve"> Seguimiento, Monitoreo y Control al Recurso Hídrico (Cuencas Abastecedoras y Otras Cuencas Prioritarias)</t>
  </si>
  <si>
    <t>Evaluación  Regional del Agua</t>
  </si>
  <si>
    <t>Subzonas</t>
  </si>
  <si>
    <t>Estudios Ambientales del Recuso Hídrico</t>
  </si>
  <si>
    <t>Proyecto No. 1.2 RECUPERACION DE CUENCAS  HIDROGRAFICAS</t>
  </si>
  <si>
    <t>Porcentaje de suelos degradados en recuperación o rehabilitacón</t>
  </si>
  <si>
    <t>Convenio cofinanciado y con seguimiento anual  para construcción de sistemas  que contribuyan a la descontaminación</t>
  </si>
  <si>
    <t>Convenio*</t>
  </si>
  <si>
    <t>Campaña*</t>
  </si>
  <si>
    <t>Estaciones</t>
  </si>
  <si>
    <t>Porcentaje de Páramos delimitados por el MADS, con zonificacion y régimen de usos adoptados por la CAM</t>
  </si>
  <si>
    <t>Porcentaje de especies  invasoras con medidas de prevención, control y manejo en ejecución</t>
  </si>
  <si>
    <t>Superficie de áreas protegidas regionales declaradas, homologadas o recategorizadas, inscritas en el RUNAP (incluye reservas temporales)</t>
  </si>
  <si>
    <t>Estudio técnico y proceso  de socialización tendiente  a la declaratoria de areas protegidas.</t>
  </si>
  <si>
    <t>No. predios apoyados para su caracterización y/o gestión como reserva natural de la sociedad civil</t>
  </si>
  <si>
    <t xml:space="preserve">No. ecosistemas compartidos planificados y/o gestionados por la Corporación </t>
  </si>
  <si>
    <t>No. páramos delimitados con zonificación y régimen de usos adoptados por la CAM</t>
  </si>
  <si>
    <t>Especies  invasoras con medidas de prevención, control y manejo en ejecución</t>
  </si>
  <si>
    <t xml:space="preserve">Unidad* </t>
  </si>
  <si>
    <t>Porcentaje de áreas protegidas con planes de manejo en ejecución</t>
  </si>
  <si>
    <t>Procentaje de áreas de ecosistemas en restauración, rehabilitación y reforestación</t>
  </si>
  <si>
    <t>Porcentaje de especies amenazadas con medidas de conservación y manejo en ejecución</t>
  </si>
  <si>
    <t>Áreas de ecosistemas en restauración, rehabilitación y reforestación</t>
  </si>
  <si>
    <t>Implementación del programa regional de negocios verdes por la autoridad ambiental</t>
  </si>
  <si>
    <t>Porcentaje de sectores con acompañamiento para la reconversión hacia sistemas sostenibles de producción</t>
  </si>
  <si>
    <t>Sectores con acompañamiento para la reconversión y/o apoyo  hacia sistemas de producción sostenibles.</t>
  </si>
  <si>
    <t>Promoción e implementación del Pacto Intersectorial por la Madera Ilegal</t>
  </si>
  <si>
    <t>Pacto*</t>
  </si>
  <si>
    <t>Implementación de programas de post consumo, para sectores</t>
  </si>
  <si>
    <t>Sectores</t>
  </si>
  <si>
    <t xml:space="preserve">Identificación, promoción y aplicación de energías alternativas y/o utilización de sistemas ecoeficientes de combustión en sectores productivos y/o para uso doméstico
</t>
  </si>
  <si>
    <t>Ejecución de acciones en gestión ambiental urbana</t>
  </si>
  <si>
    <t xml:space="preserve">% </t>
  </si>
  <si>
    <t xml:space="preserve">Restauración de zonas urbanas (rondas hídricas, humedales) </t>
  </si>
  <si>
    <t>Actualización de mapas de ruido y planes de descontaminación</t>
  </si>
  <si>
    <t xml:space="preserve">Estrategias urbanas para adaptación y mitigación de  los efectos del cambio climático </t>
  </si>
  <si>
    <t>Mapas de ruido</t>
  </si>
  <si>
    <t>Porcentaje de Programas de Uso Eficiente y Ahorro del Agua (PUEAA) con seguimiento</t>
  </si>
  <si>
    <t>Porcentaje de Planes de Gestión Integral de Residuos Sólidos (PGIRS) con seguimiento a metas de aprovechamiento</t>
  </si>
  <si>
    <t>Porcentaje de Planes de Saneamiento y Manejo de Vertimientos –PSMV- con seguimiento</t>
  </si>
  <si>
    <t>Porcentaje de autorizaciones ambientales con seguimiento</t>
  </si>
  <si>
    <t>Tiempo promedio de trámite para la resolución de autorizaciones ambientales otorgadas por la Corporación.</t>
  </si>
  <si>
    <t>Porcentaje de procesos sancionatorios resueltos</t>
  </si>
  <si>
    <t xml:space="preserve">Asistencia técnica, seguimiento y control a generadores de residuos o desechos peligrosos – RESPEL </t>
  </si>
  <si>
    <t>Estrategia de control a la extracción  ilegal de los recursos naturales.RED DE CONTROL AMBIENTAL RECAM</t>
  </si>
  <si>
    <t>Seguimiento, monitoreo y control  a fuentes móviles de emisiones atmosféricas</t>
  </si>
  <si>
    <t>Monitoreo</t>
  </si>
  <si>
    <t>Red de vigilancia y monitoreo de la calidad del aire</t>
  </si>
  <si>
    <t>Estrategia para la preservación, conservación, rehabilitación y/o reintroducción y control y seguimiento a la fauna silvestre.</t>
  </si>
  <si>
    <t xml:space="preserve">Porcentaje de empresas con obligatoriedad de contar con Departamento de Gestión Ambiental, con seguimiento </t>
  </si>
  <si>
    <t xml:space="preserve">Seguimiento y control a la implementación y operación del comparendo ambiental </t>
  </si>
  <si>
    <t>Aplicativo actualizado</t>
  </si>
  <si>
    <t>Porcentaje de actualización y reporte de la información en el SIAC</t>
  </si>
  <si>
    <t xml:space="preserve">PROGRAMA 5:  HUILA TERRITORIO ORDENADO </t>
  </si>
  <si>
    <t>Porcentaje de municipios asesorados o asistidos en la inclusión del componente ambiental en los procesos de planificación y ordenamiento territorial, con énfasis en la incorporación de las determinantes ambientales para la revisión y ajuste de los POT</t>
  </si>
  <si>
    <t>Porcentaje de entes territoriales asesorados en la incorporación, planificación y ejecución de acciones relacionadas con cambio climático en el marco de los instrumentos de planificación territorial</t>
  </si>
  <si>
    <t xml:space="preserve">Porcentaje de avance en la Formulación de Plan de Ordenación Forestal. </t>
  </si>
  <si>
    <t>Apoyo a acciones de planificación ambiental y gestión del territorio en resguardos, cabildos  y comunidades indígenas</t>
  </si>
  <si>
    <t>No. Resguardos y/o cabildos y/o comunidades indígenas</t>
  </si>
  <si>
    <t>Diseño de aplicación interactiva que facilite la aprehensión y conocimiento de los POT por parte de la ciudadanía</t>
  </si>
  <si>
    <t>Estudios de AVR para la gestión de conocimiento del riesgo  en la vigencia del plan de acción</t>
  </si>
  <si>
    <t xml:space="preserve">Estudios </t>
  </si>
  <si>
    <t>Acotamiento y/o Actualización de Rondas Hídricas Urbanas  priorizadas por municipio</t>
  </si>
  <si>
    <t>% de avance en la Implementación de  obras de reducción de riesgo por amenaza natural</t>
  </si>
  <si>
    <t>Asesoría y asistencia técnica  a entes territoriales y/o consejos territoriales de desastres incluido el fortalecimiento a  la capacidad local en prevención y atención de incendios forestales</t>
  </si>
  <si>
    <t xml:space="preserve">Ente territorial </t>
  </si>
  <si>
    <t>Sistema Integrado de Gestión  conforme y articulado al MECI</t>
  </si>
  <si>
    <t>Ejecución del Plan Estratégico Tecnológico 2016-2019</t>
  </si>
  <si>
    <t xml:space="preserve">Implementacion del programa de gestión documental  </t>
  </si>
  <si>
    <t>Estudio de reestructuración organizacional</t>
  </si>
  <si>
    <t>Diseño y/o construcción y/o adecuación de sede central y predios de su propiedad, como ejemplo de sostenibilidad ambiental y armonía con el ambiente</t>
  </si>
  <si>
    <t>Fase</t>
  </si>
  <si>
    <t xml:space="preserve">Adquisición, y/o diseño y/o construcción y/o adecuación de sedes territoriales </t>
  </si>
  <si>
    <t>Estrategia Imagen Corporativa</t>
  </si>
  <si>
    <t>Apoyo a municipios en la actualización catastral</t>
  </si>
  <si>
    <t>Ejecución de acciones en Educación Ambiental</t>
  </si>
  <si>
    <t>Ejecución de la Política Nacional Ambiental en la región</t>
  </si>
  <si>
    <t>Diseño e implementación de Programa de Educación Ambiental</t>
  </si>
  <si>
    <t>Construcción, dotación e implementación  de senderos interpretativos para la educación ambiental</t>
  </si>
  <si>
    <t>Estrategia de comunicación para sensibilizar cambios de actitud y toma de conciencia sobre el adecuado uso de los recursos naturales renovables</t>
  </si>
  <si>
    <t xml:space="preserve">Hectáreas </t>
  </si>
  <si>
    <t>% *</t>
  </si>
  <si>
    <t>Especies amenazadas con medidas de manejo  en ejecución</t>
  </si>
  <si>
    <r>
      <t xml:space="preserve">(1)
PROGRAMAS - PROYECTOS  DEL PA 2016-2019
</t>
    </r>
    <r>
      <rPr>
        <b/>
        <sz val="10"/>
        <color indexed="10"/>
        <rFont val="Arial Narrow"/>
        <family val="2"/>
      </rPr>
      <t/>
    </r>
  </si>
  <si>
    <t>PROGRAMA No. 2  BIODIVERSIDAD: FUENTE DE VIDA</t>
  </si>
  <si>
    <t xml:space="preserve">Proyecto No.2.1:   CONOCIMIENTO Y PLANIFICACIÓN DE ECOSISTEMAS ESTRATÉGICOS </t>
  </si>
  <si>
    <t>Proyecto No.2.2:   CONSERVACION Y RECUPERACION DE ECOSISTEMAS ESTRATEGICOS Y SU BIODIVERSIDAD</t>
  </si>
  <si>
    <t>PROGRAMA No. 3  ADAPTACIÓN PARA EL CRECIMIENTO VERDE</t>
  </si>
  <si>
    <t>Proyecto No.3.1:    CRECIMIENTO VERDE DE SECTORES PRODUCTIVOS</t>
  </si>
  <si>
    <t xml:space="preserve">Proyecto No.3.2: AREAS URBANAS SOSTENIBLES Y RESILIENTES   </t>
  </si>
  <si>
    <t xml:space="preserve">PROGRAMA No. 4    CUIDA TU NATURALEZA </t>
  </si>
  <si>
    <t>Proyecto No. 4.1:  CONTROL Y VIGILANCIA AMBIENTAL</t>
  </si>
  <si>
    <t>PROGRAMA No. 6  EDUCACIÓN CAMINO DE PAZ</t>
  </si>
  <si>
    <t>Proyecto No. 6.1:   CAM: MODELO DE GESTIÓN CORPORATIVA</t>
  </si>
  <si>
    <t>Proyecto No. 6.2:   EDUCACIÓN AMBIENTAL: OPITA DE CORAZON</t>
  </si>
  <si>
    <t xml:space="preserve">
P 1: AGUA PARA TODOS </t>
  </si>
  <si>
    <t>P 1.1: ORDENAMIENTO Y ADMINISTRACIÓN DEL RECURSO HIDRICO Y LAS CUENCAS HIDROGRÁFICAS</t>
  </si>
  <si>
    <t>P 1.2: RECUPERACION DE CUENCAS  HIDROGRAFICAS</t>
  </si>
  <si>
    <t>P 2: BIODIVERSIDAD: FUENTE DE VIDA</t>
  </si>
  <si>
    <t>P 2.2:  CONSERVACION Y RECUPERACION DE ECOSISTEMAS ESTRATEGICOS Y SU BIODIVERSIDAD</t>
  </si>
  <si>
    <t>P 3: ADAPTACIÓN PARA EL CRECIMIENTO VERDE</t>
  </si>
  <si>
    <t xml:space="preserve">P 3.2: AREAS URBANAS SOSTENIBLES Y RESILIENTES  </t>
  </si>
  <si>
    <t>P 4: CUIDA TU NATURALEZA</t>
  </si>
  <si>
    <t>P4.1:  CONTROL Y VIGILANCIA AMBIENTAL</t>
  </si>
  <si>
    <t>P 5.2: GESTION DEL RIESGO DE SASTRES</t>
  </si>
  <si>
    <t>P 6: EDUCACIÓN CAMINO DE PAZ</t>
  </si>
  <si>
    <t>P6.1: CAM: MODELO DE GESTIÓN CORPORATIVA</t>
  </si>
  <si>
    <t xml:space="preserve">
P6.2:EDUCACIÓN AMBIENTAL: OPITA DE CORAZON  </t>
  </si>
  <si>
    <t>PRESUPUESTO APROPIADO PLAN DE ACCION VIGENCIA 2016</t>
  </si>
  <si>
    <t>VALOR TOTAL COMPROMETIDO PLAN DE ACCION VIGENCIA 2016</t>
  </si>
  <si>
    <t>INDICE GLOBAL DE EJECUCION FINANCIERA PLAN DE ACCION 2016</t>
  </si>
  <si>
    <t xml:space="preserve">P 2.1: CONOCIMIENTO Y PLANIFICACIÓN DE ECOSISTEMAS ESTRATÉGICOS </t>
  </si>
  <si>
    <t>P 3.1: CRECIMIENTO VERDE DE SECTORES PRODUCTIVOS</t>
  </si>
  <si>
    <t>P 5: HUILA TERRITORIO ORDENADO</t>
  </si>
  <si>
    <t>P5.1:   PLANIFICACIÓN AMBIENTAL TERRITORIAL</t>
  </si>
  <si>
    <t xml:space="preserve">Diseño y/o adopción de un esquema de pago por servicios ambientales </t>
  </si>
  <si>
    <t>Seguimiento y monitoreo a la aplicación  de la tasa retributiva.</t>
  </si>
  <si>
    <t>Porcentaje de la superficie de áreas protegidas regionales declaradas, homologadas o recategorizadas, inscritas en el RUNAP.</t>
  </si>
  <si>
    <t>UNIDAD</t>
  </si>
  <si>
    <t>Porcentaje de Planes de Ordenación y Manejo de Cuencas (POMCAS), Planes de Manejo de Acuíferos (PMA) y Planes de Manejo de Microcuencas (PMM) en ejecución</t>
  </si>
  <si>
    <t>No. Planes de Ordenación y Manejo de Cuencas (POMCAS), Planes de Manejo de Acuíferos (PMA) y Planes de Manejo de Microcuencas (PMM) en ejecución</t>
  </si>
  <si>
    <t>Plan</t>
  </si>
  <si>
    <t>% Avance</t>
  </si>
  <si>
    <t>Número</t>
  </si>
  <si>
    <t>Dias*</t>
  </si>
  <si>
    <t xml:space="preserve">Municipio </t>
  </si>
  <si>
    <t>Sede</t>
  </si>
  <si>
    <t>Política*</t>
  </si>
  <si>
    <t>Sendero</t>
  </si>
  <si>
    <t>Proyecto No. 5.1  Planificación Ambiental Territorial</t>
  </si>
  <si>
    <t xml:space="preserve">Unidad </t>
  </si>
  <si>
    <t xml:space="preserve">Áreas revegetalizadas naturalmente para la protección y restauración de cuencas abastecedoras. </t>
  </si>
  <si>
    <t>Predios</t>
  </si>
  <si>
    <t xml:space="preserve">Aplicación </t>
  </si>
  <si>
    <t>Sistema *</t>
  </si>
  <si>
    <t>Seguimiento*</t>
  </si>
  <si>
    <t>Gastos de Gestión, Operación, Administración y Promoción del Proyecto</t>
  </si>
  <si>
    <t>Global</t>
  </si>
  <si>
    <t>Proyecto No. 1.3:   Descontaminación de Fuentes Hídricas</t>
  </si>
  <si>
    <t>PROGRAMA 1 Ordenamiento y administracion del recurso hídrico y las cuencas Hidrográficas</t>
  </si>
  <si>
    <t xml:space="preserve">Proyecto No. 5.2 Gestion de riesgo de desastres </t>
  </si>
  <si>
    <t>N/A</t>
  </si>
  <si>
    <t xml:space="preserve">Estación </t>
  </si>
  <si>
    <t xml:space="preserve">Municipios </t>
  </si>
  <si>
    <t>Promoción e implementación del Pacto Intersectorial por la Madera legal</t>
  </si>
  <si>
    <t>Áreas estratégicas</t>
  </si>
  <si>
    <t>Áreas reforestadas gestionadas para la protección de cuencas abastecedoras.</t>
  </si>
  <si>
    <t>A DICIEMBRE 30 DE 2016</t>
  </si>
  <si>
    <t>NA</t>
  </si>
  <si>
    <r>
      <t xml:space="preserve">VIGENCIA EVALUADA (AÑO): </t>
    </r>
    <r>
      <rPr>
        <b/>
        <u/>
        <sz val="11"/>
        <rFont val="Arial"/>
        <family val="2"/>
      </rPr>
      <t xml:space="preserve">2016 </t>
    </r>
    <r>
      <rPr>
        <b/>
        <sz val="11"/>
        <rFont val="Arial"/>
        <family val="2"/>
      </rPr>
      <t xml:space="preserve"> PERIODO EVALUADO: ENERO-DICIEMBRE DE 2016</t>
    </r>
  </si>
  <si>
    <t xml:space="preserve">N/A </t>
  </si>
  <si>
    <t xml:space="preserve">ANEXO No. 5-1. INFORME DE EJECUCION PRESUPUESTAL DE INGRESOS </t>
  </si>
  <si>
    <t xml:space="preserve">ANEXO No.5-2. INFORME DE EJECUCION PRESUPUESTAL DE GASTOS </t>
  </si>
  <si>
    <t>RECURSOS VIGENCIA:  Diciembre 31 de 2016</t>
  </si>
  <si>
    <t>APROPIACION DEFINITIVA</t>
  </si>
  <si>
    <t>EJECUCION    (COMPROMISOS)</t>
  </si>
  <si>
    <t>EJECUCION    (PAGOS)</t>
  </si>
  <si>
    <t>PLAN OPERATIVO INVERSION</t>
  </si>
  <si>
    <t>Programa 1.</t>
  </si>
  <si>
    <t>Planificación y gestión de Áreas Naturales Protegidas para la  conservación del Patrimonio Natural del Huila</t>
  </si>
  <si>
    <t>Planificación, conservación y uso sostenible en zonas secas y otros ecosistemas</t>
  </si>
  <si>
    <t>Aprovechamiento Sostenible de la biodiversidad y mercados verdes</t>
  </si>
  <si>
    <t>Programa 2</t>
  </si>
  <si>
    <t>Protección y recuperación del Recurso Hídrico</t>
  </si>
  <si>
    <t>Planificación, Ordenación y Administración del Recurso Hídrico</t>
  </si>
  <si>
    <t>Implementacion de procesos de restauracion pasiva</t>
  </si>
  <si>
    <t>Programa 3</t>
  </si>
  <si>
    <t>Planificación y ordenación  del territorio</t>
  </si>
  <si>
    <t>Gestión del Riesgo de Desastres</t>
  </si>
  <si>
    <t>Programa 4</t>
  </si>
  <si>
    <t>Fortalecimiento de la Gobernabilidad y la Autoridad Ambiental</t>
  </si>
  <si>
    <t>Fortalecimiento Institucional y consolidación  del Sistema Integrado de gestión</t>
  </si>
  <si>
    <t>Programa 5</t>
  </si>
  <si>
    <t>Programa 6</t>
  </si>
  <si>
    <t>Institucionalización, Formulación e Implementación del plan de acción departamental de cambio climático.</t>
  </si>
  <si>
    <t>Estrategias de Desarrollo Bajas en Carbono</t>
  </si>
  <si>
    <t>PLAN ACCION 2016 A 2019</t>
  </si>
  <si>
    <t>Pograma 1</t>
  </si>
  <si>
    <t>1,1 Ordenamiento y Admon RH y Cuencas Hidrograficas</t>
  </si>
  <si>
    <t>1,2 Recuperacion de Cuencas Hidrograficas</t>
  </si>
  <si>
    <t>1,3 descontaminacion de Fuentes Hidricas</t>
  </si>
  <si>
    <t>2,1 Conocimiento y Planificacion de Ecosistemas Estrategicos</t>
  </si>
  <si>
    <t>2,2 Conservacion y Recuperacion de Ecosistemas Estrategicos y su Biodiversidad</t>
  </si>
  <si>
    <t>3,1 Crecimiento Verde de Sectores Productivos</t>
  </si>
  <si>
    <t>3,2 Areas  Urbanas Sostenibles y Resilientes</t>
  </si>
  <si>
    <t>4,1 Control y vigilancia Ambiental</t>
  </si>
  <si>
    <t>5,1 Planificacion Ambiental Territorial</t>
  </si>
  <si>
    <t>5,2 Gestion del Riesgo de Desastres</t>
  </si>
  <si>
    <t>6,1 CAM Modelo de Gestion Corporativa</t>
  </si>
  <si>
    <t>6,2 Educacion Ambiental Opita de Corazon</t>
  </si>
  <si>
    <t>TOTAL PRESUPUESTO  DE INVERSION</t>
  </si>
  <si>
    <t xml:space="preserve"> (7)                                                    META FISICA DEL PLAN             (Según unidad de medida)</t>
  </si>
  <si>
    <t>(14)                                         META FINANCIERA   DEL PLAN             ($)</t>
  </si>
  <si>
    <t>CORPORACIÓN AUTÓNOMA REGIONAL DEL ALTO MAGDALENA CAM
MATRIZ DE SEGUIMIENTO DEL PLAN DE ACCIÓN 
ANEXO No1. AVANCE EN LAS METAS FÍSICAS Y FINANCIERAS DEL PLAN DE ACCIÓN 2016-2019</t>
  </si>
  <si>
    <t>Meta ajustada mediante Acuerdo de Consejo Directivo No. 014 de diciembre de 2016</t>
  </si>
  <si>
    <t>Meta ajustada mediante Acuerdo de Consejo Directivo No. 014 de diciembre de 2017</t>
  </si>
  <si>
    <t>Meta ajustada mediante Acuerdo de Consejo Directivo No. 012 de noviembre de 2016</t>
  </si>
  <si>
    <t>Meta ajustada mediante Acuerdo de Consejo Directivo No. 012 de noviembre de 2017</t>
  </si>
  <si>
    <t>P 1.3: DESCONTAMINACIÓN DE FUENTES HÍDRICAS</t>
  </si>
  <si>
    <t>RECURSOS VIGENCIA :  VIGENCIA 2016</t>
  </si>
  <si>
    <t xml:space="preserve">ANEXO NO. 3. MATRIZ DE REPORTE DE AVANCE DE INDICADORES MÍNIMOS DE GESTIÓN INCORPORADOS EN LA RESOLUCIÓN 667 DE 2016  </t>
  </si>
  <si>
    <t>PERIODO REPORTADO:</t>
  </si>
  <si>
    <t>N</t>
  </si>
  <si>
    <t>Indicador</t>
  </si>
  <si>
    <t>Acuerdo</t>
  </si>
  <si>
    <t>Programas</t>
  </si>
  <si>
    <t>Observaciones</t>
  </si>
  <si>
    <t>Acuerdo Consejo Directivo</t>
  </si>
  <si>
    <t>Programa o Proyecto asociado</t>
  </si>
  <si>
    <t>1.</t>
  </si>
  <si>
    <t>Porcentaje de avance en la formulación y/o ajuste de los Planes de Ordenación y Manejo de Cuencas (POMCAS), Planes de Manejo de Acuíferos (PMA) y Planes de Manejo de Microcuencas (PMM)</t>
  </si>
  <si>
    <t>2.</t>
  </si>
  <si>
    <t>Porcentaje de cuerpos de agua con planes de ordenamiento del recurso hídrico (PORH) adoptados</t>
  </si>
  <si>
    <t>3.</t>
  </si>
  <si>
    <t>Porcentaje de Planes de Saneamiento y Manejo de Vertimientos (PSMV) con seguimiento</t>
  </si>
  <si>
    <t>4.</t>
  </si>
  <si>
    <t>5.</t>
  </si>
  <si>
    <t>6.</t>
  </si>
  <si>
    <t>7.</t>
  </si>
  <si>
    <t>8.</t>
  </si>
  <si>
    <t>Porcentaje de suelos degradados en recuperación o rehabilitación</t>
  </si>
  <si>
    <t>9.</t>
  </si>
  <si>
    <t>Porcentaje de la superficie de áreas protegidas regionales declaradas, homologadas o recategorizadas, inscritas en el RUNAP</t>
  </si>
  <si>
    <t>10.</t>
  </si>
  <si>
    <t>Porcentaje de páramos delimitados por el MADS, con zonificación y régimen de usos adoptados por la CAR</t>
  </si>
  <si>
    <t>11.</t>
  </si>
  <si>
    <t>Porcentaje de avance en la formulación del Plan de Ordenación Forestal</t>
  </si>
  <si>
    <t>12.</t>
  </si>
  <si>
    <t>13.</t>
  </si>
  <si>
    <t>14.</t>
  </si>
  <si>
    <t>Porcentaje de especies invasoras con medidas de prevención, control y manejo en ejecución</t>
  </si>
  <si>
    <t>15.</t>
  </si>
  <si>
    <t>Porcentaje de áreas de ecosistemas en restauración, rehabilitación y reforestación</t>
  </si>
  <si>
    <t>16.</t>
  </si>
  <si>
    <t>Implementación de acciones en manejo integrado de zonas costeras</t>
  </si>
  <si>
    <t>17.</t>
  </si>
  <si>
    <t>18.</t>
  </si>
  <si>
    <t>19.</t>
  </si>
  <si>
    <t>Porcentaje de ejecución de acciones en Gestión Ambiental Urbana</t>
  </si>
  <si>
    <t>20.</t>
  </si>
  <si>
    <t>Implementación del Programa Regional de Negocios Verdes por la autoridad ambiental</t>
  </si>
  <si>
    <t>21.</t>
  </si>
  <si>
    <t>Tiempo promedio de trámite para la resolución de autorizaciones ambientales otorgadas por la corporación</t>
  </si>
  <si>
    <t>22.</t>
  </si>
  <si>
    <t>23.</t>
  </si>
  <si>
    <t>Porcentaje de Procesos Sancionatorios Resueltos</t>
  </si>
  <si>
    <t>24.</t>
  </si>
  <si>
    <t>25.</t>
  </si>
  <si>
    <t>26.</t>
  </si>
  <si>
    <t>27.</t>
  </si>
  <si>
    <t>Ejecución de Acciones en Educación Ambiental</t>
  </si>
  <si>
    <t>Investigación, conocimiento y/o Manejo de Áreas de importancia estratégica y  de la biodiversidad</t>
  </si>
  <si>
    <t>Áreas protegidas  inscritas con planes de manejo en ejecución</t>
  </si>
  <si>
    <t>Áreas protegidas registradas con planes de manejo en ejecución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</si>
</sst>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_(&quot;$&quot;\ * #,##0.00_);_(&quot;$&quot;\ * \(#,##0.00\);_(&quot;$&quot;\ * &quot;-&quot;??_);_(@_)"/>
    <numFmt numFmtId="165" formatCode="_(* #,##0.00_);_(* \(#,##0.00\);_(* &quot;-&quot;??_);_(@_)"/>
    <numFmt numFmtId="166" formatCode="_ * #,##0.00_ ;_ * \-#,##0.00_ ;_ * &quot;-&quot;??_ ;_ @_ "/>
    <numFmt numFmtId="167" formatCode="#,##0.0"/>
    <numFmt numFmtId="168" formatCode="_ * #,##0_ ;_ * \-#,##0_ ;_ * &quot;-&quot;??_ ;_ @_ "/>
    <numFmt numFmtId="169" formatCode="#,##0;[Red]#,##0"/>
    <numFmt numFmtId="170" formatCode="_ [$€]\ * #,##0.00_ ;_ [$€]\ * \-#,##0.00_ ;_ [$€]\ * &quot;-&quot;??_ ;_ @_ "/>
    <numFmt numFmtId="171" formatCode="_(* #,##0_);_(* \(#,##0\);_(* &quot;-&quot;??_);_(@_)"/>
    <numFmt numFmtId="172" formatCode="_ * #.##0.00_ ;_ * \-#.##0.00_ ;_ * &quot;-&quot;??_ ;_ @_ "/>
    <numFmt numFmtId="174" formatCode="0.0%"/>
  </numFmts>
  <fonts count="66">
    <font>
      <sz val="10"/>
      <name val="Arial"/>
    </font>
    <font>
      <sz val="11"/>
      <color theme="1"/>
      <name val="Calibri"/>
      <family val="2"/>
      <scheme val="minor"/>
    </font>
    <font>
      <sz val="11"/>
      <color theme="1"/>
      <name val="Calibri"/>
      <family val="2"/>
      <scheme val="minor"/>
    </font>
    <font>
      <sz val="10"/>
      <name val="Arial"/>
      <family val="2"/>
    </font>
    <font>
      <sz val="12"/>
      <name val="Arial Narrow"/>
      <family val="2"/>
    </font>
    <font>
      <b/>
      <sz val="11"/>
      <name val="Arial"/>
      <family val="2"/>
    </font>
    <font>
      <sz val="11"/>
      <name val="Arial"/>
      <family val="2"/>
    </font>
    <font>
      <b/>
      <sz val="24"/>
      <name val="Arial"/>
      <family val="2"/>
    </font>
    <font>
      <sz val="10"/>
      <name val="Arial Narrow"/>
      <family val="2"/>
    </font>
    <font>
      <b/>
      <sz val="10"/>
      <color indexed="10"/>
      <name val="Arial Narrow"/>
      <family val="2"/>
    </font>
    <font>
      <b/>
      <sz val="18"/>
      <name val="Arial"/>
      <family val="2"/>
    </font>
    <font>
      <b/>
      <sz val="9"/>
      <name val="Arial Narrow"/>
      <family val="2"/>
    </font>
    <font>
      <b/>
      <sz val="7"/>
      <name val="Arial Narrow"/>
      <family val="2"/>
    </font>
    <font>
      <sz val="7"/>
      <name val="Arial Narrow"/>
      <family val="2"/>
    </font>
    <font>
      <b/>
      <sz val="7"/>
      <name val="Arial"/>
      <family val="2"/>
    </font>
    <font>
      <b/>
      <sz val="8"/>
      <name val="Arial"/>
      <family val="2"/>
    </font>
    <font>
      <u/>
      <sz val="7"/>
      <name val="Arial Narrow"/>
      <family val="2"/>
    </font>
    <font>
      <sz val="8"/>
      <name val="Arial"/>
      <family val="2"/>
    </font>
    <font>
      <b/>
      <u/>
      <sz val="7"/>
      <name val="Arial Narrow"/>
      <family val="2"/>
    </font>
    <font>
      <b/>
      <sz val="16"/>
      <name val="Arial"/>
      <family val="2"/>
    </font>
    <font>
      <sz val="9"/>
      <name val="Arial"/>
      <family val="2"/>
    </font>
    <font>
      <b/>
      <sz val="9"/>
      <name val="Arial"/>
      <family val="2"/>
    </font>
    <font>
      <b/>
      <sz val="10"/>
      <name val="Arial"/>
      <family val="2"/>
    </font>
    <font>
      <sz val="10"/>
      <name val="Arial"/>
      <family val="2"/>
    </font>
    <font>
      <b/>
      <u/>
      <sz val="11"/>
      <name val="Arial"/>
      <family val="2"/>
    </font>
    <font>
      <sz val="12"/>
      <name val="Arial"/>
      <family val="2"/>
    </font>
    <font>
      <b/>
      <sz val="12"/>
      <name val="Arial"/>
      <family val="2"/>
    </font>
    <font>
      <sz val="14"/>
      <name val="Arial"/>
      <family val="2"/>
    </font>
    <font>
      <sz val="14"/>
      <name val="Arial Narrow"/>
      <family val="2"/>
    </font>
    <font>
      <sz val="10"/>
      <name val="Arial"/>
      <family val="2"/>
    </font>
    <font>
      <b/>
      <sz val="14"/>
      <name val="Arial"/>
      <family val="2"/>
    </font>
    <font>
      <sz val="8"/>
      <name val="Univers"/>
      <family val="2"/>
    </font>
    <font>
      <b/>
      <sz val="9"/>
      <name val="Univers"/>
      <family val="2"/>
    </font>
    <font>
      <b/>
      <sz val="8"/>
      <name val="Univers"/>
      <family val="2"/>
    </font>
    <font>
      <sz val="10"/>
      <name val="Arial"/>
      <family val="2"/>
    </font>
    <font>
      <sz val="6"/>
      <name val="Arial"/>
      <family val="2"/>
    </font>
    <font>
      <b/>
      <vertAlign val="superscript"/>
      <sz val="7"/>
      <name val="Arial"/>
      <family val="2"/>
    </font>
    <font>
      <sz val="8"/>
      <name val="Tahoma"/>
      <family val="2"/>
    </font>
    <font>
      <b/>
      <sz val="8"/>
      <name val="Univers"/>
      <family val="2"/>
    </font>
    <font>
      <sz val="10"/>
      <name val="Univers"/>
      <family val="2"/>
    </font>
    <font>
      <b/>
      <vertAlign val="superscript"/>
      <sz val="8"/>
      <color indexed="10"/>
      <name val="Univers"/>
      <family val="2"/>
    </font>
    <font>
      <b/>
      <sz val="8"/>
      <color indexed="10"/>
      <name val="Univers"/>
      <family val="2"/>
    </font>
    <font>
      <sz val="11"/>
      <color indexed="10"/>
      <name val="Arial"/>
      <family val="2"/>
    </font>
    <font>
      <b/>
      <sz val="8"/>
      <color indexed="81"/>
      <name val="Tahoma"/>
      <family val="2"/>
    </font>
    <font>
      <sz val="7"/>
      <color indexed="10"/>
      <name val="Arial Narrow"/>
      <family val="2"/>
    </font>
    <font>
      <b/>
      <sz val="11"/>
      <color indexed="10"/>
      <name val="Arial"/>
      <family val="2"/>
    </font>
    <font>
      <sz val="11"/>
      <color indexed="8"/>
      <name val="Arial"/>
      <family val="2"/>
    </font>
    <font>
      <sz val="20"/>
      <name val="Arial"/>
      <family val="2"/>
    </font>
    <font>
      <sz val="11"/>
      <color theme="1"/>
      <name val="Calibri"/>
      <family val="2"/>
      <scheme val="minor"/>
    </font>
    <font>
      <b/>
      <sz val="12"/>
      <color rgb="FF7030A0"/>
      <name val="Arial"/>
      <family val="2"/>
    </font>
    <font>
      <sz val="8"/>
      <color theme="1"/>
      <name val="Univers"/>
      <family val="2"/>
    </font>
    <font>
      <sz val="9"/>
      <color rgb="FFFF0000"/>
      <name val="Arial"/>
      <family val="2"/>
    </font>
    <font>
      <sz val="11"/>
      <color theme="1"/>
      <name val="Arial"/>
      <family val="2"/>
    </font>
    <font>
      <sz val="11"/>
      <color rgb="FFFF0000"/>
      <name val="Arial"/>
      <family val="2"/>
    </font>
    <font>
      <b/>
      <sz val="11"/>
      <color theme="1"/>
      <name val="Arial"/>
      <family val="2"/>
    </font>
    <font>
      <b/>
      <sz val="11"/>
      <color rgb="FF222222"/>
      <name val="Arial"/>
      <family val="2"/>
    </font>
    <font>
      <sz val="11"/>
      <color rgb="FF222222"/>
      <name val="Arial"/>
      <family val="2"/>
    </font>
    <font>
      <sz val="10"/>
      <color rgb="FFC00000"/>
      <name val="Arial"/>
      <family val="2"/>
    </font>
    <font>
      <b/>
      <sz val="6"/>
      <name val="Arial"/>
      <family val="2"/>
    </font>
    <font>
      <b/>
      <sz val="10"/>
      <name val="Univers"/>
      <family val="2"/>
    </font>
    <font>
      <b/>
      <sz val="8"/>
      <name val="Univers"/>
    </font>
    <font>
      <b/>
      <sz val="12"/>
      <name val="Arial Narrow"/>
      <family val="2"/>
    </font>
    <font>
      <sz val="9"/>
      <color theme="1"/>
      <name val="Calibri"/>
      <family val="2"/>
      <scheme val="minor"/>
    </font>
    <font>
      <sz val="10"/>
      <color theme="1"/>
      <name val="Calibri"/>
      <family val="2"/>
      <scheme val="minor"/>
    </font>
    <font>
      <u/>
      <sz val="11"/>
      <color theme="10"/>
      <name val="Calibri"/>
      <family val="2"/>
      <scheme val="minor"/>
    </font>
    <font>
      <u/>
      <sz val="10"/>
      <color theme="10"/>
      <name val="Calibri"/>
      <family val="2"/>
      <scheme val="minor"/>
    </font>
  </fonts>
  <fills count="27">
    <fill>
      <patternFill patternType="none"/>
    </fill>
    <fill>
      <patternFill patternType="gray125"/>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31"/>
        <bgColor indexed="64"/>
      </patternFill>
    </fill>
    <fill>
      <patternFill patternType="solid">
        <fgColor indexed="26"/>
        <bgColor indexed="64"/>
      </patternFill>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indexed="51"/>
        <bgColor indexed="64"/>
      </patternFill>
    </fill>
    <fill>
      <patternFill patternType="solid">
        <fgColor indexed="22"/>
        <bgColor indexed="64"/>
      </patternFill>
    </fill>
    <fill>
      <patternFill patternType="solid">
        <fgColor rgb="FF92D050"/>
        <bgColor indexed="64"/>
      </patternFill>
    </fill>
    <fill>
      <patternFill patternType="solid">
        <fgColor rgb="FFCCFFCC"/>
        <bgColor indexed="64"/>
      </patternFill>
    </fill>
    <fill>
      <patternFill patternType="solid">
        <fgColor rgb="FFA5A5A5"/>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theme="0" tint="-0.249977111117893"/>
        <bgColor indexed="64"/>
      </patternFill>
    </fill>
    <fill>
      <patternFill patternType="solid">
        <fgColor theme="9"/>
        <bgColor rgb="FF000000"/>
      </patternFill>
    </fill>
    <fill>
      <patternFill patternType="solid">
        <fgColor theme="0"/>
        <bgColor rgb="FF000000"/>
      </patternFill>
    </fill>
    <fill>
      <patternFill patternType="solid">
        <fgColor rgb="FFFFFF66"/>
        <bgColor indexed="64"/>
      </patternFill>
    </fill>
    <fill>
      <patternFill patternType="solid">
        <fgColor rgb="FFFF0000"/>
        <bgColor indexed="64"/>
      </patternFill>
    </fill>
    <fill>
      <patternFill patternType="solid">
        <fgColor theme="0" tint="-0.14999847407452621"/>
        <bgColor indexed="64"/>
      </patternFill>
    </fill>
    <fill>
      <patternFill patternType="solid">
        <fgColor theme="2"/>
        <bgColor indexed="64"/>
      </patternFill>
    </fill>
    <fill>
      <patternFill patternType="solid">
        <fgColor theme="4" tint="-0.249977111117893"/>
        <bgColor indexed="64"/>
      </patternFill>
    </fill>
    <fill>
      <patternFill patternType="solid">
        <fgColor indexed="41"/>
        <bgColor indexed="64"/>
      </patternFill>
    </fill>
  </fills>
  <borders count="62">
    <border>
      <left/>
      <right/>
      <top/>
      <bottom/>
      <diagonal/>
    </border>
    <border>
      <left style="medium">
        <color indexed="64"/>
      </left>
      <right style="medium">
        <color indexed="8"/>
      </right>
      <top/>
      <bottom style="medium">
        <color indexed="64"/>
      </bottom>
      <diagonal/>
    </border>
    <border>
      <left/>
      <right style="medium">
        <color indexed="8"/>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ck">
        <color indexed="10"/>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8"/>
      </right>
      <top style="medium">
        <color indexed="64"/>
      </top>
      <bottom/>
      <diagonal/>
    </border>
    <border>
      <left style="medium">
        <color indexed="64"/>
      </left>
      <right/>
      <top/>
      <bottom style="thin">
        <color indexed="64"/>
      </bottom>
      <diagonal/>
    </border>
  </borders>
  <cellStyleXfs count="17">
    <xf numFmtId="0" fontId="0" fillId="0" borderId="0"/>
    <xf numFmtId="170" fontId="3" fillId="0" borderId="0" applyFont="0" applyFill="0" applyBorder="0" applyAlignment="0" applyProtection="0"/>
    <xf numFmtId="166" fontId="3" fillId="0" borderId="0" applyFont="0" applyFill="0" applyBorder="0" applyAlignment="0" applyProtection="0"/>
    <xf numFmtId="172" fontId="29" fillId="0" borderId="0" applyFont="0" applyFill="0" applyBorder="0" applyAlignment="0" applyProtection="0"/>
    <xf numFmtId="165" fontId="23" fillId="0" borderId="0" applyFont="0" applyFill="0" applyBorder="0" applyAlignment="0" applyProtection="0"/>
    <xf numFmtId="43" fontId="34" fillId="0" borderId="0" applyFont="0" applyFill="0" applyBorder="0" applyAlignment="0" applyProtection="0"/>
    <xf numFmtId="165" fontId="48" fillId="0" borderId="0" applyFont="0" applyFill="0" applyBorder="0" applyAlignment="0" applyProtection="0"/>
    <xf numFmtId="164" fontId="23" fillId="0" borderId="0" applyFont="0" applyFill="0" applyBorder="0" applyAlignment="0" applyProtection="0"/>
    <xf numFmtId="0" fontId="48" fillId="0" borderId="0"/>
    <xf numFmtId="0" fontId="23" fillId="0" borderId="0"/>
    <xf numFmtId="9"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0" fontId="3" fillId="0" borderId="0"/>
    <xf numFmtId="0" fontId="64" fillId="0" borderId="0" applyNumberFormat="0" applyFill="0" applyBorder="0" applyAlignment="0" applyProtection="0"/>
    <xf numFmtId="9" fontId="1" fillId="0" borderId="0" applyFont="0" applyFill="0" applyBorder="0" applyAlignment="0" applyProtection="0"/>
  </cellStyleXfs>
  <cellXfs count="683">
    <xf numFmtId="0" fontId="0" fillId="0" borderId="0" xfId="0"/>
    <xf numFmtId="0" fontId="6" fillId="0" borderId="0" xfId="0" applyFont="1" applyFill="1" applyAlignment="1">
      <alignment vertical="center" wrapText="1"/>
    </xf>
    <xf numFmtId="3" fontId="6" fillId="0" borderId="0" xfId="0" applyNumberFormat="1" applyFont="1" applyFill="1" applyAlignment="1">
      <alignment horizontal="center" vertical="center" wrapText="1"/>
    </xf>
    <xf numFmtId="0" fontId="6" fillId="0" borderId="0" xfId="0" applyFont="1" applyFill="1" applyAlignment="1">
      <alignment horizontal="justify" vertical="center" wrapText="1"/>
    </xf>
    <xf numFmtId="0" fontId="5"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12" fillId="2" borderId="1" xfId="0" applyFont="1" applyFill="1" applyBorder="1" applyAlignment="1">
      <alignment horizontal="center" wrapText="1"/>
    </xf>
    <xf numFmtId="0" fontId="12" fillId="2" borderId="2" xfId="0" applyFont="1" applyFill="1" applyBorder="1" applyAlignment="1">
      <alignment horizontal="center" wrapText="1"/>
    </xf>
    <xf numFmtId="0" fontId="12" fillId="2" borderId="3" xfId="0" applyFont="1" applyFill="1" applyBorder="1" applyAlignment="1">
      <alignment horizontal="center" wrapText="1"/>
    </xf>
    <xf numFmtId="0" fontId="12" fillId="0" borderId="4" xfId="0" applyFont="1" applyBorder="1" applyAlignment="1">
      <alignment wrapText="1"/>
    </xf>
    <xf numFmtId="0" fontId="13" fillId="0" borderId="4" xfId="0" applyFont="1" applyBorder="1" applyAlignment="1">
      <alignment horizontal="justify" wrapText="1"/>
    </xf>
    <xf numFmtId="0" fontId="13" fillId="0" borderId="5" xfId="0" applyFont="1" applyBorder="1" applyAlignment="1">
      <alignment horizontal="justify" wrapText="1"/>
    </xf>
    <xf numFmtId="0" fontId="0" fillId="0" borderId="0" xfId="0" applyBorder="1" applyAlignment="1">
      <alignment horizontal="left"/>
    </xf>
    <xf numFmtId="0" fontId="14" fillId="0" borderId="1" xfId="0" applyFont="1" applyBorder="1" applyAlignment="1">
      <alignment vertical="top" wrapText="1"/>
    </xf>
    <xf numFmtId="0" fontId="14" fillId="0" borderId="1" xfId="0" applyFont="1" applyFill="1" applyBorder="1" applyAlignment="1">
      <alignment vertical="top" wrapText="1"/>
    </xf>
    <xf numFmtId="0" fontId="8" fillId="0" borderId="2" xfId="0" applyFont="1" applyFill="1" applyBorder="1" applyAlignment="1">
      <alignment horizontal="justify" wrapText="1"/>
    </xf>
    <xf numFmtId="0" fontId="8" fillId="0" borderId="2" xfId="0" applyFont="1" applyBorder="1" applyAlignment="1">
      <alignment horizontal="justify" wrapText="1"/>
    </xf>
    <xf numFmtId="0" fontId="7" fillId="0" borderId="0" xfId="0" applyFont="1" applyFill="1" applyBorder="1" applyAlignment="1">
      <alignment horizontal="center" vertical="center"/>
    </xf>
    <xf numFmtId="0" fontId="19" fillId="2" borderId="6" xfId="0" applyFont="1" applyFill="1" applyBorder="1" applyAlignment="1">
      <alignment horizontal="center" vertical="center"/>
    </xf>
    <xf numFmtId="0" fontId="15" fillId="2" borderId="7" xfId="0" quotePrefix="1" applyFont="1" applyFill="1" applyBorder="1" applyAlignment="1">
      <alignment horizontal="center" vertical="center" wrapText="1"/>
    </xf>
    <xf numFmtId="0" fontId="6" fillId="0" borderId="8" xfId="0" applyFont="1" applyFill="1" applyBorder="1" applyAlignment="1">
      <alignment vertical="center"/>
    </xf>
    <xf numFmtId="0" fontId="6" fillId="0" borderId="9" xfId="0" applyFont="1" applyFill="1" applyBorder="1" applyAlignment="1">
      <alignment vertical="center"/>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3" fontId="4" fillId="0" borderId="10" xfId="0" applyNumberFormat="1" applyFont="1" applyFill="1" applyBorder="1" applyAlignment="1">
      <alignment horizontal="center" vertical="center" wrapText="1"/>
    </xf>
    <xf numFmtId="0" fontId="5" fillId="0" borderId="11" xfId="0" applyFont="1" applyFill="1" applyBorder="1" applyAlignment="1">
      <alignment vertical="center" wrapText="1"/>
    </xf>
    <xf numFmtId="0" fontId="22" fillId="0" borderId="12" xfId="0" applyFont="1" applyFill="1" applyBorder="1" applyAlignment="1">
      <alignment horizontal="center" vertical="center" wrapText="1"/>
    </xf>
    <xf numFmtId="0" fontId="20" fillId="0" borderId="0" xfId="0" applyFont="1" applyFill="1" applyBorder="1" applyAlignment="1">
      <alignment vertical="center"/>
    </xf>
    <xf numFmtId="0" fontId="20" fillId="0" borderId="0" xfId="0" applyFont="1" applyBorder="1" applyAlignment="1">
      <alignment vertical="center"/>
    </xf>
    <xf numFmtId="0" fontId="20" fillId="0" borderId="0" xfId="0" applyFont="1" applyFill="1" applyAlignment="1">
      <alignment vertical="center" wrapText="1"/>
    </xf>
    <xf numFmtId="3" fontId="20" fillId="0" borderId="0" xfId="0" applyNumberFormat="1" applyFont="1" applyFill="1" applyAlignment="1">
      <alignment vertical="center" wrapText="1"/>
    </xf>
    <xf numFmtId="0" fontId="20" fillId="3" borderId="0" xfId="0" applyFont="1" applyFill="1" applyAlignment="1">
      <alignment vertical="center" wrapText="1"/>
    </xf>
    <xf numFmtId="168" fontId="20" fillId="0" borderId="0" xfId="2" applyNumberFormat="1" applyFont="1" applyFill="1" applyAlignment="1">
      <alignment vertical="center" wrapText="1"/>
    </xf>
    <xf numFmtId="0" fontId="20" fillId="2" borderId="0" xfId="0" applyFont="1" applyFill="1" applyAlignment="1">
      <alignment vertical="center" wrapText="1"/>
    </xf>
    <xf numFmtId="0" fontId="7" fillId="0" borderId="13" xfId="0" applyFont="1" applyFill="1" applyBorder="1" applyAlignment="1">
      <alignment horizontal="center" vertical="center"/>
    </xf>
    <xf numFmtId="0" fontId="22" fillId="0" borderId="10" xfId="0" applyFont="1" applyFill="1" applyBorder="1" applyAlignment="1">
      <alignment horizontal="center" vertical="center" wrapText="1"/>
    </xf>
    <xf numFmtId="3" fontId="22" fillId="0" borderId="10" xfId="0" applyNumberFormat="1" applyFont="1" applyFill="1" applyBorder="1" applyAlignment="1">
      <alignment horizontal="center" vertical="center" wrapText="1"/>
    </xf>
    <xf numFmtId="0" fontId="15" fillId="2" borderId="14" xfId="0" quotePrefix="1" applyFont="1" applyFill="1" applyBorder="1" applyAlignment="1">
      <alignment horizontal="center" vertical="center" wrapText="1"/>
    </xf>
    <xf numFmtId="3" fontId="5" fillId="4" borderId="10" xfId="0" applyNumberFormat="1" applyFont="1" applyFill="1" applyBorder="1" applyAlignment="1">
      <alignment vertical="center" wrapText="1"/>
    </xf>
    <xf numFmtId="3" fontId="6" fillId="4" borderId="10" xfId="0" applyNumberFormat="1" applyFont="1" applyFill="1" applyBorder="1" applyAlignment="1">
      <alignment horizontal="center" vertical="center" wrapText="1"/>
    </xf>
    <xf numFmtId="0" fontId="25" fillId="2" borderId="10" xfId="0" applyFont="1" applyFill="1" applyBorder="1" applyAlignment="1">
      <alignment horizontal="justify" vertical="center" wrapText="1"/>
    </xf>
    <xf numFmtId="0" fontId="26" fillId="0" borderId="15" xfId="0" applyFont="1" applyFill="1" applyBorder="1" applyAlignment="1">
      <alignment horizontal="center" vertical="center" wrapText="1"/>
    </xf>
    <xf numFmtId="0" fontId="25" fillId="0" borderId="10" xfId="0" applyFont="1" applyFill="1" applyBorder="1" applyAlignment="1">
      <alignment horizontal="center" vertical="center" wrapText="1"/>
    </xf>
    <xf numFmtId="3" fontId="25" fillId="0" borderId="10" xfId="0" applyNumberFormat="1"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5" fillId="0" borderId="12" xfId="0" applyFont="1" applyFill="1" applyBorder="1" applyAlignment="1">
      <alignment horizontal="center" vertical="center" wrapText="1"/>
    </xf>
    <xf numFmtId="3" fontId="26" fillId="0" borderId="10" xfId="0" applyNumberFormat="1"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5" fillId="0" borderId="10" xfId="0" applyFont="1" applyFill="1" applyBorder="1" applyAlignment="1">
      <alignment vertical="center" wrapText="1"/>
    </xf>
    <xf numFmtId="0" fontId="25" fillId="0" borderId="10" xfId="0" applyFont="1" applyFill="1" applyBorder="1" applyAlignment="1">
      <alignment horizontal="justify" vertical="center" wrapText="1"/>
    </xf>
    <xf numFmtId="0" fontId="25" fillId="0" borderId="12" xfId="0" applyFont="1" applyFill="1" applyBorder="1" applyAlignment="1">
      <alignment horizontal="justify" vertical="center" wrapText="1"/>
    </xf>
    <xf numFmtId="0" fontId="26" fillId="0" borderId="16" xfId="0" applyFont="1" applyFill="1" applyBorder="1" applyAlignment="1">
      <alignment horizontal="center" vertical="center" wrapText="1"/>
    </xf>
    <xf numFmtId="0" fontId="25" fillId="2" borderId="17" xfId="0" applyFont="1" applyFill="1" applyBorder="1" applyAlignment="1">
      <alignment horizontal="justify" vertical="center" wrapText="1"/>
    </xf>
    <xf numFmtId="0" fontId="25" fillId="0" borderId="17" xfId="0" applyFont="1" applyFill="1" applyBorder="1" applyAlignment="1">
      <alignment horizontal="center" vertical="center" wrapText="1"/>
    </xf>
    <xf numFmtId="0" fontId="26" fillId="0" borderId="15" xfId="0" applyFont="1" applyFill="1" applyBorder="1" applyAlignment="1">
      <alignment horizontal="center" vertical="center" textRotation="90" wrapText="1"/>
    </xf>
    <xf numFmtId="3" fontId="27" fillId="0" borderId="10" xfId="0" applyNumberFormat="1" applyFont="1" applyFill="1" applyBorder="1" applyAlignment="1">
      <alignment horizontal="center" vertical="center" wrapText="1"/>
    </xf>
    <xf numFmtId="3" fontId="28" fillId="0" borderId="10" xfId="0" applyNumberFormat="1" applyFont="1" applyFill="1" applyBorder="1" applyAlignment="1">
      <alignment horizontal="center" vertical="center" wrapText="1"/>
    </xf>
    <xf numFmtId="0" fontId="27" fillId="0" borderId="1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23" fillId="0" borderId="0" xfId="0" applyFont="1"/>
    <xf numFmtId="0" fontId="20" fillId="12" borderId="0" xfId="0" applyFont="1" applyFill="1" applyAlignment="1">
      <alignment vertical="center" wrapText="1"/>
    </xf>
    <xf numFmtId="0" fontId="20" fillId="0" borderId="18" xfId="0" applyFont="1" applyFill="1" applyBorder="1" applyAlignment="1">
      <alignment vertical="center" wrapText="1"/>
    </xf>
    <xf numFmtId="0" fontId="49" fillId="0" borderId="12" xfId="0" applyFont="1" applyFill="1" applyBorder="1" applyAlignment="1">
      <alignment horizontal="center" vertical="center" wrapText="1"/>
    </xf>
    <xf numFmtId="0" fontId="6" fillId="0" borderId="0" xfId="0" applyFont="1" applyAlignment="1">
      <alignment wrapText="1"/>
    </xf>
    <xf numFmtId="0" fontId="20" fillId="0" borderId="18" xfId="0" applyFont="1" applyFill="1" applyBorder="1" applyAlignment="1">
      <alignment vertical="center"/>
    </xf>
    <xf numFmtId="3" fontId="5" fillId="0" borderId="12" xfId="0" applyNumberFormat="1" applyFont="1" applyFill="1" applyBorder="1" applyAlignment="1">
      <alignment vertical="center" wrapText="1"/>
    </xf>
    <xf numFmtId="3" fontId="6" fillId="0" borderId="12" xfId="0" applyNumberFormat="1" applyFont="1" applyFill="1" applyBorder="1" applyAlignment="1">
      <alignment horizontal="right" vertical="center" wrapText="1"/>
    </xf>
    <xf numFmtId="3" fontId="6" fillId="0" borderId="12" xfId="0" applyNumberFormat="1" applyFont="1" applyFill="1" applyBorder="1" applyAlignment="1">
      <alignment horizontal="center" vertical="center" wrapText="1"/>
    </xf>
    <xf numFmtId="3" fontId="25" fillId="4" borderId="12" xfId="0" applyNumberFormat="1" applyFont="1" applyFill="1" applyBorder="1" applyAlignment="1">
      <alignment horizontal="center" vertical="center" wrapText="1"/>
    </xf>
    <xf numFmtId="3" fontId="25" fillId="4" borderId="12" xfId="0" applyNumberFormat="1" applyFont="1" applyFill="1" applyBorder="1" applyAlignment="1">
      <alignment horizontal="right" vertical="center" wrapText="1"/>
    </xf>
    <xf numFmtId="3" fontId="5" fillId="2" borderId="17" xfId="0" applyNumberFormat="1" applyFont="1" applyFill="1" applyBorder="1" applyAlignment="1">
      <alignment horizontal="center" vertical="center" wrapText="1"/>
    </xf>
    <xf numFmtId="3" fontId="22" fillId="13" borderId="19" xfId="0" applyNumberFormat="1" applyFont="1" applyFill="1" applyBorder="1" applyAlignment="1">
      <alignment vertical="center" wrapText="1"/>
    </xf>
    <xf numFmtId="0" fontId="0" fillId="0" borderId="0" xfId="0" applyBorder="1"/>
    <xf numFmtId="0" fontId="31" fillId="0" borderId="10" xfId="0" applyFont="1" applyBorder="1" applyProtection="1"/>
    <xf numFmtId="0" fontId="32" fillId="0" borderId="10" xfId="0" applyFont="1" applyBorder="1" applyAlignment="1" applyProtection="1">
      <alignment horizontal="center" vertical="top"/>
    </xf>
    <xf numFmtId="1" fontId="33" fillId="5" borderId="10" xfId="0" applyNumberFormat="1" applyFont="1" applyFill="1" applyBorder="1" applyProtection="1"/>
    <xf numFmtId="0" fontId="32" fillId="5" borderId="10" xfId="0" applyFont="1" applyFill="1" applyBorder="1" applyProtection="1"/>
    <xf numFmtId="1" fontId="33" fillId="6" borderId="10" xfId="0" applyNumberFormat="1" applyFont="1" applyFill="1" applyBorder="1" applyProtection="1"/>
    <xf numFmtId="0" fontId="32" fillId="6" borderId="10" xfId="0" applyFont="1" applyFill="1" applyBorder="1" applyProtection="1"/>
    <xf numFmtId="1" fontId="33" fillId="2" borderId="10" xfId="0" applyNumberFormat="1" applyFont="1" applyFill="1" applyBorder="1" applyProtection="1"/>
    <xf numFmtId="0" fontId="32" fillId="2" borderId="10" xfId="0" applyFont="1" applyFill="1" applyBorder="1" applyProtection="1"/>
    <xf numFmtId="1" fontId="33" fillId="0" borderId="10" xfId="0" applyNumberFormat="1" applyFont="1" applyBorder="1" applyProtection="1"/>
    <xf numFmtId="0" fontId="31" fillId="0" borderId="10" xfId="0" applyFont="1" applyFill="1" applyBorder="1" applyProtection="1"/>
    <xf numFmtId="0" fontId="33" fillId="0" borderId="10" xfId="0" applyFont="1" applyFill="1" applyBorder="1" applyProtection="1"/>
    <xf numFmtId="0" fontId="32" fillId="0" borderId="10" xfId="0" applyFont="1" applyBorder="1" applyProtection="1"/>
    <xf numFmtId="1" fontId="31" fillId="0" borderId="10" xfId="0" applyNumberFormat="1" applyFont="1" applyBorder="1" applyProtection="1"/>
    <xf numFmtId="1" fontId="32" fillId="5" borderId="10" xfId="0" applyNumberFormat="1" applyFont="1" applyFill="1" applyBorder="1" applyProtection="1"/>
    <xf numFmtId="1" fontId="33" fillId="7" borderId="10" xfId="0" applyNumberFormat="1" applyFont="1" applyFill="1" applyBorder="1" applyProtection="1"/>
    <xf numFmtId="1" fontId="32" fillId="7" borderId="10" xfId="0" applyNumberFormat="1" applyFont="1" applyFill="1" applyBorder="1" applyProtection="1"/>
    <xf numFmtId="0" fontId="0" fillId="0" borderId="0" xfId="0" applyProtection="1"/>
    <xf numFmtId="3" fontId="0" fillId="0" borderId="0" xfId="0" applyNumberFormat="1" applyProtection="1"/>
    <xf numFmtId="0" fontId="35" fillId="0" borderId="0" xfId="0" applyFont="1" applyProtection="1"/>
    <xf numFmtId="4" fontId="23" fillId="0" borderId="0" xfId="0" applyNumberFormat="1" applyFont="1" applyProtection="1"/>
    <xf numFmtId="0" fontId="22" fillId="0" borderId="0" xfId="0" applyFont="1" applyAlignment="1" applyProtection="1">
      <alignment horizontal="center"/>
    </xf>
    <xf numFmtId="3" fontId="32" fillId="5" borderId="10" xfId="5" applyNumberFormat="1" applyFont="1" applyFill="1" applyBorder="1" applyProtection="1"/>
    <xf numFmtId="3" fontId="32" fillId="6" borderId="10" xfId="5" applyNumberFormat="1" applyFont="1" applyFill="1" applyBorder="1" applyProtection="1"/>
    <xf numFmtId="3" fontId="32" fillId="2" borderId="10" xfId="5" applyNumberFormat="1" applyFont="1" applyFill="1" applyBorder="1" applyProtection="1"/>
    <xf numFmtId="3" fontId="31" fillId="0" borderId="10" xfId="5" applyNumberFormat="1" applyFont="1" applyFill="1" applyBorder="1" applyProtection="1"/>
    <xf numFmtId="3" fontId="33" fillId="0" borderId="10" xfId="5" applyNumberFormat="1" applyFont="1" applyFill="1" applyBorder="1" applyProtection="1"/>
    <xf numFmtId="3" fontId="32" fillId="0" borderId="10" xfId="5" applyNumberFormat="1" applyFont="1" applyBorder="1" applyProtection="1"/>
    <xf numFmtId="3" fontId="33" fillId="0" borderId="10" xfId="5" applyNumberFormat="1" applyFont="1" applyBorder="1" applyProtection="1"/>
    <xf numFmtId="3" fontId="33" fillId="7" borderId="10" xfId="5" applyNumberFormat="1" applyFont="1" applyFill="1" applyBorder="1" applyProtection="1"/>
    <xf numFmtId="3" fontId="32" fillId="7" borderId="10" xfId="5" applyNumberFormat="1" applyFont="1" applyFill="1" applyBorder="1" applyProtection="1"/>
    <xf numFmtId="3" fontId="23" fillId="0" borderId="0" xfId="0" applyNumberFormat="1" applyFont="1" applyProtection="1"/>
    <xf numFmtId="0" fontId="0" fillId="0" borderId="0" xfId="0" applyBorder="1" applyAlignment="1">
      <alignment vertical="center"/>
    </xf>
    <xf numFmtId="0" fontId="0" fillId="0" borderId="0" xfId="0" applyAlignment="1">
      <alignment vertical="center"/>
    </xf>
    <xf numFmtId="0" fontId="0" fillId="0" borderId="0" xfId="0" applyBorder="1" applyAlignment="1">
      <alignment horizontal="centerContinuous" vertical="center"/>
    </xf>
    <xf numFmtId="0" fontId="22" fillId="0" borderId="0" xfId="0" applyFont="1" applyBorder="1" applyAlignment="1" applyProtection="1">
      <alignment horizontal="centerContinuous" vertical="center"/>
    </xf>
    <xf numFmtId="0" fontId="22" fillId="0" borderId="0" xfId="0" applyFont="1" applyBorder="1" applyAlignment="1" applyProtection="1">
      <alignment vertical="center"/>
    </xf>
    <xf numFmtId="0" fontId="0" fillId="0" borderId="0" xfId="0" applyBorder="1" applyAlignment="1" applyProtection="1">
      <alignment vertical="center"/>
    </xf>
    <xf numFmtId="0" fontId="14" fillId="0" borderId="10" xfId="0" applyFont="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33" fillId="0" borderId="15" xfId="0" applyFont="1" applyFill="1" applyBorder="1" applyAlignment="1" applyProtection="1">
      <alignment vertical="center"/>
    </xf>
    <xf numFmtId="4" fontId="33" fillId="0" borderId="10" xfId="0" applyNumberFormat="1" applyFont="1" applyFill="1" applyBorder="1" applyAlignment="1" applyProtection="1">
      <alignment vertical="center"/>
    </xf>
    <xf numFmtId="4" fontId="33" fillId="0" borderId="12" xfId="0" applyNumberFormat="1" applyFont="1" applyFill="1" applyBorder="1" applyAlignment="1" applyProtection="1">
      <alignment vertical="center"/>
    </xf>
    <xf numFmtId="4" fontId="0" fillId="0" borderId="0" xfId="0" applyNumberFormat="1" applyAlignment="1">
      <alignment vertical="center"/>
    </xf>
    <xf numFmtId="0" fontId="31" fillId="0" borderId="15" xfId="0" applyFont="1" applyFill="1" applyBorder="1" applyAlignment="1" applyProtection="1">
      <alignment vertical="center"/>
    </xf>
    <xf numFmtId="4" fontId="31" fillId="0" borderId="10" xfId="0" applyNumberFormat="1" applyFont="1" applyFill="1" applyBorder="1" applyAlignment="1" applyProtection="1">
      <alignment vertical="center"/>
    </xf>
    <xf numFmtId="4" fontId="31" fillId="0" borderId="12" xfId="0" applyNumberFormat="1" applyFont="1" applyFill="1" applyBorder="1" applyAlignment="1" applyProtection="1">
      <alignment vertical="center"/>
    </xf>
    <xf numFmtId="4" fontId="23" fillId="0" borderId="0" xfId="0" applyNumberFormat="1" applyFont="1" applyAlignment="1">
      <alignment vertical="center"/>
    </xf>
    <xf numFmtId="4" fontId="31" fillId="0" borderId="20" xfId="0" applyNumberFormat="1" applyFont="1" applyBorder="1" applyAlignment="1" applyProtection="1">
      <alignment vertical="center"/>
    </xf>
    <xf numFmtId="4" fontId="31" fillId="0" borderId="21" xfId="0" applyNumberFormat="1" applyFont="1" applyBorder="1" applyAlignment="1" applyProtection="1">
      <alignment vertical="center"/>
    </xf>
    <xf numFmtId="4" fontId="33" fillId="0" borderId="21" xfId="0" applyNumberFormat="1" applyFont="1" applyFill="1" applyBorder="1" applyAlignment="1" applyProtection="1">
      <alignment vertical="center"/>
    </xf>
    <xf numFmtId="4" fontId="31" fillId="0" borderId="22" xfId="0" applyNumberFormat="1" applyFont="1" applyFill="1" applyBorder="1" applyAlignment="1" applyProtection="1">
      <alignment vertical="center"/>
    </xf>
    <xf numFmtId="0" fontId="33" fillId="0" borderId="6" xfId="0" applyFont="1" applyFill="1" applyBorder="1" applyAlignment="1" applyProtection="1">
      <alignment vertical="center"/>
    </xf>
    <xf numFmtId="4" fontId="33" fillId="0" borderId="7" xfId="0" applyNumberFormat="1" applyFont="1" applyFill="1" applyBorder="1" applyAlignment="1" applyProtection="1">
      <alignment vertical="center"/>
    </xf>
    <xf numFmtId="4" fontId="33" fillId="0" borderId="14" xfId="0" applyNumberFormat="1" applyFont="1" applyFill="1" applyBorder="1" applyAlignment="1" applyProtection="1">
      <alignment vertical="center"/>
    </xf>
    <xf numFmtId="0" fontId="33" fillId="7" borderId="15" xfId="0" applyFont="1" applyFill="1" applyBorder="1" applyAlignment="1" applyProtection="1">
      <alignment vertical="center" wrapText="1"/>
      <protection locked="0"/>
    </xf>
    <xf numFmtId="4" fontId="33" fillId="0" borderId="10" xfId="0" applyNumberFormat="1" applyFont="1" applyFill="1" applyBorder="1" applyAlignment="1" applyProtection="1">
      <alignment vertical="center" wrapText="1"/>
      <protection locked="0"/>
    </xf>
    <xf numFmtId="0" fontId="21" fillId="14" borderId="23" xfId="0" applyFont="1" applyFill="1" applyBorder="1" applyAlignment="1">
      <alignment horizontal="justify" vertical="center" wrapText="1"/>
    </xf>
    <xf numFmtId="3" fontId="37" fillId="0" borderId="15" xfId="0" applyNumberFormat="1" applyFont="1" applyBorder="1" applyAlignment="1">
      <alignment wrapText="1"/>
    </xf>
    <xf numFmtId="4" fontId="31" fillId="0" borderId="10" xfId="0" applyNumberFormat="1" applyFont="1" applyFill="1" applyBorder="1" applyAlignment="1" applyProtection="1">
      <alignment vertical="center" wrapText="1"/>
      <protection locked="0"/>
    </xf>
    <xf numFmtId="4" fontId="50" fillId="0" borderId="10" xfId="0" applyNumberFormat="1" applyFont="1" applyFill="1" applyBorder="1" applyAlignment="1" applyProtection="1">
      <alignment vertical="center" wrapText="1"/>
      <protection locked="0"/>
    </xf>
    <xf numFmtId="4" fontId="33" fillId="0" borderId="12" xfId="0" applyNumberFormat="1" applyFont="1" applyFill="1" applyBorder="1" applyAlignment="1" applyProtection="1">
      <alignment vertical="center" wrapText="1"/>
      <protection locked="0"/>
    </xf>
    <xf numFmtId="4" fontId="38" fillId="0" borderId="10" xfId="0" applyNumberFormat="1" applyFont="1" applyFill="1" applyBorder="1" applyAlignment="1" applyProtection="1">
      <alignment vertical="center" wrapText="1"/>
      <protection locked="0"/>
    </xf>
    <xf numFmtId="4" fontId="38" fillId="0" borderId="12" xfId="0" applyNumberFormat="1" applyFont="1" applyFill="1" applyBorder="1" applyAlignment="1" applyProtection="1">
      <alignment vertical="center" wrapText="1"/>
      <protection locked="0"/>
    </xf>
    <xf numFmtId="0" fontId="37" fillId="0" borderId="15" xfId="0" applyFont="1" applyBorder="1" applyAlignment="1">
      <alignment vertical="center" wrapText="1"/>
    </xf>
    <xf numFmtId="3" fontId="37" fillId="0" borderId="15" xfId="0" applyNumberFormat="1" applyFont="1" applyBorder="1" applyAlignment="1">
      <alignment horizontal="justify"/>
    </xf>
    <xf numFmtId="0" fontId="33" fillId="7" borderId="15" xfId="0" applyFont="1" applyFill="1" applyBorder="1" applyAlignment="1" applyProtection="1">
      <alignment vertical="center"/>
    </xf>
    <xf numFmtId="4" fontId="39" fillId="7" borderId="15" xfId="0" applyNumberFormat="1" applyFont="1" applyFill="1" applyBorder="1" applyAlignment="1" applyProtection="1">
      <alignment vertical="center"/>
    </xf>
    <xf numFmtId="4" fontId="39" fillId="0" borderId="10" xfId="0" applyNumberFormat="1" applyFont="1" applyBorder="1" applyAlignment="1" applyProtection="1">
      <alignment vertical="center"/>
    </xf>
    <xf numFmtId="0" fontId="33" fillId="7" borderId="16" xfId="0" applyFont="1" applyFill="1" applyBorder="1" applyAlignment="1" applyProtection="1">
      <alignment vertical="center"/>
    </xf>
    <xf numFmtId="4" fontId="33" fillId="0" borderId="17" xfId="0" applyNumberFormat="1" applyFont="1" applyFill="1" applyBorder="1" applyAlignment="1" applyProtection="1">
      <alignment vertical="center"/>
    </xf>
    <xf numFmtId="4" fontId="33" fillId="0" borderId="19" xfId="0" applyNumberFormat="1" applyFont="1" applyFill="1" applyBorder="1" applyAlignment="1" applyProtection="1">
      <alignment vertical="center"/>
    </xf>
    <xf numFmtId="0" fontId="40" fillId="7" borderId="0" xfId="0" applyFont="1" applyFill="1" applyBorder="1" applyAlignment="1" applyProtection="1">
      <alignment horizontal="centerContinuous" vertical="center" wrapText="1"/>
    </xf>
    <xf numFmtId="0" fontId="41" fillId="0" borderId="0" xfId="0" applyFont="1" applyFill="1" applyBorder="1" applyAlignment="1" applyProtection="1">
      <alignment horizontal="centerContinuous" vertical="center" wrapText="1"/>
    </xf>
    <xf numFmtId="4" fontId="41" fillId="0" borderId="0" xfId="0" applyNumberFormat="1" applyFont="1" applyFill="1" applyBorder="1" applyAlignment="1" applyProtection="1">
      <alignment horizontal="centerContinuous" vertical="center" wrapText="1"/>
    </xf>
    <xf numFmtId="1" fontId="33" fillId="7" borderId="0" xfId="0" applyNumberFormat="1" applyFont="1" applyFill="1" applyBorder="1" applyAlignment="1" applyProtection="1">
      <alignment horizontal="centerContinuous" vertical="center" wrapText="1"/>
    </xf>
    <xf numFmtId="0" fontId="0" fillId="7" borderId="0" xfId="0" applyFill="1" applyAlignment="1" applyProtection="1">
      <alignment vertical="center"/>
    </xf>
    <xf numFmtId="4" fontId="0" fillId="0" borderId="0" xfId="0" applyNumberFormat="1" applyAlignment="1" applyProtection="1">
      <alignment vertical="center"/>
    </xf>
    <xf numFmtId="0" fontId="0" fillId="0" borderId="0" xfId="0" applyAlignment="1" applyProtection="1">
      <alignment vertical="center"/>
    </xf>
    <xf numFmtId="4" fontId="23" fillId="0" borderId="0" xfId="0" applyNumberFormat="1" applyFont="1" applyAlignment="1" applyProtection="1">
      <alignment vertical="center"/>
    </xf>
    <xf numFmtId="0" fontId="22" fillId="7" borderId="0" xfId="0" applyFont="1" applyFill="1" applyAlignment="1">
      <alignment vertical="center"/>
    </xf>
    <xf numFmtId="0" fontId="23" fillId="7" borderId="0" xfId="0" applyFont="1" applyFill="1" applyAlignment="1">
      <alignment vertical="center"/>
    </xf>
    <xf numFmtId="0" fontId="0" fillId="7" borderId="0" xfId="0" applyFill="1" applyAlignment="1">
      <alignment vertical="center"/>
    </xf>
    <xf numFmtId="3" fontId="6" fillId="8" borderId="10" xfId="0" applyNumberFormat="1" applyFont="1" applyFill="1" applyBorder="1"/>
    <xf numFmtId="3" fontId="6" fillId="2" borderId="10" xfId="0" applyNumberFormat="1" applyFont="1" applyFill="1" applyBorder="1"/>
    <xf numFmtId="3" fontId="6" fillId="4" borderId="10" xfId="0" applyNumberFormat="1" applyFont="1" applyFill="1" applyBorder="1"/>
    <xf numFmtId="3" fontId="6" fillId="4" borderId="10" xfId="0" applyNumberFormat="1" applyFont="1" applyFill="1" applyBorder="1" applyAlignment="1">
      <alignment vertical="center" wrapText="1"/>
    </xf>
    <xf numFmtId="0" fontId="27" fillId="0" borderId="0" xfId="0" applyFont="1" applyFill="1" applyAlignment="1">
      <alignment horizontal="center" vertical="center" wrapText="1"/>
    </xf>
    <xf numFmtId="3" fontId="25" fillId="0" borderId="0" xfId="0" applyNumberFormat="1" applyFont="1" applyFill="1" applyAlignment="1">
      <alignment vertical="center" wrapText="1"/>
    </xf>
    <xf numFmtId="3" fontId="27" fillId="0" borderId="0" xfId="0" applyNumberFormat="1" applyFont="1" applyFill="1" applyAlignment="1">
      <alignment vertical="center" wrapText="1"/>
    </xf>
    <xf numFmtId="3" fontId="5" fillId="8" borderId="10" xfId="0" applyNumberFormat="1" applyFont="1" applyFill="1" applyBorder="1" applyAlignment="1">
      <alignment horizontal="center" vertical="center" wrapText="1"/>
    </xf>
    <xf numFmtId="3" fontId="5" fillId="2" borderId="10" xfId="0" applyNumberFormat="1" applyFont="1" applyFill="1" applyBorder="1" applyAlignment="1">
      <alignment horizontal="center" vertical="center" wrapText="1"/>
    </xf>
    <xf numFmtId="0" fontId="27" fillId="0" borderId="0" xfId="0" applyFont="1" applyFill="1" applyAlignment="1">
      <alignment vertical="center" wrapText="1"/>
    </xf>
    <xf numFmtId="3" fontId="6" fillId="8" borderId="10" xfId="0" applyNumberFormat="1" applyFont="1" applyFill="1" applyBorder="1" applyAlignment="1">
      <alignment vertical="center" wrapText="1"/>
    </xf>
    <xf numFmtId="3" fontId="6" fillId="2" borderId="10" xfId="0" applyNumberFormat="1" applyFont="1" applyFill="1" applyBorder="1" applyAlignment="1">
      <alignment vertical="center" wrapText="1"/>
    </xf>
    <xf numFmtId="3" fontId="5" fillId="0" borderId="0" xfId="0" applyNumberFormat="1" applyFont="1" applyFill="1" applyAlignment="1">
      <alignment vertical="center" wrapText="1"/>
    </xf>
    <xf numFmtId="3" fontId="5" fillId="9" borderId="10" xfId="0" applyNumberFormat="1" applyFont="1" applyFill="1" applyBorder="1" applyAlignment="1">
      <alignment vertical="center" wrapText="1"/>
    </xf>
    <xf numFmtId="3" fontId="42" fillId="8" borderId="10" xfId="0" applyNumberFormat="1" applyFont="1" applyFill="1" applyBorder="1" applyAlignment="1">
      <alignment vertical="center" wrapText="1"/>
    </xf>
    <xf numFmtId="3" fontId="5" fillId="0" borderId="24" xfId="0" applyNumberFormat="1" applyFont="1" applyFill="1" applyBorder="1" applyAlignment="1">
      <alignment horizontal="right" vertical="center" wrapText="1"/>
    </xf>
    <xf numFmtId="3" fontId="6" fillId="9" borderId="10" xfId="0" applyNumberFormat="1" applyFont="1" applyFill="1" applyBorder="1" applyAlignment="1">
      <alignment vertical="center" wrapText="1"/>
    </xf>
    <xf numFmtId="3" fontId="5" fillId="2" borderId="10" xfId="0" applyNumberFormat="1" applyFont="1" applyFill="1" applyBorder="1" applyAlignment="1">
      <alignment vertical="center" wrapText="1"/>
    </xf>
    <xf numFmtId="3" fontId="6" fillId="10" borderId="10" xfId="0" applyNumberFormat="1" applyFont="1" applyFill="1" applyBorder="1" applyAlignment="1">
      <alignment vertical="center" wrapText="1"/>
    </xf>
    <xf numFmtId="3" fontId="5" fillId="0" borderId="0" xfId="0" applyNumberFormat="1" applyFont="1" applyFill="1" applyBorder="1" applyAlignment="1">
      <alignment horizontal="right" vertical="center" wrapText="1"/>
    </xf>
    <xf numFmtId="0" fontId="5" fillId="0" borderId="0" xfId="0" applyFont="1" applyFill="1" applyAlignment="1">
      <alignment vertical="center" wrapText="1"/>
    </xf>
    <xf numFmtId="3" fontId="5" fillId="9" borderId="0" xfId="0" applyNumberFormat="1" applyFont="1" applyFill="1" applyBorder="1" applyAlignment="1">
      <alignment vertical="center" wrapText="1"/>
    </xf>
    <xf numFmtId="3" fontId="5" fillId="0" borderId="13" xfId="0" applyNumberFormat="1" applyFont="1" applyFill="1" applyBorder="1" applyAlignment="1">
      <alignment horizontal="right" vertical="center" wrapText="1"/>
    </xf>
    <xf numFmtId="0" fontId="6" fillId="7" borderId="0" xfId="0" applyFont="1" applyFill="1" applyAlignment="1">
      <alignment horizontal="center" vertical="center" wrapText="1"/>
    </xf>
    <xf numFmtId="4" fontId="6" fillId="0" borderId="0" xfId="0" applyNumberFormat="1" applyFont="1" applyFill="1" applyAlignment="1">
      <alignment horizontal="right" vertical="center" wrapText="1"/>
    </xf>
    <xf numFmtId="4" fontId="6" fillId="7" borderId="0" xfId="0" applyNumberFormat="1" applyFont="1" applyFill="1" applyAlignment="1">
      <alignment horizontal="right" vertical="center" wrapText="1"/>
    </xf>
    <xf numFmtId="0" fontId="20" fillId="0" borderId="0" xfId="0" applyFont="1" applyFill="1" applyAlignment="1">
      <alignment horizontal="center" vertical="center" wrapText="1"/>
    </xf>
    <xf numFmtId="0" fontId="0" fillId="0" borderId="0" xfId="0" applyAlignment="1">
      <alignment horizontal="center"/>
    </xf>
    <xf numFmtId="0" fontId="0" fillId="0" borderId="10" xfId="0" applyBorder="1" applyAlignment="1">
      <alignment vertical="center" wrapText="1"/>
    </xf>
    <xf numFmtId="0" fontId="0" fillId="0" borderId="10" xfId="0" applyBorder="1" applyAlignment="1">
      <alignment horizontal="center" vertical="center"/>
    </xf>
    <xf numFmtId="0" fontId="22" fillId="12" borderId="10" xfId="0" applyFont="1" applyFill="1" applyBorder="1" applyAlignment="1">
      <alignment horizontal="center" vertical="center"/>
    </xf>
    <xf numFmtId="0" fontId="0" fillId="0" borderId="10" xfId="0" applyBorder="1" applyAlignment="1">
      <alignment horizontal="center" vertical="center" wrapText="1"/>
    </xf>
    <xf numFmtId="0" fontId="22" fillId="12" borderId="10" xfId="0" applyFont="1" applyFill="1" applyBorder="1" applyAlignment="1">
      <alignment horizontal="center" vertical="center" wrapText="1"/>
    </xf>
    <xf numFmtId="0" fontId="26" fillId="0" borderId="0" xfId="0" applyFont="1"/>
    <xf numFmtId="3" fontId="26" fillId="0" borderId="0" xfId="0" applyNumberFormat="1" applyFont="1"/>
    <xf numFmtId="0" fontId="5" fillId="0" borderId="25" xfId="0" applyFont="1" applyFill="1" applyBorder="1" applyAlignment="1">
      <alignment horizontal="center" vertical="top" wrapText="1"/>
    </xf>
    <xf numFmtId="0" fontId="13" fillId="0" borderId="4" xfId="0" applyFont="1" applyBorder="1" applyAlignment="1">
      <alignment horizontal="justify" vertical="top" wrapText="1"/>
    </xf>
    <xf numFmtId="0" fontId="12" fillId="15" borderId="4" xfId="0" applyFont="1" applyFill="1" applyBorder="1" applyAlignment="1">
      <alignment wrapText="1"/>
    </xf>
    <xf numFmtId="0" fontId="13" fillId="15" borderId="4" xfId="0" applyFont="1" applyFill="1" applyBorder="1" applyAlignment="1">
      <alignment horizontal="justify" vertical="top" wrapText="1"/>
    </xf>
    <xf numFmtId="0" fontId="13" fillId="0" borderId="4" xfId="0" applyFont="1" applyBorder="1" applyAlignment="1">
      <alignment horizontal="justify" vertical="center" wrapText="1"/>
    </xf>
    <xf numFmtId="0" fontId="12" fillId="0" borderId="4" xfId="0" applyFont="1" applyBorder="1" applyAlignment="1">
      <alignment vertical="center" wrapText="1"/>
    </xf>
    <xf numFmtId="0" fontId="12" fillId="0" borderId="5" xfId="0" applyFont="1" applyBorder="1" applyAlignment="1">
      <alignment vertical="center" wrapText="1"/>
    </xf>
    <xf numFmtId="0" fontId="20" fillId="0" borderId="0" xfId="0" applyFont="1" applyFill="1" applyAlignment="1">
      <alignment vertical="top" wrapText="1"/>
    </xf>
    <xf numFmtId="0" fontId="51" fillId="0" borderId="18" xfId="0" applyFont="1" applyFill="1" applyBorder="1" applyAlignment="1">
      <alignment vertical="center" wrapText="1"/>
    </xf>
    <xf numFmtId="0" fontId="51" fillId="0" borderId="0" xfId="0" applyFont="1" applyFill="1" applyAlignment="1">
      <alignment vertical="center" wrapText="1"/>
    </xf>
    <xf numFmtId="0" fontId="0" fillId="15" borderId="10" xfId="0" applyFill="1" applyBorder="1" applyAlignment="1">
      <alignment horizontal="center" vertical="center"/>
    </xf>
    <xf numFmtId="0" fontId="23" fillId="0" borderId="0" xfId="0" applyFont="1" applyAlignment="1">
      <alignment horizontal="center" vertical="center"/>
    </xf>
    <xf numFmtId="3" fontId="5" fillId="21" borderId="10" xfId="0" applyNumberFormat="1" applyFont="1" applyFill="1" applyBorder="1" applyAlignment="1">
      <alignment vertical="center" wrapText="1"/>
    </xf>
    <xf numFmtId="4" fontId="5" fillId="21" borderId="10" xfId="0" applyNumberFormat="1" applyFont="1" applyFill="1" applyBorder="1" applyAlignment="1">
      <alignment horizontal="center" vertical="center" wrapText="1"/>
    </xf>
    <xf numFmtId="3" fontId="5" fillId="21" borderId="10" xfId="0" applyNumberFormat="1" applyFont="1" applyFill="1" applyBorder="1" applyAlignment="1">
      <alignment horizontal="center" vertical="center" wrapText="1"/>
    </xf>
    <xf numFmtId="3" fontId="6" fillId="21" borderId="10" xfId="0" applyNumberFormat="1" applyFont="1" applyFill="1" applyBorder="1" applyAlignment="1">
      <alignment horizontal="right" vertical="center" wrapText="1"/>
    </xf>
    <xf numFmtId="3" fontId="6" fillId="21" borderId="10" xfId="0" applyNumberFormat="1" applyFont="1" applyFill="1" applyBorder="1" applyAlignment="1">
      <alignment horizontal="center" vertical="center" wrapText="1"/>
    </xf>
    <xf numFmtId="3" fontId="25" fillId="21" borderId="12" xfId="0" applyNumberFormat="1" applyFont="1" applyFill="1" applyBorder="1" applyAlignment="1">
      <alignment horizontal="right" vertical="center" wrapText="1"/>
    </xf>
    <xf numFmtId="0" fontId="5" fillId="21" borderId="15" xfId="0" applyFont="1" applyFill="1" applyBorder="1" applyAlignment="1">
      <alignment horizontal="center" vertical="center" wrapText="1"/>
    </xf>
    <xf numFmtId="0" fontId="22" fillId="0" borderId="21" xfId="0" applyFont="1" applyFill="1" applyBorder="1" applyAlignment="1">
      <alignment horizontal="center" vertical="top" wrapText="1"/>
    </xf>
    <xf numFmtId="0" fontId="5" fillId="0" borderId="21" xfId="0" applyFont="1" applyFill="1" applyBorder="1" applyAlignment="1">
      <alignment horizontal="center" vertical="top" wrapText="1"/>
    </xf>
    <xf numFmtId="0" fontId="5" fillId="12" borderId="7" xfId="0" applyFont="1" applyFill="1" applyBorder="1" applyAlignment="1">
      <alignment horizontal="center" vertical="top" wrapText="1"/>
    </xf>
    <xf numFmtId="0" fontId="22" fillId="0" borderId="21" xfId="0" applyFont="1" applyFill="1" applyBorder="1" applyAlignment="1">
      <alignment horizontal="center" vertical="center" wrapText="1"/>
    </xf>
    <xf numFmtId="0" fontId="20" fillId="2" borderId="0" xfId="0" applyFont="1" applyFill="1" applyAlignment="1">
      <alignment horizontal="center" vertical="center" wrapText="1"/>
    </xf>
    <xf numFmtId="3" fontId="6" fillId="22" borderId="10" xfId="0" applyNumberFormat="1" applyFont="1" applyFill="1" applyBorder="1" applyAlignment="1">
      <alignment vertical="center" wrapText="1"/>
    </xf>
    <xf numFmtId="0" fontId="25" fillId="0" borderId="0" xfId="0" applyFont="1" applyFill="1" applyAlignment="1">
      <alignment vertical="center" wrapText="1"/>
    </xf>
    <xf numFmtId="3" fontId="30" fillId="0" borderId="0" xfId="2" applyNumberFormat="1" applyFont="1" applyFill="1" applyAlignment="1">
      <alignment vertical="center" wrapText="1"/>
    </xf>
    <xf numFmtId="166" fontId="20" fillId="0" borderId="0" xfId="2" applyFont="1" applyFill="1" applyAlignment="1">
      <alignment vertical="center" wrapText="1"/>
    </xf>
    <xf numFmtId="168" fontId="25" fillId="0" borderId="0" xfId="2" applyNumberFormat="1" applyFont="1" applyFill="1" applyAlignment="1">
      <alignment vertical="center" wrapText="1"/>
    </xf>
    <xf numFmtId="0" fontId="5" fillId="0" borderId="18" xfId="0" applyFont="1" applyFill="1" applyBorder="1" applyAlignment="1">
      <alignment horizontal="center" vertical="top" wrapText="1"/>
    </xf>
    <xf numFmtId="0" fontId="5" fillId="0" borderId="27" xfId="0" applyFont="1" applyFill="1" applyBorder="1" applyAlignment="1">
      <alignment horizontal="center" vertical="top" wrapText="1"/>
    </xf>
    <xf numFmtId="0" fontId="5" fillId="18" borderId="7" xfId="0" applyFont="1" applyFill="1" applyBorder="1" applyAlignment="1">
      <alignment horizontal="center" vertical="center" wrapText="1"/>
    </xf>
    <xf numFmtId="0" fontId="5" fillId="18" borderId="17" xfId="0" applyFont="1" applyFill="1" applyBorder="1" applyAlignment="1">
      <alignment horizontal="center" vertical="center" wrapText="1"/>
    </xf>
    <xf numFmtId="3" fontId="5" fillId="9" borderId="18" xfId="0" applyNumberFormat="1" applyFont="1" applyFill="1" applyBorder="1" applyAlignment="1">
      <alignment vertical="center" wrapText="1"/>
    </xf>
    <xf numFmtId="3" fontId="6" fillId="22" borderId="18" xfId="0" applyNumberFormat="1" applyFont="1" applyFill="1" applyBorder="1" applyAlignment="1">
      <alignment vertical="center" wrapText="1"/>
    </xf>
    <xf numFmtId="3" fontId="6" fillId="4" borderId="18" xfId="0" applyNumberFormat="1" applyFont="1" applyFill="1" applyBorder="1" applyAlignment="1">
      <alignment vertical="center" wrapText="1"/>
    </xf>
    <xf numFmtId="3" fontId="6" fillId="0" borderId="10" xfId="0" applyNumberFormat="1" applyFont="1" applyFill="1" applyBorder="1" applyAlignment="1">
      <alignment horizontal="center" vertical="center" wrapText="1"/>
    </xf>
    <xf numFmtId="165" fontId="5" fillId="12" borderId="7" xfId="2" applyNumberFormat="1" applyFont="1" applyFill="1" applyBorder="1" applyAlignment="1">
      <alignment vertical="center" wrapText="1"/>
    </xf>
    <xf numFmtId="3" fontId="5" fillId="12" borderId="7" xfId="0" applyNumberFormat="1" applyFont="1" applyFill="1" applyBorder="1" applyAlignment="1">
      <alignment horizontal="center" vertical="center" wrapText="1"/>
    </xf>
    <xf numFmtId="168" fontId="5" fillId="12" borderId="7" xfId="2" applyNumberFormat="1" applyFont="1" applyFill="1" applyBorder="1" applyAlignment="1">
      <alignment vertical="center" wrapText="1"/>
    </xf>
    <xf numFmtId="0" fontId="5" fillId="12" borderId="6" xfId="0" applyFont="1" applyFill="1" applyBorder="1" applyAlignment="1">
      <alignment horizontal="center" vertical="top" wrapText="1"/>
    </xf>
    <xf numFmtId="0" fontId="6" fillId="21" borderId="15" xfId="9" applyFont="1" applyFill="1" applyBorder="1" applyAlignment="1">
      <alignment horizontal="justify" vertical="center" wrapText="1"/>
    </xf>
    <xf numFmtId="0" fontId="6" fillId="17" borderId="15" xfId="9" applyFont="1" applyFill="1" applyBorder="1" applyAlignment="1">
      <alignment horizontal="justify" vertical="center" wrapText="1"/>
    </xf>
    <xf numFmtId="0" fontId="6" fillId="0" borderId="10" xfId="9" applyFont="1" applyFill="1" applyBorder="1" applyAlignment="1">
      <alignment horizontal="center" vertical="center" wrapText="1"/>
    </xf>
    <xf numFmtId="3" fontId="6" fillId="0" borderId="10" xfId="9" applyNumberFormat="1" applyFont="1" applyFill="1" applyBorder="1" applyAlignment="1">
      <alignment vertical="center" wrapText="1"/>
    </xf>
    <xf numFmtId="3" fontId="6" fillId="0" borderId="10" xfId="9" applyNumberFormat="1" applyFont="1" applyFill="1" applyBorder="1" applyAlignment="1">
      <alignment horizontal="center" vertical="center" wrapText="1"/>
    </xf>
    <xf numFmtId="3" fontId="6" fillId="0" borderId="10" xfId="0" applyNumberFormat="1" applyFont="1" applyFill="1" applyBorder="1" applyAlignment="1">
      <alignment vertical="top" wrapText="1"/>
    </xf>
    <xf numFmtId="3" fontId="6" fillId="0" borderId="10" xfId="0" applyNumberFormat="1" applyFont="1" applyFill="1" applyBorder="1" applyAlignment="1">
      <alignment horizontal="right" vertical="center" wrapText="1"/>
    </xf>
    <xf numFmtId="4" fontId="6" fillId="0" borderId="10" xfId="0" applyNumberFormat="1" applyFont="1" applyFill="1" applyBorder="1" applyAlignment="1">
      <alignment horizontal="center" vertical="center" wrapText="1"/>
    </xf>
    <xf numFmtId="0" fontId="6" fillId="16" borderId="15" xfId="0" applyFont="1" applyFill="1" applyBorder="1" applyAlignment="1">
      <alignment horizontal="justify" vertical="center" wrapText="1"/>
    </xf>
    <xf numFmtId="0" fontId="52" fillId="0" borderId="10" xfId="0" applyFont="1" applyFill="1" applyBorder="1" applyAlignment="1">
      <alignment horizontal="center" vertical="center"/>
    </xf>
    <xf numFmtId="0" fontId="6" fillId="19" borderId="15" xfId="0" applyFont="1" applyFill="1" applyBorder="1" applyAlignment="1">
      <alignment horizontal="justify" vertical="center" wrapText="1"/>
    </xf>
    <xf numFmtId="0" fontId="6" fillId="20" borderId="15" xfId="0" applyFont="1" applyFill="1" applyBorder="1" applyAlignment="1">
      <alignment horizontal="justify" vertical="center" wrapText="1"/>
    </xf>
    <xf numFmtId="0" fontId="6" fillId="17" borderId="15" xfId="0" applyFont="1" applyFill="1" applyBorder="1" applyAlignment="1">
      <alignment horizontal="justify" vertical="center" wrapText="1"/>
    </xf>
    <xf numFmtId="0" fontId="46" fillId="0" borderId="10" xfId="9" applyFont="1" applyFill="1" applyBorder="1" applyAlignment="1">
      <alignment horizontal="center" vertical="center" wrapText="1"/>
    </xf>
    <xf numFmtId="167" fontId="6" fillId="0" borderId="10" xfId="9" applyNumberFormat="1" applyFont="1" applyFill="1" applyBorder="1" applyAlignment="1">
      <alignment horizontal="center" vertical="center" wrapText="1"/>
    </xf>
    <xf numFmtId="3" fontId="6" fillId="0" borderId="10" xfId="0" applyNumberFormat="1" applyFont="1" applyFill="1" applyBorder="1" applyAlignment="1">
      <alignment horizontal="center" vertical="top" wrapText="1"/>
    </xf>
    <xf numFmtId="167" fontId="6" fillId="0" borderId="10" xfId="0" applyNumberFormat="1" applyFont="1" applyFill="1" applyBorder="1" applyAlignment="1">
      <alignment horizontal="center" vertical="center" wrapText="1"/>
    </xf>
    <xf numFmtId="9" fontId="6" fillId="0" borderId="10" xfId="0" applyNumberFormat="1" applyFont="1" applyFill="1" applyBorder="1" applyAlignment="1">
      <alignment horizontal="center" vertical="center" wrapText="1"/>
    </xf>
    <xf numFmtId="0" fontId="5" fillId="0" borderId="15" xfId="9" applyFont="1" applyFill="1" applyBorder="1" applyAlignment="1">
      <alignment horizontal="justify" vertical="center" wrapText="1"/>
    </xf>
    <xf numFmtId="3" fontId="5" fillId="21" borderId="10" xfId="9" applyNumberFormat="1" applyFont="1" applyFill="1" applyBorder="1" applyAlignment="1">
      <alignment horizontal="right" vertical="center" wrapText="1"/>
    </xf>
    <xf numFmtId="3" fontId="6" fillId="21" borderId="10" xfId="9" applyNumberFormat="1" applyFont="1" applyFill="1" applyBorder="1" applyAlignment="1">
      <alignment horizontal="center" vertical="center" wrapText="1"/>
    </xf>
    <xf numFmtId="3" fontId="5" fillId="21" borderId="10" xfId="0" applyNumberFormat="1" applyFont="1" applyFill="1" applyBorder="1" applyAlignment="1">
      <alignment vertical="top" wrapText="1"/>
    </xf>
    <xf numFmtId="168" fontId="5" fillId="21" borderId="10" xfId="2" applyNumberFormat="1" applyFont="1" applyFill="1" applyBorder="1" applyAlignment="1">
      <alignment vertical="center" wrapText="1"/>
    </xf>
    <xf numFmtId="3" fontId="5" fillId="21" borderId="10" xfId="0" applyNumberFormat="1" applyFont="1" applyFill="1" applyBorder="1" applyAlignment="1">
      <alignment horizontal="right" vertical="center" wrapText="1"/>
    </xf>
    <xf numFmtId="0" fontId="6" fillId="16" borderId="15" xfId="9" applyFont="1" applyFill="1" applyBorder="1" applyAlignment="1">
      <alignment horizontal="justify" vertical="center" wrapText="1"/>
    </xf>
    <xf numFmtId="0" fontId="46" fillId="0" borderId="10" xfId="9" applyFont="1" applyBorder="1" applyAlignment="1">
      <alignment horizontal="center" vertical="center" wrapText="1"/>
    </xf>
    <xf numFmtId="3" fontId="6" fillId="16" borderId="10" xfId="9" applyNumberFormat="1" applyFont="1" applyFill="1" applyBorder="1" applyAlignment="1">
      <alignment horizontal="center" vertical="center" wrapText="1"/>
    </xf>
    <xf numFmtId="0" fontId="5" fillId="16" borderId="15" xfId="9" applyFont="1" applyFill="1" applyBorder="1" applyAlignment="1">
      <alignment horizontal="justify" vertical="center" wrapText="1"/>
    </xf>
    <xf numFmtId="0" fontId="6" fillId="16" borderId="10" xfId="9" applyFont="1" applyFill="1" applyBorder="1" applyAlignment="1">
      <alignment horizontal="center" vertical="center" wrapText="1"/>
    </xf>
    <xf numFmtId="0" fontId="46" fillId="16" borderId="10" xfId="9" applyFont="1" applyFill="1" applyBorder="1" applyAlignment="1">
      <alignment horizontal="center" vertical="center" wrapText="1"/>
    </xf>
    <xf numFmtId="0" fontId="5" fillId="0" borderId="15" xfId="9" applyFont="1" applyFill="1" applyBorder="1" applyAlignment="1">
      <alignment vertical="center" wrapText="1"/>
    </xf>
    <xf numFmtId="0" fontId="46" fillId="21" borderId="10" xfId="0" applyFont="1" applyFill="1" applyBorder="1" applyAlignment="1">
      <alignment horizontal="center" vertical="center" wrapText="1"/>
    </xf>
    <xf numFmtId="3" fontId="46" fillId="21" borderId="10" xfId="0" applyNumberFormat="1" applyFont="1" applyFill="1" applyBorder="1" applyAlignment="1">
      <alignment horizontal="center" vertical="center" wrapText="1"/>
    </xf>
    <xf numFmtId="168" fontId="5" fillId="21" borderId="10" xfId="2" applyNumberFormat="1" applyFont="1" applyFill="1" applyBorder="1" applyAlignment="1">
      <alignment horizontal="center" vertical="center" wrapText="1"/>
    </xf>
    <xf numFmtId="3" fontId="5" fillId="21" borderId="10" xfId="9" applyNumberFormat="1" applyFont="1" applyFill="1" applyBorder="1" applyAlignment="1">
      <alignment horizontal="center" vertical="center" wrapText="1"/>
    </xf>
    <xf numFmtId="1" fontId="6" fillId="0" borderId="10" xfId="0" applyNumberFormat="1" applyFont="1" applyFill="1" applyBorder="1" applyAlignment="1">
      <alignment horizontal="center" vertical="center" wrapText="1"/>
    </xf>
    <xf numFmtId="0" fontId="5" fillId="12" borderId="15" xfId="0" applyFont="1" applyFill="1" applyBorder="1" applyAlignment="1">
      <alignment horizontal="center" vertical="center" wrapText="1"/>
    </xf>
    <xf numFmtId="3" fontId="6" fillId="12" borderId="10" xfId="0" applyNumberFormat="1" applyFont="1" applyFill="1" applyBorder="1" applyAlignment="1">
      <alignment horizontal="center" vertical="center" wrapText="1"/>
    </xf>
    <xf numFmtId="3" fontId="5" fillId="12" borderId="10" xfId="9" applyNumberFormat="1" applyFont="1" applyFill="1" applyBorder="1" applyAlignment="1">
      <alignment horizontal="right" vertical="center" wrapText="1"/>
    </xf>
    <xf numFmtId="3" fontId="6" fillId="12" borderId="10" xfId="9" applyNumberFormat="1" applyFont="1" applyFill="1" applyBorder="1" applyAlignment="1">
      <alignment horizontal="center" vertical="center" wrapText="1"/>
    </xf>
    <xf numFmtId="3" fontId="5" fillId="12" borderId="10" xfId="0" applyNumberFormat="1" applyFont="1" applyFill="1" applyBorder="1" applyAlignment="1">
      <alignment vertical="top" wrapText="1"/>
    </xf>
    <xf numFmtId="3" fontId="6" fillId="12" borderId="10" xfId="0" applyNumberFormat="1" applyFont="1" applyFill="1" applyBorder="1" applyAlignment="1">
      <alignment horizontal="right" vertical="center" wrapText="1"/>
    </xf>
    <xf numFmtId="3" fontId="5" fillId="12" borderId="10" xfId="9" applyNumberFormat="1" applyFont="1" applyFill="1" applyBorder="1" applyAlignment="1">
      <alignment horizontal="center" vertical="center" wrapText="1"/>
    </xf>
    <xf numFmtId="3" fontId="5" fillId="12" borderId="10" xfId="0" applyNumberFormat="1" applyFont="1" applyFill="1" applyBorder="1" applyAlignment="1">
      <alignment horizontal="center" vertical="center" wrapText="1"/>
    </xf>
    <xf numFmtId="168" fontId="5" fillId="12" borderId="10" xfId="2" applyNumberFormat="1" applyFont="1" applyFill="1" applyBorder="1" applyAlignment="1">
      <alignment horizontal="center" vertical="center" wrapText="1"/>
    </xf>
    <xf numFmtId="0" fontId="5" fillId="21" borderId="10" xfId="0" applyFont="1" applyFill="1" applyBorder="1" applyAlignment="1">
      <alignment horizontal="center" vertical="center" wrapText="1"/>
    </xf>
    <xf numFmtId="3" fontId="46" fillId="0" borderId="10" xfId="9" applyNumberFormat="1" applyFont="1" applyFill="1" applyBorder="1" applyAlignment="1">
      <alignment horizontal="center" vertical="center" wrapText="1"/>
    </xf>
    <xf numFmtId="0" fontId="5" fillId="16" borderId="15" xfId="0" applyFont="1" applyFill="1" applyBorder="1" applyAlignment="1">
      <alignment horizontal="justify" vertical="center" wrapText="1"/>
    </xf>
    <xf numFmtId="0" fontId="52" fillId="16" borderId="10" xfId="0" applyFont="1" applyFill="1" applyBorder="1" applyAlignment="1">
      <alignment horizontal="center" vertical="center"/>
    </xf>
    <xf numFmtId="0" fontId="6" fillId="21" borderId="10" xfId="9" applyFont="1" applyFill="1" applyBorder="1" applyAlignment="1">
      <alignment horizontal="center" vertical="center" wrapText="1"/>
    </xf>
    <xf numFmtId="169" fontId="6" fillId="0" borderId="10" xfId="0" applyNumberFormat="1" applyFont="1" applyFill="1" applyBorder="1" applyAlignment="1">
      <alignment horizontal="center" vertical="center" wrapText="1"/>
    </xf>
    <xf numFmtId="168" fontId="6" fillId="0" borderId="0" xfId="2" applyNumberFormat="1" applyFont="1" applyFill="1" applyAlignment="1">
      <alignment horizontal="center" vertical="center" wrapText="1"/>
    </xf>
    <xf numFmtId="171" fontId="5" fillId="12" borderId="10" xfId="9" applyNumberFormat="1" applyFont="1" applyFill="1" applyBorder="1" applyAlignment="1">
      <alignment vertical="center" wrapText="1"/>
    </xf>
    <xf numFmtId="0" fontId="6" fillId="12" borderId="10" xfId="9" applyFont="1" applyFill="1" applyBorder="1" applyAlignment="1">
      <alignment vertical="center" wrapText="1"/>
    </xf>
    <xf numFmtId="171" fontId="5" fillId="12" borderId="10" xfId="0" applyNumberFormat="1" applyFont="1" applyFill="1" applyBorder="1" applyAlignment="1">
      <alignment vertical="center" wrapText="1"/>
    </xf>
    <xf numFmtId="0" fontId="5" fillId="21" borderId="10" xfId="0" applyFont="1" applyFill="1" applyBorder="1" applyAlignment="1">
      <alignment horizontal="justify" vertical="center" wrapText="1"/>
    </xf>
    <xf numFmtId="3" fontId="5" fillId="21" borderId="10" xfId="9" applyNumberFormat="1" applyFont="1" applyFill="1" applyBorder="1" applyAlignment="1">
      <alignment vertical="center" wrapText="1"/>
    </xf>
    <xf numFmtId="0" fontId="6" fillId="21" borderId="10" xfId="9" applyFont="1" applyFill="1" applyBorder="1" applyAlignment="1">
      <alignment vertical="center" wrapText="1"/>
    </xf>
    <xf numFmtId="0" fontId="6" fillId="0" borderId="15" xfId="0" applyFont="1" applyFill="1" applyBorder="1" applyAlignment="1">
      <alignment horizontal="justify" vertical="center" wrapText="1"/>
    </xf>
    <xf numFmtId="0" fontId="5" fillId="0" borderId="15" xfId="0" applyFont="1" applyFill="1" applyBorder="1" applyAlignment="1">
      <alignment horizontal="justify" vertical="center" wrapText="1"/>
    </xf>
    <xf numFmtId="171" fontId="5" fillId="21" borderId="10" xfId="0" applyNumberFormat="1" applyFont="1" applyFill="1" applyBorder="1" applyAlignment="1">
      <alignment vertical="center" wrapText="1"/>
    </xf>
    <xf numFmtId="3" fontId="5" fillId="12" borderId="10" xfId="9" applyNumberFormat="1" applyFont="1" applyFill="1" applyBorder="1" applyAlignment="1">
      <alignment vertical="center" wrapText="1"/>
    </xf>
    <xf numFmtId="3" fontId="5" fillId="12" borderId="10" xfId="0" applyNumberFormat="1" applyFont="1" applyFill="1" applyBorder="1" applyAlignment="1">
      <alignment vertical="center" wrapText="1"/>
    </xf>
    <xf numFmtId="0" fontId="6" fillId="0" borderId="10" xfId="0" applyFont="1" applyFill="1" applyBorder="1" applyAlignment="1">
      <alignment horizontal="center" vertical="top" wrapText="1"/>
    </xf>
    <xf numFmtId="0" fontId="52" fillId="16" borderId="10" xfId="0" applyFont="1" applyFill="1" applyBorder="1" applyAlignment="1">
      <alignment horizontal="center" vertical="center" wrapText="1"/>
    </xf>
    <xf numFmtId="3" fontId="5" fillId="12" borderId="15" xfId="0" applyNumberFormat="1" applyFont="1" applyFill="1" applyBorder="1" applyAlignment="1">
      <alignment horizontal="center" vertical="center" wrapText="1"/>
    </xf>
    <xf numFmtId="3" fontId="5" fillId="12" borderId="10" xfId="0" applyNumberFormat="1" applyFont="1" applyFill="1" applyBorder="1" applyAlignment="1">
      <alignment horizontal="right" vertical="center" wrapText="1"/>
    </xf>
    <xf numFmtId="0" fontId="5" fillId="12" borderId="10" xfId="9" applyFont="1" applyFill="1" applyBorder="1" applyAlignment="1">
      <alignment vertical="center" wrapText="1"/>
    </xf>
    <xf numFmtId="0" fontId="6" fillId="17" borderId="15" xfId="0" applyFont="1" applyFill="1" applyBorder="1" applyAlignment="1">
      <alignment horizontal="justify" vertical="center"/>
    </xf>
    <xf numFmtId="0" fontId="5" fillId="21" borderId="15" xfId="9" applyFont="1" applyFill="1" applyBorder="1" applyAlignment="1">
      <alignment horizontal="justify" vertical="center" wrapText="1"/>
    </xf>
    <xf numFmtId="0" fontId="46" fillId="12" borderId="10" xfId="0" applyFont="1" applyFill="1" applyBorder="1" applyAlignment="1">
      <alignment horizontal="center" vertical="center" wrapText="1"/>
    </xf>
    <xf numFmtId="3" fontId="45" fillId="13" borderId="17" xfId="0" applyNumberFormat="1" applyFont="1" applyFill="1" applyBorder="1" applyAlignment="1">
      <alignment horizontal="right" vertical="center" wrapText="1"/>
    </xf>
    <xf numFmtId="167" fontId="5" fillId="13" borderId="17" xfId="0" applyNumberFormat="1" applyFont="1" applyFill="1" applyBorder="1" applyAlignment="1">
      <alignment horizontal="center" vertical="center" wrapText="1"/>
    </xf>
    <xf numFmtId="3" fontId="5" fillId="13" borderId="17" xfId="0" applyNumberFormat="1" applyFont="1" applyFill="1" applyBorder="1" applyAlignment="1">
      <alignment horizontal="center" vertical="center" wrapText="1"/>
    </xf>
    <xf numFmtId="3" fontId="5" fillId="13" borderId="17" xfId="0" applyNumberFormat="1" applyFont="1" applyFill="1" applyBorder="1" applyAlignment="1">
      <alignment horizontal="right" vertical="center" wrapText="1"/>
    </xf>
    <xf numFmtId="166" fontId="47" fillId="0" borderId="0" xfId="2" applyFont="1" applyFill="1" applyAlignment="1">
      <alignment vertical="center" wrapText="1"/>
    </xf>
    <xf numFmtId="0" fontId="47" fillId="0" borderId="0" xfId="0" applyFont="1" applyFill="1" applyAlignment="1">
      <alignment vertical="center" wrapText="1"/>
    </xf>
    <xf numFmtId="0" fontId="6" fillId="17" borderId="33" xfId="9" applyFont="1" applyFill="1" applyBorder="1" applyAlignment="1">
      <alignment horizontal="justify" vertical="center" wrapText="1"/>
    </xf>
    <xf numFmtId="0" fontId="52" fillId="24" borderId="26" xfId="0" applyFont="1" applyFill="1" applyBorder="1" applyAlignment="1">
      <alignment horizontal="center" vertical="center"/>
    </xf>
    <xf numFmtId="0" fontId="6" fillId="0" borderId="26" xfId="9" applyFont="1" applyFill="1" applyBorder="1" applyAlignment="1">
      <alignment horizontal="center" vertical="center" wrapText="1"/>
    </xf>
    <xf numFmtId="3" fontId="6" fillId="0" borderId="26" xfId="9" applyNumberFormat="1" applyFont="1" applyFill="1" applyBorder="1" applyAlignment="1">
      <alignment vertical="center" wrapText="1"/>
    </xf>
    <xf numFmtId="3" fontId="6" fillId="0" borderId="24" xfId="9" applyNumberFormat="1" applyFont="1" applyFill="1" applyBorder="1" applyAlignment="1">
      <alignment horizontal="right" vertical="center" wrapText="1"/>
    </xf>
    <xf numFmtId="169" fontId="6" fillId="0" borderId="42" xfId="9" applyNumberFormat="1" applyFont="1" applyFill="1" applyBorder="1" applyAlignment="1">
      <alignment horizontal="center" vertical="center" wrapText="1"/>
    </xf>
    <xf numFmtId="3" fontId="6" fillId="0" borderId="29" xfId="0" applyNumberFormat="1" applyFont="1" applyFill="1" applyBorder="1" applyAlignment="1">
      <alignment horizontal="right" vertical="center" wrapText="1"/>
    </xf>
    <xf numFmtId="0" fontId="6" fillId="16" borderId="10" xfId="0" applyFont="1" applyFill="1" applyBorder="1" applyAlignment="1">
      <alignment horizontal="justify" vertical="center" wrapText="1"/>
    </xf>
    <xf numFmtId="0" fontId="52" fillId="24" borderId="10" xfId="0" applyFont="1" applyFill="1" applyBorder="1" applyAlignment="1">
      <alignment horizontal="center" vertical="center"/>
    </xf>
    <xf numFmtId="0" fontId="6" fillId="19" borderId="10" xfId="0" applyFont="1" applyFill="1" applyBorder="1" applyAlignment="1">
      <alignment horizontal="justify" vertical="center" wrapText="1"/>
    </xf>
    <xf numFmtId="0" fontId="6" fillId="20" borderId="10" xfId="0" applyFont="1" applyFill="1" applyBorder="1" applyAlignment="1">
      <alignment horizontal="justify" vertical="center" wrapText="1"/>
    </xf>
    <xf numFmtId="0" fontId="6" fillId="17" borderId="10" xfId="0" applyFont="1" applyFill="1" applyBorder="1" applyAlignment="1">
      <alignment horizontal="justify" vertical="center" wrapText="1"/>
    </xf>
    <xf numFmtId="167" fontId="6" fillId="0" borderId="26" xfId="9" applyNumberFormat="1" applyFont="1" applyFill="1" applyBorder="1" applyAlignment="1">
      <alignment vertical="center" wrapText="1"/>
    </xf>
    <xf numFmtId="0" fontId="6" fillId="17" borderId="10" xfId="9" applyFont="1" applyFill="1" applyBorder="1" applyAlignment="1">
      <alignment horizontal="justify" vertical="center" wrapText="1"/>
    </xf>
    <xf numFmtId="0" fontId="6" fillId="0" borderId="15" xfId="9" applyFont="1" applyFill="1" applyBorder="1" applyAlignment="1">
      <alignment horizontal="justify" vertical="center" wrapText="1"/>
    </xf>
    <xf numFmtId="0" fontId="6" fillId="24" borderId="10" xfId="0" applyFont="1" applyFill="1" applyBorder="1" applyAlignment="1">
      <alignment horizontal="center" vertical="center"/>
    </xf>
    <xf numFmtId="3" fontId="6" fillId="0" borderId="27" xfId="9" applyNumberFormat="1" applyFont="1" applyFill="1" applyBorder="1" applyAlignment="1">
      <alignment horizontal="center" vertical="center" wrapText="1"/>
    </xf>
    <xf numFmtId="4" fontId="6" fillId="0" borderId="10" xfId="0" applyNumberFormat="1" applyFont="1" applyFill="1" applyBorder="1" applyAlignment="1">
      <alignment horizontal="right" vertical="center" wrapText="1"/>
    </xf>
    <xf numFmtId="169" fontId="5" fillId="0" borderId="10" xfId="0" applyNumberFormat="1" applyFont="1" applyFill="1" applyBorder="1" applyAlignment="1">
      <alignment horizontal="right" vertical="center" wrapText="1"/>
    </xf>
    <xf numFmtId="9" fontId="5" fillId="0" borderId="10" xfId="0" applyNumberFormat="1" applyFont="1" applyFill="1" applyBorder="1" applyAlignment="1">
      <alignment horizontal="right" vertical="center" wrapText="1"/>
    </xf>
    <xf numFmtId="3" fontId="6" fillId="0" borderId="10" xfId="9" applyNumberFormat="1" applyFont="1" applyFill="1" applyBorder="1" applyAlignment="1">
      <alignment horizontal="right" vertical="center" wrapText="1"/>
    </xf>
    <xf numFmtId="0" fontId="46" fillId="16" borderId="21" xfId="9" applyFont="1" applyFill="1" applyBorder="1" applyAlignment="1">
      <alignment horizontal="center" vertical="center" wrapText="1"/>
    </xf>
    <xf numFmtId="0" fontId="5" fillId="0" borderId="10" xfId="9" applyFont="1" applyFill="1" applyBorder="1" applyAlignment="1">
      <alignment vertical="center" wrapText="1"/>
    </xf>
    <xf numFmtId="3" fontId="5" fillId="0" borderId="10" xfId="9" applyNumberFormat="1" applyFont="1" applyFill="1" applyBorder="1" applyAlignment="1">
      <alignment horizontal="center" vertical="center" wrapText="1"/>
    </xf>
    <xf numFmtId="3" fontId="5" fillId="0" borderId="18" xfId="9" applyNumberFormat="1" applyFont="1" applyFill="1" applyBorder="1" applyAlignment="1">
      <alignment horizontal="center" vertical="center" wrapText="1"/>
    </xf>
    <xf numFmtId="0" fontId="6" fillId="11" borderId="43" xfId="0" applyFont="1" applyFill="1" applyBorder="1" applyAlignment="1">
      <alignment vertical="center" wrapText="1"/>
    </xf>
    <xf numFmtId="3" fontId="6" fillId="0" borderId="0" xfId="0" applyNumberFormat="1" applyFont="1"/>
    <xf numFmtId="0" fontId="6" fillId="0" borderId="0" xfId="0" applyFont="1"/>
    <xf numFmtId="0" fontId="5" fillId="11" borderId="10" xfId="0" applyFont="1" applyFill="1" applyBorder="1" applyAlignment="1">
      <alignment horizontal="center" vertical="center" wrapText="1"/>
    </xf>
    <xf numFmtId="0" fontId="6" fillId="11" borderId="4" xfId="0" applyFont="1" applyFill="1" applyBorder="1" applyAlignment="1">
      <alignment vertical="center" wrapText="1"/>
    </xf>
    <xf numFmtId="0" fontId="6" fillId="11" borderId="5" xfId="0" applyFont="1" applyFill="1" applyBorder="1" applyAlignment="1">
      <alignment vertical="center" wrapText="1"/>
    </xf>
    <xf numFmtId="0" fontId="6" fillId="0" borderId="15" xfId="0" applyFont="1" applyBorder="1"/>
    <xf numFmtId="0" fontId="6" fillId="7" borderId="20" xfId="0" applyFont="1" applyFill="1" applyBorder="1" applyAlignment="1">
      <alignment vertical="center" wrapText="1"/>
    </xf>
    <xf numFmtId="3" fontId="6" fillId="7" borderId="0" xfId="0" applyNumberFormat="1" applyFont="1" applyFill="1" applyAlignment="1">
      <alignment vertical="center" wrapText="1"/>
    </xf>
    <xf numFmtId="0" fontId="6" fillId="7" borderId="0" xfId="0" applyFont="1" applyFill="1" applyAlignment="1">
      <alignment vertical="center" wrapText="1"/>
    </xf>
    <xf numFmtId="0" fontId="6" fillId="0" borderId="0" xfId="0" applyFont="1" applyFill="1" applyAlignment="1">
      <alignment horizontal="center" vertical="center" wrapText="1"/>
    </xf>
    <xf numFmtId="3" fontId="5" fillId="11" borderId="17" xfId="0" applyNumberFormat="1" applyFont="1" applyFill="1" applyBorder="1" applyAlignment="1">
      <alignment horizontal="center" vertical="center" wrapText="1"/>
    </xf>
    <xf numFmtId="3" fontId="5" fillId="18" borderId="17" xfId="0" applyNumberFormat="1" applyFont="1" applyFill="1" applyBorder="1" applyAlignment="1">
      <alignment horizontal="center" vertical="center" wrapText="1"/>
    </xf>
    <xf numFmtId="4" fontId="5" fillId="18" borderId="17" xfId="0" applyNumberFormat="1" applyFont="1" applyFill="1" applyBorder="1" applyAlignment="1">
      <alignment horizontal="center" vertical="center" wrapText="1"/>
    </xf>
    <xf numFmtId="4" fontId="5" fillId="11" borderId="19" xfId="0" applyNumberFormat="1" applyFont="1" applyFill="1" applyBorder="1" applyAlignment="1">
      <alignment horizontal="center" vertical="center" wrapText="1"/>
    </xf>
    <xf numFmtId="3" fontId="6" fillId="0" borderId="0" xfId="0" applyNumberFormat="1" applyFont="1" applyFill="1" applyAlignment="1">
      <alignment vertical="center" wrapText="1"/>
    </xf>
    <xf numFmtId="0" fontId="5" fillId="0" borderId="26" xfId="0" applyFont="1" applyFill="1" applyBorder="1" applyAlignment="1">
      <alignment horizontal="center" vertical="top" wrapText="1"/>
    </xf>
    <xf numFmtId="0" fontId="5" fillId="0" borderId="24" xfId="0" applyFont="1" applyFill="1" applyBorder="1" applyAlignment="1">
      <alignment horizontal="center" vertical="top" wrapText="1"/>
    </xf>
    <xf numFmtId="3" fontId="6" fillId="9" borderId="0" xfId="0" applyNumberFormat="1" applyFont="1" applyFill="1" applyAlignment="1">
      <alignment vertical="center" wrapText="1"/>
    </xf>
    <xf numFmtId="0" fontId="5" fillId="0" borderId="10" xfId="0" applyFont="1" applyFill="1" applyBorder="1" applyAlignment="1">
      <alignment horizontal="center" vertical="top" wrapText="1"/>
    </xf>
    <xf numFmtId="3" fontId="6" fillId="10" borderId="0" xfId="0" applyNumberFormat="1" applyFont="1" applyFill="1" applyAlignment="1">
      <alignment vertical="center" wrapText="1"/>
    </xf>
    <xf numFmtId="3" fontId="6" fillId="15" borderId="10" xfId="0" applyNumberFormat="1" applyFont="1" applyFill="1" applyBorder="1" applyAlignment="1">
      <alignment vertical="center" wrapText="1"/>
    </xf>
    <xf numFmtId="0" fontId="5" fillId="18" borderId="10" xfId="0" applyFont="1" applyFill="1" applyBorder="1" applyAlignment="1">
      <alignment horizontal="center" vertical="center" wrapText="1"/>
    </xf>
    <xf numFmtId="0" fontId="5" fillId="11" borderId="21" xfId="0" applyFont="1" applyFill="1" applyBorder="1" applyAlignment="1">
      <alignment horizontal="center" vertical="center" wrapText="1"/>
    </xf>
    <xf numFmtId="4" fontId="5" fillId="11" borderId="10" xfId="0" applyNumberFormat="1" applyFont="1" applyFill="1" applyBorder="1" applyAlignment="1">
      <alignment horizontal="center" vertical="center" wrapText="1"/>
    </xf>
    <xf numFmtId="4" fontId="5" fillId="11" borderId="12" xfId="0" applyNumberFormat="1" applyFont="1" applyFill="1" applyBorder="1" applyAlignment="1">
      <alignment horizontal="center" vertical="center" wrapText="1"/>
    </xf>
    <xf numFmtId="3" fontId="5" fillId="11" borderId="10" xfId="0" applyNumberFormat="1" applyFont="1" applyFill="1" applyBorder="1" applyAlignment="1">
      <alignment horizontal="center" vertical="center" wrapText="1"/>
    </xf>
    <xf numFmtId="4" fontId="5" fillId="18" borderId="10" xfId="0" applyNumberFormat="1" applyFont="1" applyFill="1" applyBorder="1" applyAlignment="1">
      <alignment horizontal="center" vertical="center" wrapText="1"/>
    </xf>
    <xf numFmtId="3" fontId="6" fillId="0" borderId="27" xfId="9" applyNumberFormat="1" applyFont="1" applyFill="1" applyBorder="1" applyAlignment="1">
      <alignment horizontal="right" vertical="center" wrapText="1"/>
    </xf>
    <xf numFmtId="3" fontId="5" fillId="0" borderId="10" xfId="0" applyNumberFormat="1" applyFont="1" applyFill="1" applyBorder="1" applyAlignment="1">
      <alignment horizontal="right" vertical="center" wrapText="1"/>
    </xf>
    <xf numFmtId="3" fontId="6" fillId="0" borderId="18" xfId="9" applyNumberFormat="1" applyFont="1" applyFill="1" applyBorder="1" applyAlignment="1">
      <alignment horizontal="right" vertical="center" wrapText="1"/>
    </xf>
    <xf numFmtId="0" fontId="6" fillId="16" borderId="27" xfId="0" applyFont="1" applyFill="1" applyBorder="1" applyAlignment="1">
      <alignment horizontal="justify" vertical="center" wrapText="1"/>
    </xf>
    <xf numFmtId="0" fontId="5" fillId="16" borderId="27" xfId="0" applyFont="1" applyFill="1" applyBorder="1" applyAlignment="1">
      <alignment horizontal="justify" vertical="center" wrapText="1"/>
    </xf>
    <xf numFmtId="0" fontId="6" fillId="17" borderId="27" xfId="0" applyFont="1" applyFill="1" applyBorder="1" applyAlignment="1">
      <alignment horizontal="justify" vertical="center" wrapText="1"/>
    </xf>
    <xf numFmtId="3" fontId="6" fillId="0" borderId="21" xfId="9" applyNumberFormat="1" applyFont="1" applyFill="1" applyBorder="1" applyAlignment="1">
      <alignment horizontal="right" vertical="center" wrapText="1"/>
    </xf>
    <xf numFmtId="3" fontId="6" fillId="0" borderId="24" xfId="9" applyNumberFormat="1" applyFont="1" applyFill="1" applyBorder="1" applyAlignment="1">
      <alignment horizontal="center" vertical="center" wrapText="1"/>
    </xf>
    <xf numFmtId="3" fontId="6" fillId="0" borderId="26" xfId="9" applyNumberFormat="1" applyFont="1" applyFill="1" applyBorder="1" applyAlignment="1">
      <alignment horizontal="right" vertical="center" wrapText="1"/>
    </xf>
    <xf numFmtId="0" fontId="5" fillId="16" borderId="10" xfId="0" applyFont="1" applyFill="1" applyBorder="1" applyAlignment="1">
      <alignment horizontal="justify" vertical="center" wrapText="1"/>
    </xf>
    <xf numFmtId="0" fontId="6" fillId="0" borderId="26" xfId="9" applyFont="1" applyFill="1" applyBorder="1" applyAlignment="1">
      <alignment vertical="center" wrapText="1"/>
    </xf>
    <xf numFmtId="3" fontId="53" fillId="0" borderId="10" xfId="0" applyNumberFormat="1" applyFont="1" applyFill="1" applyBorder="1" applyAlignment="1">
      <alignment horizontal="right" vertical="center" wrapText="1"/>
    </xf>
    <xf numFmtId="3" fontId="54" fillId="0" borderId="10" xfId="0" applyNumberFormat="1" applyFont="1" applyFill="1" applyBorder="1" applyAlignment="1">
      <alignment horizontal="right" vertical="center" wrapText="1"/>
    </xf>
    <xf numFmtId="9" fontId="54" fillId="0" borderId="10" xfId="0" applyNumberFormat="1" applyFont="1" applyFill="1" applyBorder="1" applyAlignment="1">
      <alignment horizontal="right" vertical="center" wrapText="1"/>
    </xf>
    <xf numFmtId="0" fontId="5" fillId="18" borderId="21" xfId="0" applyFont="1" applyFill="1" applyBorder="1" applyAlignment="1">
      <alignment horizontal="center" vertical="center" wrapText="1"/>
    </xf>
    <xf numFmtId="0" fontId="6" fillId="0" borderId="10" xfId="0" applyFont="1" applyFill="1" applyBorder="1" applyAlignment="1">
      <alignment horizontal="justify" vertical="center" wrapText="1"/>
    </xf>
    <xf numFmtId="0" fontId="5" fillId="0" borderId="10" xfId="0" applyFont="1" applyFill="1" applyBorder="1" applyAlignment="1">
      <alignment horizontal="justify" vertical="center" wrapText="1"/>
    </xf>
    <xf numFmtId="0" fontId="6" fillId="0" borderId="10" xfId="0" applyFont="1" applyFill="1" applyBorder="1"/>
    <xf numFmtId="0" fontId="6" fillId="0" borderId="26" xfId="0" applyFont="1" applyFill="1" applyBorder="1"/>
    <xf numFmtId="0" fontId="6" fillId="0" borderId="21" xfId="0" applyFont="1" applyFill="1" applyBorder="1"/>
    <xf numFmtId="0" fontId="6" fillId="16" borderId="10" xfId="9" applyFont="1" applyFill="1" applyBorder="1" applyAlignment="1">
      <alignment horizontal="justify" vertical="center" wrapText="1"/>
    </xf>
    <xf numFmtId="0" fontId="5" fillId="0" borderId="10" xfId="9" applyFont="1" applyFill="1" applyBorder="1" applyAlignment="1">
      <alignment horizontal="justify" vertical="center" wrapText="1"/>
    </xf>
    <xf numFmtId="174" fontId="5" fillId="0" borderId="10" xfId="0" applyNumberFormat="1" applyFont="1" applyFill="1" applyBorder="1" applyAlignment="1">
      <alignment horizontal="right" vertical="center" wrapText="1"/>
    </xf>
    <xf numFmtId="174" fontId="54" fillId="0" borderId="10" xfId="0" applyNumberFormat="1" applyFont="1" applyFill="1" applyBorder="1" applyAlignment="1">
      <alignment horizontal="right" vertical="center" wrapText="1"/>
    </xf>
    <xf numFmtId="3" fontId="5" fillId="18" borderId="10" xfId="0" applyNumberFormat="1" applyFont="1" applyFill="1" applyBorder="1" applyAlignment="1">
      <alignment horizontal="center" vertical="center" wrapText="1"/>
    </xf>
    <xf numFmtId="3" fontId="5" fillId="11" borderId="12" xfId="0" applyNumberFormat="1" applyFont="1" applyFill="1" applyBorder="1" applyAlignment="1">
      <alignment horizontal="center" vertical="center" wrapText="1"/>
    </xf>
    <xf numFmtId="0" fontId="5" fillId="16" borderId="10" xfId="9" applyFont="1" applyFill="1" applyBorder="1" applyAlignment="1">
      <alignment horizontal="justify" vertical="center" wrapText="1"/>
    </xf>
    <xf numFmtId="171" fontId="6" fillId="17" borderId="10" xfId="2" applyNumberFormat="1" applyFont="1" applyFill="1" applyBorder="1" applyAlignment="1">
      <alignment horizontal="justify" vertical="center" wrapText="1"/>
    </xf>
    <xf numFmtId="0" fontId="5" fillId="18" borderId="26" xfId="0" applyFont="1" applyFill="1" applyBorder="1" applyAlignment="1">
      <alignment horizontal="center" vertical="center" wrapText="1"/>
    </xf>
    <xf numFmtId="0" fontId="5" fillId="22" borderId="10" xfId="0" applyFont="1" applyFill="1" applyBorder="1" applyAlignment="1">
      <alignment horizontal="center" vertical="top" wrapText="1"/>
    </xf>
    <xf numFmtId="3" fontId="6" fillId="22" borderId="0" xfId="0" applyNumberFormat="1" applyFont="1" applyFill="1" applyAlignment="1">
      <alignment vertical="center" wrapText="1"/>
    </xf>
    <xf numFmtId="0" fontId="6" fillId="22" borderId="0" xfId="0" applyFont="1" applyFill="1" applyAlignment="1">
      <alignment vertical="center" wrapText="1"/>
    </xf>
    <xf numFmtId="3" fontId="5" fillId="0" borderId="10" xfId="9" applyNumberFormat="1" applyFont="1" applyFill="1" applyBorder="1" applyAlignment="1">
      <alignment horizontal="right" vertical="center" wrapText="1"/>
    </xf>
    <xf numFmtId="0" fontId="5" fillId="18" borderId="10" xfId="0" applyFont="1" applyFill="1" applyBorder="1" applyAlignment="1">
      <alignment horizontal="left" vertical="center" wrapText="1"/>
    </xf>
    <xf numFmtId="1" fontId="6" fillId="0" borderId="10" xfId="9" applyNumberFormat="1" applyFont="1" applyFill="1" applyBorder="1" applyAlignment="1">
      <alignment horizontal="right" vertical="center" wrapText="1"/>
    </xf>
    <xf numFmtId="3" fontId="5" fillId="0" borderId="0" xfId="0" applyNumberFormat="1" applyFont="1" applyFill="1" applyBorder="1" applyAlignment="1">
      <alignment vertical="center" wrapText="1"/>
    </xf>
    <xf numFmtId="3" fontId="6" fillId="0" borderId="21" xfId="9" applyNumberFormat="1" applyFont="1" applyFill="1" applyBorder="1" applyAlignment="1">
      <alignment horizontal="center" vertical="center" wrapText="1"/>
    </xf>
    <xf numFmtId="0" fontId="5" fillId="0" borderId="28" xfId="0" applyFont="1" applyFill="1" applyBorder="1" applyAlignment="1">
      <alignment horizontal="center" vertical="top" wrapText="1"/>
    </xf>
    <xf numFmtId="0" fontId="6" fillId="16" borderId="17" xfId="0" applyFont="1" applyFill="1" applyBorder="1" applyAlignment="1">
      <alignment horizontal="justify" vertical="center" wrapText="1"/>
    </xf>
    <xf numFmtId="3" fontId="5" fillId="16" borderId="7" xfId="0" applyNumberFormat="1" applyFont="1" applyFill="1" applyBorder="1" applyAlignment="1">
      <alignment horizontal="right" vertical="center" wrapText="1"/>
    </xf>
    <xf numFmtId="3" fontId="5" fillId="16" borderId="10" xfId="0" applyNumberFormat="1" applyFont="1" applyFill="1" applyBorder="1" applyAlignment="1">
      <alignment horizontal="right" vertical="center" wrapText="1"/>
    </xf>
    <xf numFmtId="9" fontId="5" fillId="16" borderId="17" xfId="0" applyNumberFormat="1" applyFont="1" applyFill="1" applyBorder="1" applyAlignment="1">
      <alignment horizontal="right" vertical="center" wrapText="1"/>
    </xf>
    <xf numFmtId="0" fontId="55" fillId="0" borderId="0" xfId="0" applyFont="1" applyAlignment="1">
      <alignment wrapText="1"/>
    </xf>
    <xf numFmtId="0" fontId="56" fillId="0" borderId="0" xfId="0" applyFont="1" applyAlignment="1">
      <alignment wrapText="1"/>
    </xf>
    <xf numFmtId="167" fontId="6" fillId="0" borderId="10" xfId="9" applyNumberFormat="1" applyFont="1" applyFill="1" applyBorder="1" applyAlignment="1">
      <alignment horizontal="right" vertical="center" wrapText="1"/>
    </xf>
    <xf numFmtId="0" fontId="6" fillId="0" borderId="10" xfId="0" applyFont="1" applyFill="1" applyBorder="1" applyAlignment="1">
      <alignment vertical="center" wrapText="1"/>
    </xf>
    <xf numFmtId="9" fontId="5" fillId="0" borderId="18" xfId="10" applyFont="1" applyFill="1" applyBorder="1" applyAlignment="1">
      <alignment horizontal="right" vertical="center" wrapText="1"/>
    </xf>
    <xf numFmtId="0" fontId="6" fillId="0" borderId="0" xfId="0" applyFont="1" applyFill="1"/>
    <xf numFmtId="168" fontId="5" fillId="0" borderId="14" xfId="0" applyNumberFormat="1" applyFont="1" applyFill="1" applyBorder="1" applyAlignment="1">
      <alignment horizontal="center" vertical="top" wrapText="1"/>
    </xf>
    <xf numFmtId="0" fontId="23" fillId="25" borderId="0" xfId="9" applyFill="1"/>
    <xf numFmtId="0" fontId="23" fillId="0" borderId="0" xfId="9"/>
    <xf numFmtId="0" fontId="22" fillId="0" borderId="0" xfId="9" applyFont="1" applyAlignment="1" applyProtection="1">
      <alignment horizontal="center"/>
    </xf>
    <xf numFmtId="0" fontId="23" fillId="0" borderId="0" xfId="9" applyFont="1"/>
    <xf numFmtId="0" fontId="22" fillId="0" borderId="31" xfId="9" applyFont="1" applyBorder="1" applyAlignment="1" applyProtection="1"/>
    <xf numFmtId="0" fontId="23" fillId="0" borderId="0" xfId="9" applyFont="1" applyProtection="1"/>
    <xf numFmtId="0" fontId="31" fillId="0" borderId="10" xfId="11" applyFont="1" applyBorder="1" applyProtection="1"/>
    <xf numFmtId="0" fontId="32" fillId="0" borderId="10" xfId="11" applyFont="1" applyBorder="1" applyAlignment="1" applyProtection="1">
      <alignment horizontal="center" vertical="top"/>
    </xf>
    <xf numFmtId="0" fontId="23" fillId="0" borderId="0" xfId="9" applyFont="1" applyAlignment="1">
      <alignment vertical="center"/>
    </xf>
    <xf numFmtId="1" fontId="33" fillId="5" borderId="10" xfId="11" applyNumberFormat="1" applyFont="1" applyFill="1" applyBorder="1" applyProtection="1"/>
    <xf numFmtId="0" fontId="32" fillId="5" borderId="10" xfId="11" applyFont="1" applyFill="1" applyBorder="1" applyProtection="1"/>
    <xf numFmtId="3" fontId="32" fillId="5" borderId="10" xfId="12" applyNumberFormat="1" applyFont="1" applyFill="1" applyBorder="1" applyProtection="1"/>
    <xf numFmtId="1" fontId="33" fillId="6" borderId="10" xfId="11" applyNumberFormat="1" applyFont="1" applyFill="1" applyBorder="1" applyProtection="1"/>
    <xf numFmtId="0" fontId="32" fillId="6" borderId="10" xfId="11" applyFont="1" applyFill="1" applyBorder="1" applyProtection="1"/>
    <xf numFmtId="3" fontId="32" fillId="6" borderId="10" xfId="12" applyNumberFormat="1" applyFont="1" applyFill="1" applyBorder="1" applyProtection="1"/>
    <xf numFmtId="1" fontId="33" fillId="2" borderId="10" xfId="11" applyNumberFormat="1" applyFont="1" applyFill="1" applyBorder="1" applyProtection="1"/>
    <xf numFmtId="0" fontId="32" fillId="2" borderId="10" xfId="11" applyFont="1" applyFill="1" applyBorder="1" applyProtection="1"/>
    <xf numFmtId="3" fontId="32" fillId="2" borderId="10" xfId="12" applyNumberFormat="1" applyFont="1" applyFill="1" applyBorder="1" applyProtection="1"/>
    <xf numFmtId="1" fontId="33" fillId="0" borderId="10" xfId="11" applyNumberFormat="1" applyFont="1" applyBorder="1" applyProtection="1"/>
    <xf numFmtId="0" fontId="31" fillId="0" borderId="10" xfId="11" applyFont="1" applyFill="1" applyBorder="1" applyProtection="1"/>
    <xf numFmtId="3" fontId="31" fillId="0" borderId="10" xfId="12" applyNumberFormat="1" applyFont="1" applyFill="1" applyBorder="1" applyProtection="1"/>
    <xf numFmtId="0" fontId="17" fillId="0" borderId="0" xfId="9" applyFont="1"/>
    <xf numFmtId="0" fontId="33" fillId="0" borderId="10" xfId="11" applyFont="1" applyFill="1" applyBorder="1" applyProtection="1"/>
    <xf numFmtId="3" fontId="33" fillId="0" borderId="10" xfId="12" applyNumberFormat="1" applyFont="1" applyFill="1" applyBorder="1" applyProtection="1"/>
    <xf numFmtId="0" fontId="20" fillId="0" borderId="0" xfId="9" applyFont="1"/>
    <xf numFmtId="0" fontId="32" fillId="0" borderId="10" xfId="11" applyFont="1" applyBorder="1" applyProtection="1"/>
    <xf numFmtId="3" fontId="32" fillId="0" borderId="10" xfId="12" applyNumberFormat="1" applyFont="1" applyBorder="1" applyProtection="1"/>
    <xf numFmtId="1" fontId="31" fillId="0" borderId="10" xfId="11" applyNumberFormat="1" applyFont="1" applyBorder="1" applyProtection="1"/>
    <xf numFmtId="3" fontId="33" fillId="0" borderId="10" xfId="12" applyNumberFormat="1" applyFont="1" applyBorder="1" applyProtection="1"/>
    <xf numFmtId="1" fontId="32" fillId="5" borderId="10" xfId="11" applyNumberFormat="1" applyFont="1" applyFill="1" applyBorder="1" applyProtection="1"/>
    <xf numFmtId="1" fontId="33" fillId="7" borderId="10" xfId="11" applyNumberFormat="1" applyFont="1" applyFill="1" applyBorder="1" applyProtection="1"/>
    <xf numFmtId="1" fontId="32" fillId="7" borderId="10" xfId="11" applyNumberFormat="1" applyFont="1" applyFill="1" applyBorder="1" applyProtection="1"/>
    <xf numFmtId="3" fontId="33" fillId="7" borderId="10" xfId="12" applyNumberFormat="1" applyFont="1" applyFill="1" applyBorder="1" applyProtection="1"/>
    <xf numFmtId="3" fontId="32" fillId="7" borderId="10" xfId="12" applyNumberFormat="1" applyFont="1" applyFill="1" applyBorder="1" applyProtection="1"/>
    <xf numFmtId="0" fontId="22" fillId="25" borderId="0" xfId="9" applyFont="1" applyFill="1" applyBorder="1" applyAlignment="1">
      <alignment horizontal="center" vertical="center"/>
    </xf>
    <xf numFmtId="0" fontId="23" fillId="0" borderId="0" xfId="9" applyAlignment="1">
      <alignment vertical="center"/>
    </xf>
    <xf numFmtId="0" fontId="22" fillId="0" borderId="30" xfId="11" applyFont="1" applyBorder="1" applyAlignment="1" applyProtection="1">
      <alignment vertical="center"/>
    </xf>
    <xf numFmtId="0" fontId="58" fillId="0" borderId="20" xfId="11" applyFont="1" applyBorder="1" applyAlignment="1" applyProtection="1">
      <alignment horizontal="center" vertical="center" wrapText="1"/>
    </xf>
    <xf numFmtId="0" fontId="58" fillId="0" borderId="21" xfId="11" applyFont="1" applyBorder="1" applyAlignment="1" applyProtection="1">
      <alignment horizontal="center" vertical="center" wrapText="1"/>
    </xf>
    <xf numFmtId="0" fontId="58" fillId="0" borderId="22" xfId="11" applyFont="1" applyBorder="1" applyAlignment="1" applyProtection="1">
      <alignment horizontal="center" vertical="center" wrapText="1"/>
    </xf>
    <xf numFmtId="3" fontId="59" fillId="0" borderId="44" xfId="11" applyNumberFormat="1" applyFont="1" applyFill="1" applyBorder="1" applyAlignment="1" applyProtection="1">
      <alignment vertical="center"/>
    </xf>
    <xf numFmtId="3" fontId="59" fillId="0" borderId="38" xfId="11" applyNumberFormat="1" applyFont="1" applyFill="1" applyBorder="1" applyAlignment="1" applyProtection="1">
      <alignment vertical="center"/>
    </xf>
    <xf numFmtId="3" fontId="59" fillId="0" borderId="39" xfId="11" applyNumberFormat="1" applyFont="1" applyFill="1" applyBorder="1" applyAlignment="1" applyProtection="1">
      <alignment vertical="center"/>
    </xf>
    <xf numFmtId="3" fontId="59" fillId="0" borderId="40" xfId="11" applyNumberFormat="1" applyFont="1" applyFill="1" applyBorder="1" applyAlignment="1" applyProtection="1">
      <alignment vertical="center"/>
    </xf>
    <xf numFmtId="3" fontId="31" fillId="0" borderId="15" xfId="11" applyNumberFormat="1" applyFont="1" applyFill="1" applyBorder="1" applyAlignment="1" applyProtection="1">
      <alignment vertical="center"/>
    </xf>
    <xf numFmtId="3" fontId="59" fillId="0" borderId="45" xfId="11" applyNumberFormat="1" applyFont="1" applyFill="1" applyBorder="1" applyAlignment="1" applyProtection="1">
      <alignment vertical="center"/>
    </xf>
    <xf numFmtId="3" fontId="59" fillId="0" borderId="6" xfId="11" applyNumberFormat="1" applyFont="1" applyFill="1" applyBorder="1" applyAlignment="1" applyProtection="1">
      <alignment vertical="center"/>
    </xf>
    <xf numFmtId="3" fontId="59" fillId="0" borderId="7" xfId="11" applyNumberFormat="1" applyFont="1" applyFill="1" applyBorder="1" applyAlignment="1" applyProtection="1">
      <alignment vertical="center"/>
    </xf>
    <xf numFmtId="3" fontId="59" fillId="0" borderId="14" xfId="11" applyNumberFormat="1" applyFont="1" applyFill="1" applyBorder="1" applyAlignment="1" applyProtection="1">
      <alignment vertical="center"/>
    </xf>
    <xf numFmtId="3" fontId="31" fillId="0" borderId="46" xfId="11" applyNumberFormat="1" applyFont="1" applyFill="1" applyBorder="1" applyAlignment="1" applyProtection="1">
      <alignment vertical="center"/>
    </xf>
    <xf numFmtId="3" fontId="31" fillId="0" borderId="10" xfId="11" applyNumberFormat="1" applyFont="1" applyFill="1" applyBorder="1" applyAlignment="1" applyProtection="1">
      <alignment vertical="center"/>
    </xf>
    <xf numFmtId="3" fontId="31" fillId="0" borderId="12" xfId="11" applyNumberFormat="1" applyFont="1" applyFill="1" applyBorder="1" applyAlignment="1" applyProtection="1">
      <alignment vertical="center"/>
    </xf>
    <xf numFmtId="3" fontId="31" fillId="0" borderId="47" xfId="11" applyNumberFormat="1" applyFont="1" applyFill="1" applyBorder="1" applyAlignment="1" applyProtection="1">
      <alignment vertical="center"/>
    </xf>
    <xf numFmtId="3" fontId="31" fillId="0" borderId="16" xfId="11" applyNumberFormat="1" applyFont="1" applyFill="1" applyBorder="1" applyAlignment="1" applyProtection="1">
      <alignment vertical="center"/>
    </xf>
    <xf numFmtId="3" fontId="31" fillId="0" borderId="17" xfId="11" applyNumberFormat="1" applyFont="1" applyFill="1" applyBorder="1" applyAlignment="1" applyProtection="1">
      <alignment vertical="center"/>
    </xf>
    <xf numFmtId="3" fontId="31" fillId="0" borderId="19" xfId="11" applyNumberFormat="1" applyFont="1" applyFill="1" applyBorder="1" applyAlignment="1" applyProtection="1">
      <alignment vertical="center"/>
    </xf>
    <xf numFmtId="3" fontId="32" fillId="0" borderId="46" xfId="11" applyNumberFormat="1" applyFont="1" applyFill="1" applyBorder="1" applyAlignment="1" applyProtection="1">
      <alignment vertical="center"/>
    </xf>
    <xf numFmtId="3" fontId="32" fillId="0" borderId="15" xfId="11" applyNumberFormat="1" applyFont="1" applyFill="1" applyBorder="1" applyAlignment="1" applyProtection="1">
      <alignment vertical="center"/>
    </xf>
    <xf numFmtId="3" fontId="32" fillId="0" borderId="10" xfId="11" applyNumberFormat="1" applyFont="1" applyFill="1" applyBorder="1" applyAlignment="1" applyProtection="1">
      <alignment vertical="center"/>
    </xf>
    <xf numFmtId="3" fontId="32" fillId="0" borderId="12" xfId="11" applyNumberFormat="1" applyFont="1" applyFill="1" applyBorder="1" applyAlignment="1" applyProtection="1">
      <alignment vertical="center"/>
    </xf>
    <xf numFmtId="0" fontId="20" fillId="0" borderId="0" xfId="9" applyFont="1" applyAlignment="1">
      <alignment vertical="center"/>
    </xf>
    <xf numFmtId="0" fontId="17" fillId="0" borderId="0" xfId="9" applyFont="1" applyAlignment="1">
      <alignment vertical="center"/>
    </xf>
    <xf numFmtId="3" fontId="59" fillId="0" borderId="46" xfId="11" applyNumberFormat="1" applyFont="1" applyFill="1" applyBorder="1" applyAlignment="1" applyProtection="1">
      <alignment vertical="center"/>
    </xf>
    <xf numFmtId="3" fontId="59" fillId="0" borderId="15" xfId="11" applyNumberFormat="1" applyFont="1" applyFill="1" applyBorder="1" applyAlignment="1" applyProtection="1">
      <alignment vertical="center"/>
    </xf>
    <xf numFmtId="3" fontId="59" fillId="0" borderId="10" xfId="11" applyNumberFormat="1" applyFont="1" applyFill="1" applyBorder="1" applyAlignment="1" applyProtection="1">
      <alignment vertical="center"/>
    </xf>
    <xf numFmtId="3" fontId="59" fillId="0" borderId="12" xfId="11" applyNumberFormat="1" applyFont="1" applyFill="1" applyBorder="1" applyAlignment="1" applyProtection="1">
      <alignment vertical="center"/>
    </xf>
    <xf numFmtId="3" fontId="32" fillId="0" borderId="47" xfId="11" applyNumberFormat="1" applyFont="1" applyFill="1" applyBorder="1" applyAlignment="1" applyProtection="1">
      <alignment vertical="center"/>
    </xf>
    <xf numFmtId="3" fontId="32" fillId="0" borderId="16" xfId="11" applyNumberFormat="1" applyFont="1" applyFill="1" applyBorder="1" applyAlignment="1" applyProtection="1">
      <alignment vertical="center"/>
    </xf>
    <xf numFmtId="3" fontId="32" fillId="0" borderId="17" xfId="11" applyNumberFormat="1" applyFont="1" applyFill="1" applyBorder="1" applyAlignment="1" applyProtection="1">
      <alignment vertical="center"/>
    </xf>
    <xf numFmtId="3" fontId="32" fillId="0" borderId="19" xfId="11" applyNumberFormat="1" applyFont="1" applyFill="1" applyBorder="1" applyAlignment="1" applyProtection="1">
      <alignment vertical="center"/>
    </xf>
    <xf numFmtId="3" fontId="31" fillId="0" borderId="9" xfId="11" applyNumberFormat="1" applyFont="1" applyBorder="1" applyAlignment="1" applyProtection="1">
      <alignment vertical="center"/>
    </xf>
    <xf numFmtId="3" fontId="31" fillId="0" borderId="37" xfId="11" applyNumberFormat="1" applyFont="1" applyBorder="1" applyAlignment="1" applyProtection="1">
      <alignment vertical="center"/>
    </xf>
    <xf numFmtId="3" fontId="31" fillId="0" borderId="28" xfId="11" applyNumberFormat="1" applyFont="1" applyBorder="1" applyAlignment="1" applyProtection="1">
      <alignment vertical="center"/>
    </xf>
    <xf numFmtId="3" fontId="31" fillId="0" borderId="48" xfId="11" applyNumberFormat="1" applyFont="1" applyBorder="1" applyAlignment="1" applyProtection="1">
      <alignment vertical="center"/>
    </xf>
    <xf numFmtId="3" fontId="59" fillId="0" borderId="9" xfId="11" applyNumberFormat="1" applyFont="1" applyFill="1" applyBorder="1" applyAlignment="1" applyProtection="1">
      <alignment vertical="center"/>
    </xf>
    <xf numFmtId="3" fontId="32" fillId="0" borderId="61" xfId="11" applyNumberFormat="1" applyFont="1" applyFill="1" applyBorder="1" applyAlignment="1" applyProtection="1">
      <alignment vertical="center" wrapText="1"/>
      <protection locked="0"/>
    </xf>
    <xf numFmtId="3" fontId="32" fillId="0" borderId="33" xfId="11" applyNumberFormat="1" applyFont="1" applyFill="1" applyBorder="1" applyAlignment="1" applyProtection="1">
      <alignment vertical="center" wrapText="1"/>
      <protection locked="0"/>
    </xf>
    <xf numFmtId="3" fontId="32" fillId="0" borderId="26" xfId="11" applyNumberFormat="1" applyFont="1" applyFill="1" applyBorder="1" applyAlignment="1" applyProtection="1">
      <alignment vertical="center" wrapText="1"/>
      <protection locked="0"/>
    </xf>
    <xf numFmtId="3" fontId="32" fillId="0" borderId="29" xfId="11" applyNumberFormat="1" applyFont="1" applyFill="1" applyBorder="1" applyAlignment="1" applyProtection="1">
      <alignment vertical="center" wrapText="1"/>
      <protection locked="0"/>
    </xf>
    <xf numFmtId="3" fontId="37" fillId="0" borderId="10" xfId="11" applyNumberFormat="1" applyFont="1" applyBorder="1" applyAlignment="1">
      <alignment wrapText="1"/>
    </xf>
    <xf numFmtId="3" fontId="31" fillId="0" borderId="15" xfId="11" applyNumberFormat="1" applyFont="1" applyFill="1" applyBorder="1" applyAlignment="1" applyProtection="1">
      <alignment vertical="center" wrapText="1"/>
      <protection locked="0"/>
    </xf>
    <xf numFmtId="3" fontId="31" fillId="0" borderId="10" xfId="11" applyNumberFormat="1" applyFont="1" applyFill="1" applyBorder="1" applyAlignment="1" applyProtection="1">
      <alignment vertical="center" wrapText="1"/>
      <protection locked="0"/>
    </xf>
    <xf numFmtId="3" fontId="31" fillId="0" borderId="12" xfId="11" applyNumberFormat="1" applyFont="1" applyFill="1" applyBorder="1" applyAlignment="1" applyProtection="1">
      <alignment vertical="center" wrapText="1"/>
      <protection locked="0"/>
    </xf>
    <xf numFmtId="3" fontId="32" fillId="0" borderId="46" xfId="11" applyNumberFormat="1" applyFont="1" applyFill="1" applyBorder="1" applyAlignment="1" applyProtection="1">
      <alignment vertical="center" wrapText="1"/>
      <protection locked="0"/>
    </xf>
    <xf numFmtId="3" fontId="32" fillId="0" borderId="15" xfId="11" applyNumberFormat="1" applyFont="1" applyFill="1" applyBorder="1" applyAlignment="1" applyProtection="1">
      <alignment vertical="center" wrapText="1"/>
      <protection locked="0"/>
    </xf>
    <xf numFmtId="3" fontId="32" fillId="0" borderId="10" xfId="11" applyNumberFormat="1" applyFont="1" applyFill="1" applyBorder="1" applyAlignment="1" applyProtection="1">
      <alignment vertical="center" wrapText="1"/>
      <protection locked="0"/>
    </xf>
    <xf numFmtId="3" fontId="32" fillId="0" borderId="12" xfId="11" applyNumberFormat="1" applyFont="1" applyFill="1" applyBorder="1" applyAlignment="1" applyProtection="1">
      <alignment vertical="center" wrapText="1"/>
      <protection locked="0"/>
    </xf>
    <xf numFmtId="3" fontId="23" fillId="0" borderId="10" xfId="11" applyNumberFormat="1" applyFont="1" applyBorder="1" applyAlignment="1">
      <alignment wrapText="1"/>
    </xf>
    <xf numFmtId="3" fontId="60" fillId="0" borderId="10" xfId="11" applyNumberFormat="1" applyFont="1" applyFill="1" applyBorder="1" applyAlignment="1" applyProtection="1">
      <alignment vertical="center" wrapText="1"/>
      <protection locked="0"/>
    </xf>
    <xf numFmtId="3" fontId="60" fillId="0" borderId="15" xfId="11" applyNumberFormat="1" applyFont="1" applyFill="1" applyBorder="1" applyAlignment="1" applyProtection="1">
      <alignment vertical="center" wrapText="1"/>
      <protection locked="0"/>
    </xf>
    <xf numFmtId="3" fontId="60" fillId="0" borderId="12" xfId="11" applyNumberFormat="1" applyFont="1" applyFill="1" applyBorder="1" applyAlignment="1" applyProtection="1">
      <alignment vertical="center" wrapText="1"/>
      <protection locked="0"/>
    </xf>
    <xf numFmtId="3" fontId="37" fillId="0" borderId="10" xfId="11" applyNumberFormat="1" applyFont="1" applyBorder="1" applyAlignment="1">
      <alignment horizontal="justify"/>
    </xf>
    <xf numFmtId="0" fontId="31" fillId="0" borderId="36" xfId="11" applyFont="1" applyFill="1" applyBorder="1" applyAlignment="1" applyProtection="1">
      <alignment vertical="center" wrapText="1"/>
      <protection locked="0"/>
    </xf>
    <xf numFmtId="3" fontId="39" fillId="0" borderId="9" xfId="11" applyNumberFormat="1" applyFont="1" applyBorder="1" applyAlignment="1" applyProtection="1">
      <alignment vertical="center"/>
    </xf>
    <xf numFmtId="3" fontId="39" fillId="0" borderId="37" xfId="11" applyNumberFormat="1" applyFont="1" applyBorder="1" applyAlignment="1" applyProtection="1">
      <alignment vertical="center"/>
    </xf>
    <xf numFmtId="3" fontId="39" fillId="0" borderId="28" xfId="11" applyNumberFormat="1" applyFont="1" applyBorder="1" applyAlignment="1" applyProtection="1">
      <alignment vertical="center"/>
    </xf>
    <xf numFmtId="3" fontId="39" fillId="0" borderId="48" xfId="11" applyNumberFormat="1" applyFont="1" applyBorder="1" applyAlignment="1" applyProtection="1">
      <alignment vertical="center"/>
    </xf>
    <xf numFmtId="3" fontId="23" fillId="0" borderId="0" xfId="9" applyNumberFormat="1" applyAlignment="1">
      <alignment vertical="center"/>
    </xf>
    <xf numFmtId="0" fontId="6" fillId="0" borderId="0" xfId="0" applyFont="1" applyFill="1" applyBorder="1" applyAlignment="1">
      <alignment horizontal="left" vertical="top"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8" xfId="0" applyFont="1" applyFill="1" applyBorder="1" applyAlignment="1">
      <alignment horizontal="center" vertical="top" wrapText="1"/>
    </xf>
    <xf numFmtId="0" fontId="5" fillId="0" borderId="25" xfId="0" applyFont="1" applyFill="1" applyBorder="1" applyAlignment="1">
      <alignment horizontal="center" vertical="top" wrapText="1"/>
    </xf>
    <xf numFmtId="0" fontId="5" fillId="0" borderId="45" xfId="0" applyFont="1" applyFill="1" applyBorder="1" applyAlignment="1">
      <alignment horizontal="left" vertical="center" wrapText="1"/>
    </xf>
    <xf numFmtId="0" fontId="0" fillId="0" borderId="54" xfId="0" applyBorder="1"/>
    <xf numFmtId="0" fontId="0" fillId="0" borderId="50" xfId="0" applyBorder="1"/>
    <xf numFmtId="0" fontId="5" fillId="0" borderId="27" xfId="0" applyFont="1" applyFill="1" applyBorder="1" applyAlignment="1">
      <alignment horizontal="center" vertical="top" wrapText="1"/>
    </xf>
    <xf numFmtId="0" fontId="5" fillId="0" borderId="22" xfId="0" applyFont="1" applyFill="1" applyBorder="1" applyAlignment="1">
      <alignment horizontal="center" vertical="top" wrapText="1"/>
    </xf>
    <xf numFmtId="0" fontId="5" fillId="0" borderId="41" xfId="0" applyFont="1" applyFill="1" applyBorder="1" applyAlignment="1">
      <alignment horizontal="center" vertical="top" wrapText="1"/>
    </xf>
    <xf numFmtId="0" fontId="5" fillId="0" borderId="20" xfId="0" applyFont="1" applyFill="1" applyBorder="1" applyAlignment="1">
      <alignment horizontal="center" vertical="top" wrapText="1"/>
    </xf>
    <xf numFmtId="0" fontId="5" fillId="0" borderId="37" xfId="0" applyFont="1" applyFill="1" applyBorder="1" applyAlignment="1">
      <alignment horizontal="center" vertical="top" wrapText="1"/>
    </xf>
    <xf numFmtId="0" fontId="5" fillId="0" borderId="33" xfId="0" applyFont="1" applyFill="1" applyBorder="1" applyAlignment="1">
      <alignment horizontal="center" vertical="top" wrapText="1"/>
    </xf>
    <xf numFmtId="0" fontId="5" fillId="0" borderId="51" xfId="0" applyFont="1" applyFill="1" applyBorder="1" applyAlignment="1">
      <alignment horizontal="center" vertical="top" wrapText="1"/>
    </xf>
    <xf numFmtId="0" fontId="5" fillId="0" borderId="18"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27" xfId="0" applyFont="1" applyFill="1" applyBorder="1" applyAlignment="1">
      <alignment horizontal="left" vertical="center" wrapText="1"/>
    </xf>
    <xf numFmtId="0" fontId="5" fillId="0" borderId="57" xfId="0" applyFont="1" applyFill="1" applyBorder="1" applyAlignment="1">
      <alignment horizontal="left" vertical="center" wrapText="1"/>
    </xf>
    <xf numFmtId="0" fontId="5" fillId="0" borderId="58"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21" xfId="0" applyFont="1" applyFill="1" applyBorder="1" applyAlignment="1">
      <alignment horizontal="center" vertical="top" wrapText="1"/>
    </xf>
    <xf numFmtId="0" fontId="5" fillId="0" borderId="28" xfId="0" applyFont="1" applyFill="1" applyBorder="1" applyAlignment="1">
      <alignment horizontal="center" vertical="top" wrapText="1"/>
    </xf>
    <xf numFmtId="0" fontId="5" fillId="0" borderId="26" xfId="0" applyFont="1" applyFill="1" applyBorder="1" applyAlignment="1">
      <alignment horizontal="center" vertical="top" wrapText="1"/>
    </xf>
    <xf numFmtId="0" fontId="5" fillId="11" borderId="15" xfId="0" applyFont="1" applyFill="1" applyBorder="1" applyAlignment="1">
      <alignment horizontal="center" vertical="center" wrapText="1"/>
    </xf>
    <xf numFmtId="0" fontId="5" fillId="11" borderId="20" xfId="0" applyFont="1" applyFill="1" applyBorder="1" applyAlignment="1">
      <alignment horizontal="center" vertical="center" wrapText="1"/>
    </xf>
    <xf numFmtId="0" fontId="5" fillId="11" borderId="33" xfId="0" applyFont="1" applyFill="1" applyBorder="1" applyAlignment="1">
      <alignment horizontal="center" vertical="center" wrapText="1"/>
    </xf>
    <xf numFmtId="3" fontId="5" fillId="0" borderId="18" xfId="0" applyNumberFormat="1" applyFont="1" applyFill="1" applyBorder="1" applyAlignment="1">
      <alignment horizontal="left" vertical="center" wrapText="1"/>
    </xf>
    <xf numFmtId="3" fontId="5" fillId="0" borderId="25" xfId="0" applyNumberFormat="1" applyFont="1" applyFill="1" applyBorder="1" applyAlignment="1">
      <alignment horizontal="left" vertical="center" wrapText="1"/>
    </xf>
    <xf numFmtId="3" fontId="5" fillId="0" borderId="27" xfId="0" applyNumberFormat="1" applyFont="1" applyFill="1" applyBorder="1" applyAlignment="1">
      <alignment horizontal="left" vertical="center" wrapText="1"/>
    </xf>
    <xf numFmtId="0" fontId="5" fillId="0" borderId="35" xfId="0" applyFont="1" applyFill="1" applyBorder="1" applyAlignment="1">
      <alignment horizontal="center" vertical="top" wrapText="1"/>
    </xf>
    <xf numFmtId="0" fontId="5" fillId="11" borderId="10" xfId="0" applyFont="1" applyFill="1" applyBorder="1" applyAlignment="1">
      <alignment horizontal="center" vertical="center" wrapText="1"/>
    </xf>
    <xf numFmtId="4" fontId="5" fillId="11" borderId="10" xfId="0" applyNumberFormat="1" applyFont="1" applyFill="1" applyBorder="1" applyAlignment="1">
      <alignment horizontal="center" vertical="center" wrapText="1"/>
    </xf>
    <xf numFmtId="4" fontId="5" fillId="11" borderId="12" xfId="0" applyNumberFormat="1" applyFont="1" applyFill="1" applyBorder="1" applyAlignment="1">
      <alignment horizontal="center" vertical="center" wrapText="1"/>
    </xf>
    <xf numFmtId="0" fontId="5" fillId="0" borderId="10" xfId="0" applyFont="1" applyFill="1" applyBorder="1" applyAlignment="1">
      <alignment horizontal="center" vertical="top" wrapText="1"/>
    </xf>
    <xf numFmtId="3" fontId="5" fillId="0" borderId="22" xfId="0" applyNumberFormat="1" applyFont="1" applyFill="1" applyBorder="1" applyAlignment="1">
      <alignment horizontal="right" vertical="center" wrapText="1"/>
    </xf>
    <xf numFmtId="3" fontId="5" fillId="0" borderId="48" xfId="0" applyNumberFormat="1" applyFont="1" applyFill="1" applyBorder="1" applyAlignment="1">
      <alignment horizontal="right" vertical="center" wrapText="1"/>
    </xf>
    <xf numFmtId="3" fontId="5" fillId="0" borderId="29" xfId="0" applyNumberFormat="1" applyFont="1" applyFill="1" applyBorder="1" applyAlignment="1">
      <alignment horizontal="right" vertical="center" wrapText="1"/>
    </xf>
    <xf numFmtId="0" fontId="5" fillId="11" borderId="21" xfId="0" applyFont="1" applyFill="1" applyBorder="1" applyAlignment="1">
      <alignment horizontal="center" vertical="center" wrapText="1"/>
    </xf>
    <xf numFmtId="0" fontId="5" fillId="11" borderId="26" xfId="0" applyFont="1" applyFill="1" applyBorder="1" applyAlignment="1">
      <alignment horizontal="center" vertical="center" wrapText="1"/>
    </xf>
    <xf numFmtId="0" fontId="5" fillId="18" borderId="21" xfId="0" applyFont="1" applyFill="1" applyBorder="1" applyAlignment="1">
      <alignment horizontal="center" vertical="center" wrapText="1"/>
    </xf>
    <xf numFmtId="0" fontId="5" fillId="18" borderId="26" xfId="0" applyFont="1" applyFill="1" applyBorder="1" applyAlignment="1">
      <alignment horizontal="center" vertical="center" wrapText="1"/>
    </xf>
    <xf numFmtId="0" fontId="5" fillId="18" borderId="10" xfId="0" applyFont="1" applyFill="1" applyBorder="1" applyAlignment="1">
      <alignment horizontal="center" vertical="center" wrapText="1"/>
    </xf>
    <xf numFmtId="3" fontId="5" fillId="0" borderId="10" xfId="0" applyNumberFormat="1" applyFont="1" applyFill="1" applyBorder="1" applyAlignment="1">
      <alignment horizontal="left" vertical="center" wrapText="1"/>
    </xf>
    <xf numFmtId="3" fontId="5" fillId="0" borderId="12" xfId="0" applyNumberFormat="1" applyFont="1" applyFill="1" applyBorder="1" applyAlignment="1">
      <alignment horizontal="right" vertical="center" wrapText="1"/>
    </xf>
    <xf numFmtId="0" fontId="5" fillId="0" borderId="21" xfId="0" applyFont="1" applyFill="1" applyBorder="1" applyAlignment="1">
      <alignment horizontal="left" vertical="center" wrapText="1"/>
    </xf>
    <xf numFmtId="0" fontId="5" fillId="11" borderId="34" xfId="0" applyFont="1" applyFill="1" applyBorder="1" applyAlignment="1">
      <alignment horizontal="center" vertical="center" wrapText="1"/>
    </xf>
    <xf numFmtId="0" fontId="5" fillId="11" borderId="35" xfId="0" applyFont="1" applyFill="1" applyBorder="1" applyAlignment="1">
      <alignment horizontal="center" vertical="center" wrapText="1"/>
    </xf>
    <xf numFmtId="0" fontId="5" fillId="23" borderId="45" xfId="0" applyFont="1" applyFill="1" applyBorder="1" applyAlignment="1">
      <alignment horizontal="left" vertical="justify" wrapText="1"/>
    </xf>
    <xf numFmtId="0" fontId="5" fillId="23" borderId="54" xfId="0" applyFont="1" applyFill="1" applyBorder="1" applyAlignment="1">
      <alignment horizontal="left" vertical="justify" wrapText="1"/>
    </xf>
    <xf numFmtId="0" fontId="5" fillId="23" borderId="49" xfId="0" applyFont="1" applyFill="1" applyBorder="1" applyAlignment="1">
      <alignment horizontal="left" vertical="justify" wrapText="1"/>
    </xf>
    <xf numFmtId="0" fontId="5" fillId="23" borderId="46" xfId="0" applyFont="1" applyFill="1" applyBorder="1" applyAlignment="1">
      <alignment horizontal="left" vertical="justify" wrapText="1"/>
    </xf>
    <xf numFmtId="0" fontId="5" fillId="23" borderId="25" xfId="0" applyFont="1" applyFill="1" applyBorder="1" applyAlignment="1">
      <alignment horizontal="left" vertical="justify" wrapText="1"/>
    </xf>
    <xf numFmtId="0" fontId="5" fillId="23" borderId="27" xfId="0" applyFont="1" applyFill="1" applyBorder="1" applyAlignment="1">
      <alignment horizontal="left" vertical="justify" wrapText="1"/>
    </xf>
    <xf numFmtId="0" fontId="5" fillId="0" borderId="10" xfId="0" applyFont="1" applyFill="1" applyBorder="1" applyAlignment="1">
      <alignment horizontal="left" vertical="center" wrapText="1"/>
    </xf>
    <xf numFmtId="0" fontId="6" fillId="0" borderId="12" xfId="0" applyFont="1" applyBorder="1"/>
    <xf numFmtId="0" fontId="5" fillId="11" borderId="6"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6" fillId="7" borderId="21" xfId="0" applyFont="1" applyFill="1" applyBorder="1" applyAlignment="1">
      <alignment horizontal="center" vertical="center" wrapText="1"/>
    </xf>
    <xf numFmtId="0" fontId="6" fillId="7" borderId="22" xfId="0" applyFont="1" applyFill="1" applyBorder="1" applyAlignment="1">
      <alignment horizontal="center" vertical="center" wrapText="1"/>
    </xf>
    <xf numFmtId="0" fontId="5" fillId="11" borderId="17" xfId="0" applyFont="1" applyFill="1" applyBorder="1" applyAlignment="1">
      <alignment horizontal="center" vertical="center" wrapText="1"/>
    </xf>
    <xf numFmtId="4" fontId="5" fillId="11" borderId="7" xfId="0" applyNumberFormat="1" applyFont="1" applyFill="1" applyBorder="1" applyAlignment="1">
      <alignment horizontal="center" vertical="center" wrapText="1"/>
    </xf>
    <xf numFmtId="4" fontId="5" fillId="11" borderId="14" xfId="0" applyNumberFormat="1" applyFont="1" applyFill="1" applyBorder="1" applyAlignment="1">
      <alignment horizontal="center" vertical="center" wrapText="1"/>
    </xf>
    <xf numFmtId="0" fontId="5" fillId="11" borderId="16" xfId="0" applyFont="1" applyFill="1" applyBorder="1" applyAlignment="1">
      <alignment horizontal="center" vertical="center" wrapText="1"/>
    </xf>
    <xf numFmtId="0" fontId="5" fillId="18" borderId="7" xfId="0" applyFont="1" applyFill="1" applyBorder="1" applyAlignment="1">
      <alignment horizontal="center" vertical="center" wrapText="1"/>
    </xf>
    <xf numFmtId="0" fontId="5" fillId="18" borderId="1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6" fillId="0" borderId="10" xfId="0" applyFont="1" applyFill="1" applyBorder="1"/>
    <xf numFmtId="0" fontId="6" fillId="0" borderId="21" xfId="0" applyFont="1" applyFill="1" applyBorder="1"/>
    <xf numFmtId="3" fontId="5" fillId="0" borderId="26" xfId="0" applyNumberFormat="1" applyFont="1" applyFill="1" applyBorder="1" applyAlignment="1">
      <alignment horizontal="left" vertical="center" wrapText="1"/>
    </xf>
    <xf numFmtId="3" fontId="5" fillId="0" borderId="12" xfId="0" applyNumberFormat="1" applyFont="1" applyFill="1" applyBorder="1" applyAlignment="1">
      <alignment horizontal="center" vertical="center" wrapText="1"/>
    </xf>
    <xf numFmtId="3" fontId="5" fillId="0" borderId="14" xfId="0" applyNumberFormat="1" applyFont="1" applyFill="1" applyBorder="1" applyAlignment="1">
      <alignment horizontal="right" vertical="center" wrapText="1"/>
    </xf>
    <xf numFmtId="3" fontId="5" fillId="0" borderId="19" xfId="0" applyNumberFormat="1" applyFont="1" applyFill="1" applyBorder="1" applyAlignment="1">
      <alignment horizontal="right" vertical="center" wrapText="1"/>
    </xf>
    <xf numFmtId="0" fontId="5" fillId="23" borderId="47" xfId="0" applyFont="1" applyFill="1" applyBorder="1" applyAlignment="1">
      <alignment horizontal="left" vertical="center" wrapText="1"/>
    </xf>
    <xf numFmtId="0" fontId="5" fillId="23" borderId="58" xfId="0" applyFont="1" applyFill="1" applyBorder="1" applyAlignment="1">
      <alignment horizontal="left" vertical="center" wrapText="1"/>
    </xf>
    <xf numFmtId="0" fontId="5" fillId="23" borderId="59" xfId="0" applyFont="1" applyFill="1" applyBorder="1" applyAlignment="1">
      <alignment horizontal="left" vertical="center" wrapText="1"/>
    </xf>
    <xf numFmtId="3" fontId="5" fillId="0" borderId="41" xfId="0" applyNumberFormat="1" applyFont="1" applyFill="1" applyBorder="1" applyAlignment="1">
      <alignment horizontal="right" vertical="center" wrapText="1"/>
    </xf>
    <xf numFmtId="3" fontId="5" fillId="0" borderId="21" xfId="0" applyNumberFormat="1" applyFont="1" applyFill="1" applyBorder="1" applyAlignment="1">
      <alignment horizontal="right" vertical="center" wrapText="1"/>
    </xf>
    <xf numFmtId="0" fontId="5" fillId="0" borderId="28" xfId="0" applyFont="1" applyFill="1" applyBorder="1" applyAlignment="1">
      <alignment horizontal="right" vertical="center" wrapText="1"/>
    </xf>
    <xf numFmtId="0" fontId="5" fillId="0" borderId="26" xfId="0" applyFont="1" applyFill="1" applyBorder="1" applyAlignment="1">
      <alignment horizontal="right" vertical="center" wrapText="1"/>
    </xf>
    <xf numFmtId="0" fontId="22" fillId="0" borderId="0" xfId="9" applyFont="1" applyBorder="1" applyAlignment="1" applyProtection="1">
      <alignment horizontal="center"/>
    </xf>
    <xf numFmtId="0" fontId="22" fillId="0" borderId="31" xfId="9" applyFont="1" applyBorder="1" applyAlignment="1" applyProtection="1">
      <alignment horizontal="center"/>
    </xf>
    <xf numFmtId="0" fontId="22" fillId="25" borderId="0" xfId="9" applyFont="1" applyFill="1" applyBorder="1" applyAlignment="1">
      <alignment horizontal="center" vertical="center"/>
    </xf>
    <xf numFmtId="0" fontId="22" fillId="0" borderId="8" xfId="9" applyFont="1" applyBorder="1" applyAlignment="1" applyProtection="1">
      <alignment horizontal="center" vertical="center"/>
    </xf>
    <xf numFmtId="0" fontId="22" fillId="0" borderId="55" xfId="9" applyFont="1" applyBorder="1" applyAlignment="1" applyProtection="1">
      <alignment horizontal="center" vertical="center"/>
    </xf>
    <xf numFmtId="0" fontId="22" fillId="0" borderId="56" xfId="9" applyFont="1" applyBorder="1" applyAlignment="1" applyProtection="1">
      <alignment horizontal="center" vertical="center"/>
    </xf>
    <xf numFmtId="0" fontId="22" fillId="0" borderId="9" xfId="9" applyFont="1" applyBorder="1" applyAlignment="1" applyProtection="1">
      <alignment horizontal="center" vertical="center"/>
    </xf>
    <xf numFmtId="0" fontId="22" fillId="0" borderId="0" xfId="9" applyFont="1" applyBorder="1" applyAlignment="1" applyProtection="1">
      <alignment horizontal="center" vertical="center"/>
    </xf>
    <xf numFmtId="0" fontId="22" fillId="0" borderId="13" xfId="9" applyFont="1" applyBorder="1" applyAlignment="1" applyProtection="1">
      <alignment horizontal="center" vertical="center"/>
    </xf>
    <xf numFmtId="0" fontId="2" fillId="0" borderId="0" xfId="11" applyBorder="1" applyAlignment="1" applyProtection="1">
      <alignment horizontal="center" vertical="center"/>
    </xf>
    <xf numFmtId="0" fontId="2" fillId="0" borderId="31" xfId="11" applyBorder="1" applyAlignment="1" applyProtection="1">
      <alignment horizontal="center" vertical="center"/>
    </xf>
    <xf numFmtId="0" fontId="2" fillId="0" borderId="32" xfId="11" applyBorder="1" applyAlignment="1" applyProtection="1">
      <alignment horizontal="center" vertical="center"/>
    </xf>
    <xf numFmtId="0" fontId="15" fillId="0" borderId="9" xfId="11" applyFont="1" applyBorder="1" applyAlignment="1" applyProtection="1">
      <alignment horizontal="center" vertical="center" wrapText="1"/>
    </xf>
    <xf numFmtId="0" fontId="15" fillId="0" borderId="6" xfId="11" applyFont="1" applyBorder="1" applyAlignment="1" applyProtection="1">
      <alignment horizontal="center" vertical="center" wrapText="1"/>
    </xf>
    <xf numFmtId="0" fontId="15" fillId="0" borderId="7" xfId="11" applyFont="1" applyBorder="1" applyAlignment="1" applyProtection="1">
      <alignment horizontal="center" vertical="center" wrapText="1"/>
    </xf>
    <xf numFmtId="0" fontId="15" fillId="0" borderId="14" xfId="11" applyFont="1" applyBorder="1" applyAlignment="1" applyProtection="1">
      <alignment horizontal="center" vertical="center" wrapText="1"/>
    </xf>
    <xf numFmtId="0" fontId="7" fillId="0" borderId="55" xfId="0" applyFont="1" applyFill="1" applyBorder="1" applyAlignment="1">
      <alignment horizontal="center" vertical="center"/>
    </xf>
    <xf numFmtId="0" fontId="7" fillId="0" borderId="56"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3" xfId="0" applyFont="1" applyFill="1" applyBorder="1" applyAlignment="1">
      <alignment horizontal="center" vertical="center"/>
    </xf>
    <xf numFmtId="0" fontId="10" fillId="2" borderId="0" xfId="0" applyFont="1" applyFill="1" applyBorder="1" applyAlignment="1">
      <alignment horizontal="center" vertical="center" wrapText="1"/>
    </xf>
    <xf numFmtId="0" fontId="10" fillId="2" borderId="13" xfId="0" applyFont="1" applyFill="1" applyBorder="1" applyAlignment="1">
      <alignment horizontal="center" vertical="center" wrapText="1"/>
    </xf>
    <xf numFmtId="166" fontId="26" fillId="11" borderId="15" xfId="3" applyNumberFormat="1" applyFont="1" applyFill="1" applyBorder="1" applyAlignment="1">
      <alignment horizontal="left" vertical="center" wrapText="1"/>
    </xf>
    <xf numFmtId="166" fontId="26" fillId="11" borderId="10" xfId="3" applyNumberFormat="1" applyFont="1" applyFill="1" applyBorder="1" applyAlignment="1">
      <alignment horizontal="left" vertical="center" wrapText="1"/>
    </xf>
    <xf numFmtId="166" fontId="26" fillId="11" borderId="12" xfId="3" applyNumberFormat="1" applyFont="1" applyFill="1" applyBorder="1" applyAlignment="1">
      <alignment horizontal="left" vertical="center" wrapText="1"/>
    </xf>
    <xf numFmtId="0" fontId="26" fillId="11" borderId="15" xfId="0" applyFont="1" applyFill="1" applyBorder="1" applyAlignment="1">
      <alignment horizontal="left" vertical="center" wrapText="1"/>
    </xf>
    <xf numFmtId="0" fontId="26" fillId="11" borderId="10" xfId="0" applyFont="1" applyFill="1" applyBorder="1" applyAlignment="1">
      <alignment horizontal="left" vertical="center" wrapText="1"/>
    </xf>
    <xf numFmtId="0" fontId="26" fillId="11" borderId="12" xfId="0" applyFont="1" applyFill="1" applyBorder="1" applyAlignment="1">
      <alignment horizontal="left" vertical="center" wrapText="1"/>
    </xf>
    <xf numFmtId="0" fontId="22" fillId="0" borderId="0" xfId="0" applyFont="1" applyBorder="1" applyAlignment="1" applyProtection="1">
      <alignment horizontal="center"/>
    </xf>
    <xf numFmtId="0" fontId="22" fillId="0" borderId="0" xfId="0" applyFont="1" applyBorder="1" applyAlignment="1" applyProtection="1">
      <alignment horizontal="left"/>
    </xf>
    <xf numFmtId="0" fontId="15" fillId="0" borderId="6"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7" xfId="0" applyFont="1" applyBorder="1" applyAlignment="1" applyProtection="1">
      <alignment horizontal="center" vertical="center"/>
    </xf>
    <xf numFmtId="0" fontId="15" fillId="0" borderId="14" xfId="0" applyFont="1" applyBorder="1" applyAlignment="1" applyProtection="1">
      <alignment horizontal="center" vertical="center"/>
    </xf>
    <xf numFmtId="0" fontId="11" fillId="2" borderId="8" xfId="0" applyFont="1" applyFill="1" applyBorder="1" applyAlignment="1">
      <alignment horizontal="center" wrapText="1"/>
    </xf>
    <xf numFmtId="0" fontId="11" fillId="2" borderId="60" xfId="0" applyFont="1" applyFill="1" applyBorder="1" applyAlignment="1">
      <alignment horizontal="center" wrapText="1"/>
    </xf>
    <xf numFmtId="0" fontId="11" fillId="2" borderId="30" xfId="0" applyFont="1" applyFill="1" applyBorder="1" applyAlignment="1">
      <alignment horizontal="center" wrapText="1"/>
    </xf>
    <xf numFmtId="0" fontId="11" fillId="2" borderId="2" xfId="0" applyFont="1" applyFill="1" applyBorder="1" applyAlignment="1">
      <alignment horizontal="center" wrapText="1"/>
    </xf>
    <xf numFmtId="0" fontId="11" fillId="0" borderId="31" xfId="0" applyFont="1" applyBorder="1" applyAlignment="1">
      <alignment horizontal="center"/>
    </xf>
    <xf numFmtId="0" fontId="0" fillId="0" borderId="21" xfId="0" applyBorder="1" applyAlignment="1">
      <alignment horizontal="center" vertical="center" wrapText="1"/>
    </xf>
    <xf numFmtId="0" fontId="0" fillId="0" borderId="28" xfId="0" applyBorder="1" applyAlignment="1">
      <alignment horizontal="center" vertical="center" wrapText="1"/>
    </xf>
    <xf numFmtId="0" fontId="0" fillId="0" borderId="26" xfId="0" applyBorder="1" applyAlignment="1">
      <alignment horizontal="center" vertical="center" wrapText="1"/>
    </xf>
    <xf numFmtId="3" fontId="0" fillId="0" borderId="21" xfId="0" applyNumberFormat="1" applyBorder="1" applyAlignment="1">
      <alignment horizontal="center" vertical="center" wrapText="1"/>
    </xf>
    <xf numFmtId="3" fontId="0" fillId="0" borderId="28" xfId="0" applyNumberFormat="1" applyBorder="1" applyAlignment="1">
      <alignment horizontal="center" vertical="center" wrapText="1"/>
    </xf>
    <xf numFmtId="3" fontId="0" fillId="0" borderId="26" xfId="0" applyNumberFormat="1" applyBorder="1" applyAlignment="1">
      <alignment horizontal="center" vertical="center" wrapText="1"/>
    </xf>
    <xf numFmtId="0" fontId="57" fillId="0" borderId="10" xfId="0" applyFont="1" applyBorder="1" applyAlignment="1">
      <alignment horizontal="center" vertical="center"/>
    </xf>
    <xf numFmtId="0" fontId="0" fillId="12" borderId="10" xfId="0" applyFill="1" applyBorder="1" applyAlignment="1">
      <alignment horizontal="center" vertical="center"/>
    </xf>
    <xf numFmtId="0" fontId="0" fillId="0" borderId="21" xfId="0" applyBorder="1" applyAlignment="1">
      <alignment horizontal="center" vertical="center"/>
    </xf>
    <xf numFmtId="0" fontId="0" fillId="0" borderId="26" xfId="0" applyBorder="1" applyAlignment="1">
      <alignment horizontal="center" vertical="center"/>
    </xf>
    <xf numFmtId="0" fontId="8" fillId="25" borderId="44" xfId="13" applyFont="1" applyFill="1" applyBorder="1" applyAlignment="1">
      <alignment horizontal="center" vertical="center" wrapText="1"/>
    </xf>
    <xf numFmtId="0" fontId="8" fillId="25" borderId="52" xfId="13" applyFont="1" applyFill="1" applyBorder="1" applyAlignment="1">
      <alignment horizontal="center" vertical="center" wrapText="1"/>
    </xf>
    <xf numFmtId="0" fontId="8" fillId="25" borderId="53" xfId="13" applyFont="1" applyFill="1" applyBorder="1" applyAlignment="1">
      <alignment horizontal="center" vertical="center" wrapText="1"/>
    </xf>
    <xf numFmtId="0" fontId="1" fillId="0" borderId="0" xfId="13"/>
    <xf numFmtId="0" fontId="8" fillId="0" borderId="0" xfId="13" applyFont="1" applyFill="1" applyAlignment="1">
      <alignment vertical="center" wrapText="1"/>
    </xf>
    <xf numFmtId="0" fontId="61" fillId="26" borderId="44" xfId="14" applyFont="1" applyFill="1" applyBorder="1" applyAlignment="1">
      <alignment horizontal="center" vertical="center" wrapText="1"/>
    </xf>
    <xf numFmtId="0" fontId="61" fillId="26" borderId="52" xfId="14" applyFont="1" applyFill="1" applyBorder="1" applyAlignment="1">
      <alignment horizontal="center" vertical="center" wrapText="1"/>
    </xf>
    <xf numFmtId="0" fontId="61" fillId="26" borderId="53" xfId="14" applyFont="1" applyFill="1" applyBorder="1" applyAlignment="1">
      <alignment horizontal="center" vertical="center" wrapText="1"/>
    </xf>
    <xf numFmtId="0" fontId="8" fillId="0" borderId="0" xfId="13" applyFont="1" applyBorder="1" applyAlignment="1">
      <alignment vertical="center"/>
    </xf>
    <xf numFmtId="0" fontId="61" fillId="26" borderId="44" xfId="13" applyFont="1" applyFill="1" applyBorder="1" applyAlignment="1">
      <alignment horizontal="left" vertical="center" wrapText="1"/>
    </xf>
    <xf numFmtId="0" fontId="61" fillId="26" borderId="52" xfId="13" applyFont="1" applyFill="1" applyBorder="1" applyAlignment="1">
      <alignment horizontal="left" vertical="center" wrapText="1"/>
    </xf>
    <xf numFmtId="0" fontId="61" fillId="26" borderId="53" xfId="13" applyFont="1" applyFill="1" applyBorder="1" applyAlignment="1">
      <alignment horizontal="left" vertical="center" wrapText="1"/>
    </xf>
    <xf numFmtId="0" fontId="61" fillId="26" borderId="44" xfId="14" applyFont="1" applyFill="1" applyBorder="1" applyAlignment="1">
      <alignment horizontal="left" vertical="center" wrapText="1"/>
    </xf>
    <xf numFmtId="0" fontId="61" fillId="26" borderId="52" xfId="14" applyFont="1" applyFill="1" applyBorder="1" applyAlignment="1">
      <alignment horizontal="left" vertical="center" wrapText="1"/>
    </xf>
    <xf numFmtId="0" fontId="61" fillId="26" borderId="52" xfId="14" applyFont="1" applyFill="1" applyBorder="1" applyAlignment="1">
      <alignment vertical="center" wrapText="1"/>
    </xf>
    <xf numFmtId="0" fontId="61" fillId="26" borderId="52" xfId="13" applyFont="1" applyFill="1" applyBorder="1" applyAlignment="1">
      <alignment vertical="center" wrapText="1"/>
    </xf>
    <xf numFmtId="0" fontId="61" fillId="26" borderId="53" xfId="13" applyFont="1" applyFill="1" applyBorder="1" applyAlignment="1">
      <alignment vertical="center" wrapText="1"/>
    </xf>
    <xf numFmtId="0" fontId="1" fillId="0" borderId="10" xfId="13" applyBorder="1" applyAlignment="1" applyProtection="1">
      <alignment vertical="center"/>
    </xf>
    <xf numFmtId="0" fontId="1" fillId="0" borderId="10" xfId="13" applyBorder="1" applyAlignment="1" applyProtection="1">
      <alignment horizontal="center" vertical="center"/>
    </xf>
    <xf numFmtId="0" fontId="1" fillId="0" borderId="10" xfId="13" applyBorder="1" applyAlignment="1" applyProtection="1">
      <alignment vertical="center"/>
      <protection locked="0"/>
    </xf>
    <xf numFmtId="0" fontId="62" fillId="0" borderId="10" xfId="13" applyFont="1" applyBorder="1" applyAlignment="1" applyProtection="1">
      <alignment horizontal="center" vertical="center"/>
    </xf>
    <xf numFmtId="0" fontId="62" fillId="0" borderId="10" xfId="13" applyFont="1" applyBorder="1" applyAlignment="1" applyProtection="1">
      <alignment horizontal="center" vertical="center" wrapText="1"/>
    </xf>
    <xf numFmtId="0" fontId="62" fillId="0" borderId="18" xfId="13" applyFont="1" applyBorder="1" applyAlignment="1" applyProtection="1">
      <alignment horizontal="center" vertical="center"/>
    </xf>
    <xf numFmtId="0" fontId="62" fillId="0" borderId="25" xfId="13" applyFont="1" applyBorder="1" applyAlignment="1" applyProtection="1">
      <alignment horizontal="center" vertical="center"/>
    </xf>
    <xf numFmtId="0" fontId="62" fillId="0" borderId="27" xfId="13" applyFont="1" applyBorder="1" applyAlignment="1" applyProtection="1">
      <alignment horizontal="center" vertical="center"/>
      <protection locked="0"/>
    </xf>
    <xf numFmtId="0" fontId="63" fillId="0" borderId="10" xfId="13" applyFont="1" applyBorder="1" applyAlignment="1" applyProtection="1">
      <alignment horizontal="left" vertical="top"/>
    </xf>
    <xf numFmtId="0" fontId="65" fillId="0" borderId="10" xfId="15" applyFont="1" applyBorder="1" applyAlignment="1" applyProtection="1">
      <alignment horizontal="left" vertical="top" wrapText="1"/>
    </xf>
    <xf numFmtId="9" fontId="0" fillId="23" borderId="0" xfId="16" applyFont="1" applyFill="1" applyAlignment="1" applyProtection="1">
      <alignment horizontal="center" vertical="top"/>
      <protection hidden="1"/>
    </xf>
    <xf numFmtId="9" fontId="1" fillId="0" borderId="10" xfId="13" applyNumberFormat="1" applyBorder="1" applyAlignment="1" applyProtection="1">
      <alignment horizontal="center" vertical="top"/>
      <protection locked="0"/>
    </xf>
    <xf numFmtId="0" fontId="1" fillId="0" borderId="10" xfId="13" applyBorder="1" applyAlignment="1" applyProtection="1">
      <alignment horizontal="center" vertical="top"/>
      <protection locked="0"/>
    </xf>
    <xf numFmtId="0" fontId="0" fillId="23" borderId="10" xfId="16" applyNumberFormat="1" applyFont="1" applyFill="1" applyBorder="1" applyAlignment="1" applyProtection="1">
      <alignment horizontal="left" vertical="top"/>
    </xf>
    <xf numFmtId="0" fontId="62" fillId="23" borderId="10" xfId="16" applyNumberFormat="1" applyFont="1" applyFill="1" applyBorder="1" applyAlignment="1" applyProtection="1">
      <alignment horizontal="left" vertical="top" wrapText="1"/>
      <protection hidden="1"/>
    </xf>
    <xf numFmtId="0" fontId="62" fillId="23" borderId="18" xfId="16" applyNumberFormat="1" applyFont="1" applyFill="1" applyBorder="1" applyAlignment="1" applyProtection="1">
      <alignment horizontal="left" vertical="top" wrapText="1"/>
      <protection hidden="1"/>
    </xf>
    <xf numFmtId="0" fontId="62" fillId="23" borderId="25" xfId="16" applyNumberFormat="1" applyFont="1" applyFill="1" applyBorder="1" applyAlignment="1" applyProtection="1">
      <alignment horizontal="left" vertical="top"/>
    </xf>
    <xf numFmtId="0" fontId="62" fillId="23" borderId="27" xfId="16" applyNumberFormat="1" applyFont="1" applyFill="1" applyBorder="1" applyAlignment="1" applyProtection="1">
      <alignment horizontal="left" vertical="top"/>
      <protection locked="0"/>
    </xf>
    <xf numFmtId="9" fontId="0" fillId="23" borderId="10" xfId="16" applyFont="1" applyFill="1" applyBorder="1" applyAlignment="1" applyProtection="1">
      <alignment horizontal="center" vertical="top"/>
      <protection hidden="1"/>
    </xf>
  </cellXfs>
  <cellStyles count="17">
    <cellStyle name="Euro" xfId="1"/>
    <cellStyle name="Hipervínculo" xfId="15" builtinId="8"/>
    <cellStyle name="Millares" xfId="2" builtinId="3"/>
    <cellStyle name="Millares 2" xfId="3"/>
    <cellStyle name="Millares 3" xfId="4"/>
    <cellStyle name="Millares 4" xfId="5"/>
    <cellStyle name="Millares 5" xfId="6"/>
    <cellStyle name="Millares 6" xfId="12"/>
    <cellStyle name="Moneda 2" xfId="7"/>
    <cellStyle name="Normal" xfId="0" builtinId="0"/>
    <cellStyle name="Normal 2" xfId="8"/>
    <cellStyle name="Normal 2 2" xfId="9"/>
    <cellStyle name="Normal 2 3" xfId="14"/>
    <cellStyle name="Normal 3" xfId="11"/>
    <cellStyle name="Normal 4" xfId="13"/>
    <cellStyle name="Porcentaje" xfId="10" builtinId="5"/>
    <cellStyle name="Porcentaje 2" xf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wmf"/></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885825</xdr:colOff>
      <xdr:row>0</xdr:row>
      <xdr:rowOff>285750</xdr:rowOff>
    </xdr:from>
    <xdr:to>
      <xdr:col>1</xdr:col>
      <xdr:colOff>781050</xdr:colOff>
      <xdr:row>2</xdr:row>
      <xdr:rowOff>504825</xdr:rowOff>
    </xdr:to>
    <xdr:pic>
      <xdr:nvPicPr>
        <xdr:cNvPr id="30647" name="Imagen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75571" t="1614" r="1564" b="88701"/>
        <a:stretch>
          <a:fillRect/>
        </a:stretch>
      </xdr:blipFill>
      <xdr:spPr bwMode="auto">
        <a:xfrm>
          <a:off x="885825" y="285750"/>
          <a:ext cx="13811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1</xdr:row>
      <xdr:rowOff>0</xdr:rowOff>
    </xdr:to>
    <xdr:grpSp>
      <xdr:nvGrpSpPr>
        <xdr:cNvPr id="2" name="1 Grupo"/>
        <xdr:cNvGrpSpPr>
          <a:grpSpLocks/>
        </xdr:cNvGrpSpPr>
      </xdr:nvGrpSpPr>
      <xdr:grpSpPr bwMode="auto">
        <a:xfrm>
          <a:off x="0" y="0"/>
          <a:ext cx="6697266" cy="1656953"/>
          <a:chOff x="57150" y="47625"/>
          <a:chExt cx="6181725" cy="1581150"/>
        </a:xfrm>
      </xdr:grpSpPr>
      <xdr:pic>
        <xdr:nvPicPr>
          <xdr:cNvPr id="3" name="1 Imagen" descr="ESCUDO-transp-lema-blanco.png"/>
          <xdr:cNvPicPr>
            <a:picLocks noChangeAspect="1"/>
          </xdr:cNvPicPr>
        </xdr:nvPicPr>
        <xdr:blipFill>
          <a:blip xmlns:r="http://schemas.openxmlformats.org/officeDocument/2006/relationships" r:embed="rId1" cstate="print"/>
          <a:srcRect/>
          <a:stretch>
            <a:fillRect/>
          </a:stretch>
        </xdr:blipFill>
        <xdr:spPr bwMode="auto">
          <a:xfrm>
            <a:off x="57150" y="47625"/>
            <a:ext cx="1209675" cy="1581150"/>
          </a:xfrm>
          <a:prstGeom prst="rect">
            <a:avLst/>
          </a:prstGeom>
          <a:noFill/>
          <a:ln w="9525">
            <a:noFill/>
            <a:miter lim="800000"/>
            <a:headEnd/>
            <a:tailEnd/>
          </a:ln>
        </xdr:spPr>
      </xdr:pic>
      <xdr:sp macro="" textlink="">
        <xdr:nvSpPr>
          <xdr:cNvPr id="4" name="3 CuadroTexto"/>
          <xdr:cNvSpPr txBox="1"/>
        </xdr:nvSpPr>
        <xdr:spPr>
          <a:xfrm>
            <a:off x="1426640" y="495300"/>
            <a:ext cx="4812235" cy="771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General de Ordenamiento Ambiental Territorial y Coordinación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600075</xdr:colOff>
      <xdr:row>0</xdr:row>
      <xdr:rowOff>1581150</xdr:rowOff>
    </xdr:to>
    <xdr:pic>
      <xdr:nvPicPr>
        <xdr:cNvPr id="2" name="1 Imagen" descr="ESCUDO-transp-lema-blanco.png"/>
        <xdr:cNvPicPr>
          <a:picLocks noChangeAspect="1"/>
        </xdr:cNvPicPr>
      </xdr:nvPicPr>
      <xdr:blipFill>
        <a:blip xmlns:r="http://schemas.openxmlformats.org/officeDocument/2006/relationships" r:embed="rId1" cstate="print"/>
        <a:srcRect/>
        <a:stretch>
          <a:fillRect/>
        </a:stretch>
      </xdr:blipFill>
      <xdr:spPr bwMode="auto">
        <a:xfrm>
          <a:off x="0" y="0"/>
          <a:ext cx="1209675" cy="1581150"/>
        </a:xfrm>
        <a:prstGeom prst="rect">
          <a:avLst/>
        </a:prstGeom>
        <a:noFill/>
        <a:ln w="9525">
          <a:noFill/>
          <a:miter lim="800000"/>
          <a:headEnd/>
          <a:tailEnd/>
        </a:ln>
      </xdr:spPr>
    </xdr:pic>
    <xdr:clientData/>
  </xdr:twoCellAnchor>
  <xdr:twoCellAnchor>
    <xdr:from>
      <xdr:col>1</xdr:col>
      <xdr:colOff>647700</xdr:colOff>
      <xdr:row>0</xdr:row>
      <xdr:rowOff>381000</xdr:rowOff>
    </xdr:from>
    <xdr:to>
      <xdr:col>3</xdr:col>
      <xdr:colOff>885825</xdr:colOff>
      <xdr:row>0</xdr:row>
      <xdr:rowOff>1152525</xdr:rowOff>
    </xdr:to>
    <xdr:sp macro="" textlink="">
      <xdr:nvSpPr>
        <xdr:cNvPr id="3" name="5 CuadroTexto"/>
        <xdr:cNvSpPr txBox="1"/>
      </xdr:nvSpPr>
      <xdr:spPr bwMode="auto">
        <a:xfrm>
          <a:off x="1257300" y="381000"/>
          <a:ext cx="4876800" cy="771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General de Ordenamiento Ambiental Territorial y Coordinación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1209675</xdr:colOff>
      <xdr:row>0</xdr:row>
      <xdr:rowOff>1581150</xdr:rowOff>
    </xdr:to>
    <xdr:pic>
      <xdr:nvPicPr>
        <xdr:cNvPr id="2" name="1 Imagen" descr="ESCUDO-transp-lema-blanco.png"/>
        <xdr:cNvPicPr>
          <a:picLocks noChangeAspect="1"/>
        </xdr:cNvPicPr>
      </xdr:nvPicPr>
      <xdr:blipFill>
        <a:blip xmlns:r="http://schemas.openxmlformats.org/officeDocument/2006/relationships" r:embed="rId1" cstate="print"/>
        <a:srcRect/>
        <a:stretch>
          <a:fillRect/>
        </a:stretch>
      </xdr:blipFill>
      <xdr:spPr bwMode="auto">
        <a:xfrm>
          <a:off x="0" y="0"/>
          <a:ext cx="1209675" cy="1581150"/>
        </a:xfrm>
        <a:prstGeom prst="rect">
          <a:avLst/>
        </a:prstGeom>
        <a:noFill/>
        <a:ln w="9525">
          <a:noFill/>
          <a:miter lim="800000"/>
          <a:headEnd/>
          <a:tailEnd/>
        </a:ln>
      </xdr:spPr>
    </xdr:pic>
    <xdr:clientData/>
  </xdr:twoCellAnchor>
  <xdr:twoCellAnchor>
    <xdr:from>
      <xdr:col>0</xdr:col>
      <xdr:colOff>1371600</xdr:colOff>
      <xdr:row>0</xdr:row>
      <xdr:rowOff>381000</xdr:rowOff>
    </xdr:from>
    <xdr:to>
      <xdr:col>5</xdr:col>
      <xdr:colOff>323850</xdr:colOff>
      <xdr:row>0</xdr:row>
      <xdr:rowOff>1152525</xdr:rowOff>
    </xdr:to>
    <xdr:sp macro="" textlink="">
      <xdr:nvSpPr>
        <xdr:cNvPr id="3" name="5 CuadroTexto"/>
        <xdr:cNvSpPr txBox="1"/>
      </xdr:nvSpPr>
      <xdr:spPr bwMode="auto">
        <a:xfrm>
          <a:off x="1371600" y="381000"/>
          <a:ext cx="5753100" cy="771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r>
            <a:rPr lang="es-CO" sz="1100" baseline="0">
              <a:solidFill>
                <a:schemeClr val="bg1"/>
              </a:solidFill>
              <a:latin typeface="Arial Narrow" pitchFamily="34" charset="0"/>
            </a:rPr>
            <a:t>Dirección General de Ordenamiento Ambiental Territorial y Coordinación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476250</xdr:colOff>
      <xdr:row>0</xdr:row>
      <xdr:rowOff>66675</xdr:rowOff>
    </xdr:from>
    <xdr:to>
      <xdr:col>1</xdr:col>
      <xdr:colOff>1362075</xdr:colOff>
      <xdr:row>2</xdr:row>
      <xdr:rowOff>152400</xdr:rowOff>
    </xdr:to>
    <xdr:pic>
      <xdr:nvPicPr>
        <xdr:cNvPr id="37918"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71725" y="66675"/>
          <a:ext cx="8858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152400</xdr:rowOff>
    </xdr:from>
    <xdr:to>
      <xdr:col>1</xdr:col>
      <xdr:colOff>552450</xdr:colOff>
      <xdr:row>3</xdr:row>
      <xdr:rowOff>114300</xdr:rowOff>
    </xdr:to>
    <xdr:pic>
      <xdr:nvPicPr>
        <xdr:cNvPr id="31646" name="Imagen 2" descr="C:\Users\acortes.CAM\Desktop\CAM 20 AÑOS FINAL.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52400"/>
          <a:ext cx="12382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1066800</xdr:colOff>
      <xdr:row>0</xdr:row>
      <xdr:rowOff>180975</xdr:rowOff>
    </xdr:from>
    <xdr:to>
      <xdr:col>0</xdr:col>
      <xdr:colOff>2466975</xdr:colOff>
      <xdr:row>3</xdr:row>
      <xdr:rowOff>152400</xdr:rowOff>
    </xdr:to>
    <xdr:pic>
      <xdr:nvPicPr>
        <xdr:cNvPr id="32670" name="Imagen 2" descr="C:\Users\acortes.CAM\Desktop\CAM 20 AÑOS FINAL.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6800" y="180975"/>
          <a:ext cx="14001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Vitelio%202016/Formatos%20Informe%20Gesti&#243;n%20SINA%202017%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DISNEY\INFORMES%20DE%20GESTION%20CAM%20%20DESDE%202012\INF_GESTION2014\Archivos%20para%20CD%2029%20de%20enero\Seguimiento%20metas%20fisicas%20enero%2028%20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vbarrera.CAM\Documents\presupuesto2015\EJEUCIONES\INFORME%20JUNIO\EJECUCION%20PRESUPUESTALDEINGRESOSA%20JUNIO%203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vbarrera.CAM\Documents\presupuesto2015\EJEUCIONES\INFORME%20JUNIO\EJECUCION%20PRESUPUESTALGASTOSAJUNIO3020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vbarrera\Documents\presupuesto2014\EJECUCIONES\EJECUCION%20PRESUPUESTALGASTOSAJUNIO3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ormatos%20Ministerio%202016/Formatos%20Anexos%20Seguimiento%20Informe%20Gesti&#243;n%202016%20CA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
      <sheetName val="Anexo 2 Protocolo Inf Gestión"/>
      <sheetName val="Anexo 3 Matriz IMG"/>
      <sheetName val="Anexo 5-1 Ingresos"/>
      <sheetName val="Anexo 5-2 Gastos"/>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row r="5">
          <cell r="C5"/>
          <cell r="H5" t="str">
            <v>Corporación Autónoma Regional del Alto Magdalena - CAM</v>
          </cell>
        </row>
        <row r="6">
          <cell r="C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la Orinoquia – CORPORINOQUIA</v>
          </cell>
        </row>
        <row r="29">
          <cell r="H29" t="str">
            <v>Corporación para el Desarrollo Sostenible del Urabá – CORPOURABA</v>
          </cell>
        </row>
        <row r="30">
          <cell r="H30" t="str">
            <v>Corporación Autónoma Regional del Tolima – CORTOLIMA</v>
          </cell>
        </row>
        <row r="31">
          <cell r="H31" t="str">
            <v>Corporación Autónoma Regional del Atlántico – CRA</v>
          </cell>
        </row>
        <row r="32">
          <cell r="H32" t="str">
            <v>Corporación Autónoma Regional del Cauca – CRC</v>
          </cell>
        </row>
        <row r="33">
          <cell r="H33" t="str">
            <v>Corporación Autónoma Regional del Quindío – CRQ</v>
          </cell>
        </row>
        <row r="34">
          <cell r="H34" t="str">
            <v>Corporación Autónoma Regional del Sur de Bolívar – CSB</v>
          </cell>
        </row>
        <row r="35">
          <cell r="H35" t="str">
            <v>Corporación Autónoma Regional del Valle del Cauca – CVC</v>
          </cell>
        </row>
        <row r="36">
          <cell r="H36" t="str">
            <v>Corporación Autónoma Regional de los Valles del Sinú y del San Jorge – CVS</v>
          </cell>
        </row>
        <row r="38">
          <cell r="H38" t="str">
            <v>2016-I</v>
          </cell>
        </row>
        <row r="39">
          <cell r="H39" t="str">
            <v>2016-II</v>
          </cell>
        </row>
        <row r="40">
          <cell r="H40" t="str">
            <v>2017-I</v>
          </cell>
        </row>
        <row r="41">
          <cell r="H41" t="str">
            <v>2017-II</v>
          </cell>
        </row>
        <row r="42">
          <cell r="H42" t="str">
            <v>2018-I</v>
          </cell>
        </row>
        <row r="43">
          <cell r="H43" t="str">
            <v>2018-II</v>
          </cell>
        </row>
        <row r="44">
          <cell r="H44" t="str">
            <v>2019-I</v>
          </cell>
        </row>
        <row r="45">
          <cell r="H45" t="str">
            <v>2019-II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33">
          <cell r="D33" t="str">
            <v>SI APLICA</v>
          </cell>
          <cell r="F33" t="str">
            <v>SI SE REPORTA</v>
          </cell>
        </row>
        <row r="34">
          <cell r="D34" t="str">
            <v>NO APLICA</v>
          </cell>
          <cell r="F34" t="str">
            <v>NO SE REPORTA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 TRIENAL"/>
      <sheetName val="acumulado a dic 2014"/>
    </sheetNames>
    <sheetDataSet>
      <sheetData sheetId="0" refreshError="1"/>
      <sheetData sheetId="1">
        <row r="8">
          <cell r="C8">
            <v>330314</v>
          </cell>
        </row>
        <row r="9">
          <cell r="C9">
            <v>120000</v>
          </cell>
        </row>
        <row r="10">
          <cell r="C10">
            <v>4145</v>
          </cell>
        </row>
        <row r="20">
          <cell r="C20">
            <v>35356</v>
          </cell>
        </row>
        <row r="25">
          <cell r="C25">
            <v>7</v>
          </cell>
        </row>
        <row r="34">
          <cell r="C34">
            <v>2</v>
          </cell>
        </row>
        <row r="38">
          <cell r="C38">
            <v>392</v>
          </cell>
        </row>
        <row r="39">
          <cell r="C39">
            <v>970</v>
          </cell>
        </row>
        <row r="40">
          <cell r="C40">
            <v>2981</v>
          </cell>
        </row>
        <row r="41">
          <cell r="C41">
            <v>3438</v>
          </cell>
        </row>
        <row r="47">
          <cell r="C47">
            <v>68</v>
          </cell>
        </row>
        <row r="58">
          <cell r="C58">
            <v>13.75</v>
          </cell>
        </row>
        <row r="59">
          <cell r="C59">
            <v>12.75</v>
          </cell>
        </row>
        <row r="60">
          <cell r="C60">
            <v>87</v>
          </cell>
        </row>
        <row r="66">
          <cell r="C66">
            <v>37</v>
          </cell>
        </row>
        <row r="74">
          <cell r="C74">
            <v>37</v>
          </cell>
        </row>
        <row r="82">
          <cell r="C82">
            <v>37</v>
          </cell>
        </row>
        <row r="86">
          <cell r="C86">
            <v>1</v>
          </cell>
        </row>
        <row r="96">
          <cell r="C96">
            <v>100</v>
          </cell>
        </row>
        <row r="136">
          <cell r="C136">
            <v>1.75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row r="14">
          <cell r="F14">
            <v>949981524</v>
          </cell>
          <cell r="G14">
            <v>212882801</v>
          </cell>
        </row>
        <row r="15">
          <cell r="F15">
            <v>919346208</v>
          </cell>
          <cell r="G15">
            <v>248908320</v>
          </cell>
        </row>
        <row r="16">
          <cell r="F16">
            <v>321630192</v>
          </cell>
          <cell r="G16">
            <v>79974650</v>
          </cell>
        </row>
        <row r="17">
          <cell r="F17">
            <v>46305000</v>
          </cell>
          <cell r="G17">
            <v>1678499994</v>
          </cell>
        </row>
        <row r="19">
          <cell r="F19">
            <v>3461573029</v>
          </cell>
          <cell r="G19">
            <v>852889658</v>
          </cell>
        </row>
        <row r="20">
          <cell r="F20">
            <v>62002395</v>
          </cell>
          <cell r="G20">
            <v>32285881</v>
          </cell>
        </row>
        <row r="21">
          <cell r="F21">
            <v>4621547110</v>
          </cell>
          <cell r="G21">
            <v>2592619650</v>
          </cell>
        </row>
        <row r="27">
          <cell r="G27">
            <v>10252508269.200001</v>
          </cell>
        </row>
        <row r="28">
          <cell r="F28">
            <v>333711102</v>
          </cell>
          <cell r="G28">
            <v>194092408.19999999</v>
          </cell>
        </row>
        <row r="29">
          <cell r="F29">
            <v>6488128161</v>
          </cell>
          <cell r="G29">
            <v>6488128161</v>
          </cell>
        </row>
        <row r="30">
          <cell r="F30">
            <v>2656143157</v>
          </cell>
          <cell r="G30">
            <v>3570287700</v>
          </cell>
        </row>
        <row r="36">
          <cell r="G36">
            <v>682759171</v>
          </cell>
        </row>
        <row r="37">
          <cell r="F37">
            <v>31033711871</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AMIENTO "/>
      <sheetName val="INVERSION"/>
    </sheetNames>
    <sheetDataSet>
      <sheetData sheetId="0" refreshError="1">
        <row r="49">
          <cell r="I49">
            <v>1740302000</v>
          </cell>
        </row>
      </sheetData>
      <sheetData sheetId="1" refreshError="1">
        <row r="39">
          <cell r="H39">
            <v>1540000000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AMIENTO"/>
      <sheetName val="INVERSION"/>
      <sheetName val="ADICIONES2014"/>
    </sheetNames>
    <sheetDataSet>
      <sheetData sheetId="0">
        <row r="30">
          <cell r="I30">
            <v>23000000</v>
          </cell>
        </row>
        <row r="64">
          <cell r="T64">
            <v>0</v>
          </cell>
        </row>
      </sheetData>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SINA Inf Gestión"/>
      <sheetName val="Anexo 2 Matriz Inf. Ejecución"/>
      <sheetName val="Anexo 3"/>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Anexo 4. Resumen Fisico y finan"/>
      <sheetName val="Anexo 5-1 Ingresos"/>
      <sheetName val="Anexo 5-2 Gastos (2)"/>
      <sheetName val="Observa"/>
      <sheetName val="Formulas"/>
    </sheetNames>
    <sheetDataSet>
      <sheetData sheetId="0">
        <row r="5">
          <cell r="C5" t="str">
            <v>Corporación Autónoma Regional del Alto Magdalena - CAM</v>
          </cell>
          <cell r="H5" t="str">
            <v>Corporación Autónoma Regional del Alto Magdalena - CAM</v>
          </cell>
        </row>
        <row r="6">
          <cell r="C6" t="str">
            <v>2016-II</v>
          </cell>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la Orinoquia – CORPORINOQUIA</v>
          </cell>
        </row>
        <row r="29">
          <cell r="H29" t="str">
            <v>Corporación para el Desarrollo Sostenible del Urabá – CORPOURABA</v>
          </cell>
        </row>
        <row r="30">
          <cell r="H30" t="str">
            <v>Corporación Autónoma Regional del Tolima – CORTOLIMA</v>
          </cell>
        </row>
        <row r="31">
          <cell r="H31" t="str">
            <v>Corporación Autónoma Regional del Atlántico – CRA</v>
          </cell>
        </row>
        <row r="32">
          <cell r="H32" t="str">
            <v>Corporación Autónoma Regional del Cauca – CRC</v>
          </cell>
        </row>
        <row r="33">
          <cell r="H33" t="str">
            <v>Corporación Autónoma Regional del Quindío – CRQ</v>
          </cell>
        </row>
        <row r="34">
          <cell r="H34" t="str">
            <v>Corporación Autónoma Regional del Sur de Bolívar – CSB</v>
          </cell>
        </row>
        <row r="35">
          <cell r="H35" t="str">
            <v>Corporación Autónoma Regional del Valle del Cauca – CVC</v>
          </cell>
        </row>
        <row r="36">
          <cell r="H36" t="str">
            <v>Corporación Autónoma Regional de los Valles del Sinú y del San Jorge – CVS</v>
          </cell>
        </row>
        <row r="38">
          <cell r="H38" t="str">
            <v>2016-I</v>
          </cell>
        </row>
        <row r="39">
          <cell r="H39" t="str">
            <v>2016-II</v>
          </cell>
        </row>
        <row r="40">
          <cell r="H40" t="str">
            <v>2017-I</v>
          </cell>
        </row>
        <row r="41">
          <cell r="H41" t="str">
            <v>2017-II</v>
          </cell>
        </row>
        <row r="42">
          <cell r="H42" t="str">
            <v>2018-I</v>
          </cell>
        </row>
        <row r="43">
          <cell r="H43" t="str">
            <v>2018-II</v>
          </cell>
        </row>
        <row r="44">
          <cell r="H44" t="str">
            <v>2019-I</v>
          </cell>
        </row>
        <row r="45">
          <cell r="H45" t="str">
            <v>2019-II</v>
          </cell>
        </row>
      </sheetData>
      <sheetData sheetId="1" refreshError="1"/>
      <sheetData sheetId="2" refreshError="1"/>
      <sheetData sheetId="3" refreshError="1"/>
      <sheetData sheetId="4">
        <row r="8">
          <cell r="D8">
            <v>1</v>
          </cell>
        </row>
        <row r="12">
          <cell r="E12" t="str">
            <v>Programa 1: Agua para todos. Proyecto 1.1: Ordenamiento y administración del recurso hídrico y las cuencas hidrográficas.</v>
          </cell>
        </row>
      </sheetData>
      <sheetData sheetId="5">
        <row r="8">
          <cell r="D8">
            <v>1</v>
          </cell>
        </row>
        <row r="12">
          <cell r="E12" t="str">
            <v>Programa 1: Agua para todos. Proyecto 1.1: Ordenamiento y administración del recurso hídrico y las cuencas hidrográficas.</v>
          </cell>
        </row>
      </sheetData>
      <sheetData sheetId="6">
        <row r="8">
          <cell r="D8">
            <v>1</v>
          </cell>
        </row>
        <row r="12">
          <cell r="E12" t="str">
            <v>Programa 4: Cuida tu Naturaleza. Proyecto 4.1: Control y vigilancia ambiental</v>
          </cell>
        </row>
      </sheetData>
      <sheetData sheetId="7">
        <row r="8">
          <cell r="D8">
            <v>1</v>
          </cell>
        </row>
        <row r="12">
          <cell r="E12" t="str">
            <v>Programa 1: Agua para todos. Proyecto 1.1: Ordenamiento y administración del recurso hídrico y las cuencas hidrográficas.</v>
          </cell>
        </row>
      </sheetData>
      <sheetData sheetId="8">
        <row r="8">
          <cell r="D8">
            <v>1</v>
          </cell>
        </row>
        <row r="12">
          <cell r="E12" t="str">
            <v>Programa 4: Cuida tu Naturaleza. Proyecto 4.1: Control y vigilancia ambiental</v>
          </cell>
        </row>
      </sheetData>
      <sheetData sheetId="9">
        <row r="8">
          <cell r="D8">
            <v>1</v>
          </cell>
        </row>
        <row r="12">
          <cell r="E12" t="str">
            <v>Programa 1: Agua para todos. Proyecto 1.2: Recuperación de cuencas hidrográficas</v>
          </cell>
        </row>
      </sheetData>
      <sheetData sheetId="10">
        <row r="8">
          <cell r="D8">
            <v>1</v>
          </cell>
        </row>
        <row r="12">
          <cell r="E12" t="str">
            <v>Programa 5: Huila Territorio Ordenado, Proyecto 5.1: Planificación Ambiental Territorial</v>
          </cell>
        </row>
      </sheetData>
      <sheetData sheetId="11">
        <row r="8">
          <cell r="D8" t="str">
            <v>SIN INFORMACION</v>
          </cell>
        </row>
        <row r="12">
          <cell r="E12" t="str">
            <v>Programa 1: Agua para todos. Proyecto 1.2: Recuperación de cuencas hidrográficas</v>
          </cell>
        </row>
        <row r="13">
          <cell r="E13" t="str">
            <v>Meta ajustada mediante Acuerdo de Consejo Directivo No. 014 de diciembre de 2016</v>
          </cell>
        </row>
      </sheetData>
      <sheetData sheetId="12">
        <row r="9">
          <cell r="D9">
            <v>1</v>
          </cell>
        </row>
        <row r="13">
          <cell r="E13" t="str">
            <v>Programa 2: Biodiversidad, fuente de vida, Proyecto 2.1 Conocimiento y planificación de ecosistemas estratégicos</v>
          </cell>
        </row>
      </sheetData>
      <sheetData sheetId="13">
        <row r="8">
          <cell r="D8" t="str">
            <v>SIN INFORMACION</v>
          </cell>
        </row>
        <row r="12">
          <cell r="E12" t="str">
            <v>Programa 2: Biodiversidad, fuente de vida, Proyecto 2.1 Conocimiento y planificación de ecosistemas estratégicos</v>
          </cell>
        </row>
        <row r="13">
          <cell r="E13" t="str">
            <v>El reporte del indicador está previsto para el 2017 a 2019, sin embargo está sujeto a la expedicion previamente de  los lineamientos  que expida el MADS para la  zonificacion y regimen de usos.</v>
          </cell>
        </row>
      </sheetData>
      <sheetData sheetId="14">
        <row r="8">
          <cell r="D8">
            <v>1</v>
          </cell>
        </row>
        <row r="12">
          <cell r="E12" t="str">
            <v>Programa 5: Huila Territorio Ordenado, Proyecto 5.1: Planificación Ambiental Territorial</v>
          </cell>
        </row>
        <row r="13">
          <cell r="E13" t="str">
            <v xml:space="preserve">La CAM inició la formulacion del Plan General de Ordenacion Forestal,  para lo cual se estableció en el PAI una meta del 70%  de acuerdo a las etapas qeu comprende su  formulación.  Se espera la adopción para la vigencia 2017 para completar el 100%. </v>
          </cell>
        </row>
      </sheetData>
      <sheetData sheetId="15">
        <row r="8">
          <cell r="D8">
            <v>1</v>
          </cell>
        </row>
        <row r="12">
          <cell r="E12" t="str">
            <v>Programa 2: Biodiversidad, fuente de vida, Proyecto 2.2 Conservación y recuperación de ecosistemas estratégicos y su biodiversidad</v>
          </cell>
        </row>
        <row r="13">
          <cell r="E13" t="str">
            <v>Para el caso de este Indicador, se realizó ajuste en el Plan de Acción frente a las áreas protegidas inscritas con Planes de Manejo en ejecución y las areas registradas con planes de manejo en ejecución. Es decir que las acciones realizadas se refieren a la totalidad de las areas protegidas con planes de manejo.</v>
          </cell>
        </row>
      </sheetData>
      <sheetData sheetId="16">
        <row r="8">
          <cell r="D8">
            <v>1</v>
          </cell>
        </row>
        <row r="12">
          <cell r="E12" t="str">
            <v>Programa 2: Biodiversidad, fuente de vida, Proyecto 2.2 Conservación y recuperación de ecosistemas estratégicos y su biodiversidad</v>
          </cell>
        </row>
      </sheetData>
      <sheetData sheetId="17">
        <row r="8">
          <cell r="D8" t="str">
            <v>N.A.</v>
          </cell>
        </row>
        <row r="12">
          <cell r="E12" t="str">
            <v>Programa 2: Biodiversidad, fuente de vida, Proyecto 2.1 Conocimiento y planificación de ecosistemas estratégicos</v>
          </cell>
        </row>
      </sheetData>
      <sheetData sheetId="18">
        <row r="8">
          <cell r="D8">
            <v>1</v>
          </cell>
        </row>
        <row r="12">
          <cell r="E12" t="str">
            <v>Programa 2: Biodiversidad, fuente de vida, Proyecto 2.2 Conservación y recuperación de ecosistemas estratégicos y su biodiversidad</v>
          </cell>
        </row>
      </sheetData>
      <sheetData sheetId="19">
        <row r="8">
          <cell r="D8" t="str">
            <v>NO APLICA</v>
          </cell>
        </row>
        <row r="11">
          <cell r="F11" t="str">
            <v>Acuerdo de Consejo Directivo No. 04 de 2016</v>
          </cell>
        </row>
        <row r="13">
          <cell r="E13" t="str">
            <v>Este indicador no fue adoptado por la CAM, pues su jurisdicción es continental.</v>
          </cell>
        </row>
      </sheetData>
      <sheetData sheetId="20">
        <row r="8">
          <cell r="D8">
            <v>1</v>
          </cell>
        </row>
        <row r="12">
          <cell r="E12" t="str">
            <v>Programa 4: Cuida tu Naturaleza. Proyecto 4.1: Control y vigilancia ambiental</v>
          </cell>
        </row>
      </sheetData>
      <sheetData sheetId="21">
        <row r="8">
          <cell r="D8">
            <v>1</v>
          </cell>
        </row>
        <row r="12">
          <cell r="E12" t="str">
            <v>Programa 3: Adaptación para el crecimiento verde, proyecto 3.1: Crecimiento verde de sectores productivos</v>
          </cell>
        </row>
      </sheetData>
      <sheetData sheetId="22">
        <row r="8">
          <cell r="D8">
            <v>1</v>
          </cell>
        </row>
        <row r="12">
          <cell r="E12" t="str">
            <v>Programa 3: Adaptación para el crecimiento verde, proyecto 3.2:  Areas urbanas sostenibles resilientes</v>
          </cell>
        </row>
      </sheetData>
      <sheetData sheetId="23">
        <row r="8">
          <cell r="D8">
            <v>1</v>
          </cell>
        </row>
        <row r="12">
          <cell r="E12" t="str">
            <v>Programa 3: Adaptación para el crecimiento verde, proyecto 3.1: Crecimiento verde de sectores productivos</v>
          </cell>
        </row>
      </sheetData>
      <sheetData sheetId="24">
        <row r="8">
          <cell r="D8">
            <v>1</v>
          </cell>
        </row>
        <row r="12">
          <cell r="E12" t="str">
            <v>Programa 4: Cuida tu Naturaleza. Proyecto 4.1: Control y vigilancia ambiental</v>
          </cell>
        </row>
        <row r="13">
          <cell r="E13" t="str">
            <v xml:space="preserve">Los datos reportados hacen referencia a solicitudes resueltas dentro de la vigencia 2016. </v>
          </cell>
        </row>
      </sheetData>
      <sheetData sheetId="25">
        <row r="8">
          <cell r="D8">
            <v>1</v>
          </cell>
        </row>
        <row r="12">
          <cell r="E12" t="str">
            <v>Programa 4: Cuida tu Naturaleza. Proyecto 4.1: Control y vigilancia ambiental</v>
          </cell>
        </row>
        <row r="13">
          <cell r="E13" t="str">
            <v>Con relación a las licencias Ambientales, a 31 de diciembre de 2016 el seguimiento se realizó a las licencias vigentes otorgadas durante la vigencia 2015 y años anteriores. Para el 2017 se hará seguimiento a las de vigencias anteriores mas la otorgadas en el 2016.</v>
          </cell>
        </row>
      </sheetData>
      <sheetData sheetId="26" refreshError="1"/>
      <sheetData sheetId="27">
        <row r="7">
          <cell r="D7">
            <v>1</v>
          </cell>
        </row>
        <row r="11">
          <cell r="E11" t="str">
            <v>Programa 5: Huila Territorio Ordenado, Proyecto 5.1: Planificación Ambiental Territorial</v>
          </cell>
        </row>
      </sheetData>
      <sheetData sheetId="28">
        <row r="8">
          <cell r="D8" t="str">
            <v>SIN INFORMACION</v>
          </cell>
        </row>
        <row r="12">
          <cell r="E12" t="str">
            <v>Programa 1: Agua para todos. Proyecto 1.1: Ordenamiento y administración del recurso hídrico y las cuencas hidrográficas.</v>
          </cell>
        </row>
      </sheetData>
      <sheetData sheetId="29">
        <row r="8">
          <cell r="D8">
            <v>1</v>
          </cell>
        </row>
        <row r="12">
          <cell r="E12" t="str">
            <v>Programa 4: Cuida tu Naturaleza. Proyecto 4.1: Control y vigilancia ambiental</v>
          </cell>
        </row>
      </sheetData>
      <sheetData sheetId="30">
        <row r="8">
          <cell r="D8">
            <v>0.96562274800049885</v>
          </cell>
        </row>
        <row r="12">
          <cell r="E12" t="str">
            <v>Programa 6: Educación Camino de Paz; Proyecto 6.2: Educación Ambiental: Opita de Corazón</v>
          </cell>
        </row>
      </sheetData>
      <sheetData sheetId="31" refreshError="1"/>
      <sheetData sheetId="32" refreshError="1"/>
      <sheetData sheetId="33" refreshError="1"/>
      <sheetData sheetId="34" refreshError="1"/>
      <sheetData sheetId="35">
        <row r="33">
          <cell r="D33" t="str">
            <v>SI APLICA</v>
          </cell>
          <cell r="F33" t="str">
            <v>SI SE REPORTA</v>
          </cell>
        </row>
        <row r="34">
          <cell r="D34" t="str">
            <v>NO APLICA</v>
          </cell>
          <cell r="F34" t="str">
            <v>NO SE REPORTA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8"/>
  <sheetViews>
    <sheetView tabSelected="1" topLeftCell="B4" zoomScale="70" zoomScaleNormal="70" zoomScaleSheetLayoutView="75" workbookViewId="0">
      <pane ySplit="1" topLeftCell="A5" activePane="bottomLeft" state="frozen"/>
      <selection activeCell="B4" sqref="B4"/>
      <selection pane="bottomLeft" activeCell="B48" sqref="B48"/>
    </sheetView>
  </sheetViews>
  <sheetFormatPr baseColWidth="10" defaultRowHeight="18"/>
  <cols>
    <col min="1" max="1" width="5.7109375" style="29" hidden="1" customWidth="1"/>
    <col min="2" max="2" width="52.28515625" style="29" customWidth="1"/>
    <col min="3" max="3" width="17" style="29" customWidth="1"/>
    <col min="4" max="4" width="15.42578125" style="29" customWidth="1"/>
    <col min="5" max="5" width="14.85546875" style="29" customWidth="1"/>
    <col min="6" max="6" width="19.7109375" style="159" customWidth="1"/>
    <col min="7" max="7" width="19.7109375" style="197" customWidth="1"/>
    <col min="8" max="8" width="19.7109375" style="181" hidden="1" customWidth="1"/>
    <col min="9" max="9" width="14.42578125" style="33" customWidth="1"/>
    <col min="10" max="10" width="12" style="60" customWidth="1"/>
    <col min="11" max="11" width="15.7109375" style="213" customWidth="1"/>
    <col min="12" max="12" width="15.7109375" style="33" hidden="1" customWidth="1"/>
    <col min="13" max="13" width="27.85546875" style="32" customWidth="1"/>
    <col min="14" max="14" width="23.140625" style="29" customWidth="1"/>
    <col min="15" max="15" width="15.5703125" style="29" customWidth="1"/>
    <col min="16" max="16" width="27.7109375" style="31" customWidth="1"/>
    <col min="17" max="17" width="32.5703125" style="31" customWidth="1"/>
    <col min="18" max="18" width="17.5703125" style="181" customWidth="1"/>
    <col min="19" max="19" width="37.42578125" style="29" customWidth="1"/>
    <col min="20" max="16384" width="11.42578125" style="29"/>
  </cols>
  <sheetData>
    <row r="1" spans="1:19" s="28" customFormat="1" ht="49.5" hidden="1" customHeight="1" thickBot="1">
      <c r="A1" s="27"/>
      <c r="B1" s="511" t="s">
        <v>552</v>
      </c>
      <c r="C1" s="512"/>
      <c r="D1" s="512"/>
      <c r="E1" s="512"/>
      <c r="F1" s="512"/>
      <c r="G1" s="512"/>
      <c r="H1" s="512"/>
      <c r="I1" s="512"/>
      <c r="J1" s="512"/>
      <c r="K1" s="512"/>
      <c r="L1" s="512"/>
      <c r="M1" s="512"/>
      <c r="N1" s="512"/>
      <c r="O1" s="512"/>
      <c r="P1" s="512"/>
      <c r="Q1" s="512"/>
      <c r="R1" s="512"/>
      <c r="S1" s="513"/>
    </row>
    <row r="2" spans="1:19" s="28" customFormat="1" ht="21.75" hidden="1" customHeight="1">
      <c r="A2" s="64"/>
      <c r="B2" s="518" t="s">
        <v>508</v>
      </c>
      <c r="C2" s="519"/>
      <c r="D2" s="519"/>
      <c r="E2" s="519"/>
      <c r="F2" s="519"/>
      <c r="G2" s="519"/>
      <c r="H2" s="519"/>
      <c r="I2" s="519"/>
      <c r="J2" s="519"/>
      <c r="K2" s="519"/>
      <c r="L2" s="519"/>
      <c r="M2" s="519"/>
      <c r="N2" s="519"/>
      <c r="O2" s="519"/>
      <c r="P2" s="519"/>
      <c r="Q2" s="519"/>
      <c r="R2" s="519"/>
      <c r="S2" s="520"/>
    </row>
    <row r="3" spans="1:19" ht="33" hidden="1" customHeight="1">
      <c r="A3" s="61"/>
      <c r="B3" s="514" t="s">
        <v>442</v>
      </c>
      <c r="C3" s="516" t="s">
        <v>161</v>
      </c>
      <c r="D3" s="517"/>
      <c r="E3" s="517"/>
      <c r="F3" s="517"/>
      <c r="G3" s="517"/>
      <c r="H3" s="517"/>
      <c r="I3" s="517"/>
      <c r="J3" s="517"/>
      <c r="K3" s="517"/>
      <c r="L3" s="190"/>
      <c r="M3" s="516" t="s">
        <v>162</v>
      </c>
      <c r="N3" s="517"/>
      <c r="O3" s="517"/>
      <c r="P3" s="517"/>
      <c r="Q3" s="517"/>
      <c r="R3" s="521"/>
      <c r="S3" s="522" t="s">
        <v>24</v>
      </c>
    </row>
    <row r="4" spans="1:19" ht="133.5" customHeight="1" thickBot="1">
      <c r="A4" s="61"/>
      <c r="B4" s="515"/>
      <c r="C4" s="209" t="s">
        <v>25</v>
      </c>
      <c r="D4" s="209" t="s">
        <v>70</v>
      </c>
      <c r="E4" s="209" t="s">
        <v>72</v>
      </c>
      <c r="F4" s="210" t="s">
        <v>54</v>
      </c>
      <c r="G4" s="209" t="s">
        <v>341</v>
      </c>
      <c r="H4" s="209" t="s">
        <v>342</v>
      </c>
      <c r="I4" s="209" t="s">
        <v>550</v>
      </c>
      <c r="J4" s="209" t="s">
        <v>56</v>
      </c>
      <c r="K4" s="212" t="s">
        <v>55</v>
      </c>
      <c r="L4" s="209" t="s">
        <v>69</v>
      </c>
      <c r="M4" s="209" t="s">
        <v>164</v>
      </c>
      <c r="N4" s="209" t="s">
        <v>71</v>
      </c>
      <c r="O4" s="209" t="s">
        <v>58</v>
      </c>
      <c r="P4" s="209" t="s">
        <v>551</v>
      </c>
      <c r="Q4" s="209" t="s">
        <v>59</v>
      </c>
      <c r="R4" s="209" t="s">
        <v>60</v>
      </c>
      <c r="S4" s="523"/>
    </row>
    <row r="5" spans="1:19" ht="71.25" customHeight="1">
      <c r="A5" s="61"/>
      <c r="B5" s="230" t="s">
        <v>498</v>
      </c>
      <c r="C5" s="211"/>
      <c r="D5" s="211"/>
      <c r="E5" s="211"/>
      <c r="F5" s="228">
        <f>AVERAGE(F6,F19,F30)</f>
        <v>100</v>
      </c>
      <c r="G5" s="228"/>
      <c r="H5" s="228"/>
      <c r="I5" s="211"/>
      <c r="J5" s="211"/>
      <c r="K5" s="228">
        <f>AVERAGE(K6,K19,K30)</f>
        <v>37.574331110565588</v>
      </c>
      <c r="L5" s="211"/>
      <c r="M5" s="227">
        <f>+M6+M19+M30</f>
        <v>14764257776</v>
      </c>
      <c r="N5" s="228">
        <f>+N6+N19+N30</f>
        <v>14440329809</v>
      </c>
      <c r="O5" s="228">
        <f>+(N5/M5)*100</f>
        <v>97.805998974587396</v>
      </c>
      <c r="P5" s="229">
        <f>+P6+P19+P30</f>
        <v>40220283956.971992</v>
      </c>
      <c r="Q5" s="229">
        <f>+Q6+Q19+Q24</f>
        <v>12965157726</v>
      </c>
      <c r="R5" s="228">
        <f>+(Q5/P5)*100</f>
        <v>32.235370938380839</v>
      </c>
      <c r="S5" s="409" t="e">
        <f>+P5-#REF!</f>
        <v>#REF!</v>
      </c>
    </row>
    <row r="6" spans="1:19" ht="81.75" customHeight="1">
      <c r="A6" s="61"/>
      <c r="B6" s="231" t="s">
        <v>346</v>
      </c>
      <c r="C6" s="202"/>
      <c r="D6" s="202"/>
      <c r="E6" s="204"/>
      <c r="F6" s="204">
        <f>AVERAGE(F7:F17)</f>
        <v>100</v>
      </c>
      <c r="G6" s="204"/>
      <c r="H6" s="204"/>
      <c r="I6" s="202"/>
      <c r="J6" s="202"/>
      <c r="K6" s="204">
        <f>AVERAGE(K7:K18)</f>
        <v>43.712820512820507</v>
      </c>
      <c r="L6" s="203"/>
      <c r="M6" s="204">
        <f>SUM(M7:M18)</f>
        <v>5001933067</v>
      </c>
      <c r="N6" s="204">
        <f>SUM(N7:N18)</f>
        <v>4770303616</v>
      </c>
      <c r="O6" s="204">
        <f>+N6/M6*100</f>
        <v>95.369201308826717</v>
      </c>
      <c r="P6" s="202">
        <f>SUM(P7:P18)</f>
        <v>10644903993.424999</v>
      </c>
      <c r="Q6" s="204">
        <f>SUM(Q7:Q18)</f>
        <v>4770303616</v>
      </c>
      <c r="R6" s="204">
        <f>+(Q6/P6)*100</f>
        <v>44.813026204336431</v>
      </c>
      <c r="S6" s="65"/>
    </row>
    <row r="7" spans="1:19" ht="108.75" customHeight="1">
      <c r="A7" s="61"/>
      <c r="B7" s="232" t="s">
        <v>353</v>
      </c>
      <c r="C7" s="233" t="s">
        <v>391</v>
      </c>
      <c r="D7" s="233">
        <v>60</v>
      </c>
      <c r="E7" s="234">
        <v>60</v>
      </c>
      <c r="F7" s="235">
        <v>100</v>
      </c>
      <c r="G7" s="236"/>
      <c r="H7" s="226" t="s">
        <v>500</v>
      </c>
      <c r="I7" s="235">
        <v>100</v>
      </c>
      <c r="J7" s="237">
        <v>60</v>
      </c>
      <c r="K7" s="226">
        <v>60</v>
      </c>
      <c r="L7" s="238"/>
      <c r="M7" s="237">
        <v>0</v>
      </c>
      <c r="N7" s="235">
        <v>0</v>
      </c>
      <c r="O7" s="237">
        <v>0</v>
      </c>
      <c r="P7" s="237">
        <v>0</v>
      </c>
      <c r="Q7" s="237">
        <v>0</v>
      </c>
      <c r="R7" s="266">
        <v>0</v>
      </c>
      <c r="S7" s="66"/>
    </row>
    <row r="8" spans="1:19" ht="120" customHeight="1">
      <c r="A8" s="61"/>
      <c r="B8" s="239" t="s">
        <v>357</v>
      </c>
      <c r="C8" s="240" t="s">
        <v>126</v>
      </c>
      <c r="D8" s="233">
        <v>3</v>
      </c>
      <c r="E8" s="234">
        <v>3</v>
      </c>
      <c r="F8" s="235">
        <v>100</v>
      </c>
      <c r="G8" s="236"/>
      <c r="H8" s="226" t="s">
        <v>500</v>
      </c>
      <c r="I8" s="235">
        <v>5</v>
      </c>
      <c r="J8" s="237">
        <v>3</v>
      </c>
      <c r="K8" s="226">
        <v>60</v>
      </c>
      <c r="L8" s="238"/>
      <c r="M8" s="237">
        <v>651901995</v>
      </c>
      <c r="N8" s="235">
        <v>585239009</v>
      </c>
      <c r="O8" s="237">
        <v>89.774078540747524</v>
      </c>
      <c r="P8" s="237">
        <v>956901995</v>
      </c>
      <c r="Q8" s="237">
        <v>585239009</v>
      </c>
      <c r="R8" s="266">
        <v>61.159764746858947</v>
      </c>
      <c r="S8" s="67"/>
    </row>
    <row r="9" spans="1:19" ht="130.5" customHeight="1">
      <c r="A9" s="61"/>
      <c r="B9" s="241" t="s">
        <v>350</v>
      </c>
      <c r="C9" s="233" t="s">
        <v>391</v>
      </c>
      <c r="D9" s="233">
        <v>30</v>
      </c>
      <c r="E9" s="234">
        <v>30</v>
      </c>
      <c r="F9" s="235">
        <v>100</v>
      </c>
      <c r="G9" s="236"/>
      <c r="H9" s="226" t="s">
        <v>500</v>
      </c>
      <c r="I9" s="235">
        <v>100</v>
      </c>
      <c r="J9" s="237">
        <v>30</v>
      </c>
      <c r="K9" s="226">
        <v>30</v>
      </c>
      <c r="L9" s="238"/>
      <c r="M9" s="237">
        <v>0</v>
      </c>
      <c r="N9" s="235">
        <v>0</v>
      </c>
      <c r="O9" s="237">
        <v>0</v>
      </c>
      <c r="P9" s="237">
        <v>0</v>
      </c>
      <c r="Q9" s="237">
        <v>0</v>
      </c>
      <c r="R9" s="266">
        <v>0</v>
      </c>
      <c r="S9" s="67"/>
    </row>
    <row r="10" spans="1:19" ht="133.5" customHeight="1">
      <c r="A10" s="61"/>
      <c r="B10" s="242" t="s">
        <v>350</v>
      </c>
      <c r="C10" s="240" t="s">
        <v>131</v>
      </c>
      <c r="D10" s="233">
        <v>3</v>
      </c>
      <c r="E10" s="234">
        <v>3</v>
      </c>
      <c r="F10" s="235">
        <v>100</v>
      </c>
      <c r="G10" s="236"/>
      <c r="H10" s="226" t="s">
        <v>500</v>
      </c>
      <c r="I10" s="235">
        <v>10</v>
      </c>
      <c r="J10" s="237">
        <v>3</v>
      </c>
      <c r="K10" s="226">
        <v>30</v>
      </c>
      <c r="L10" s="238"/>
      <c r="M10" s="237">
        <v>498289216</v>
      </c>
      <c r="N10" s="235">
        <v>497990024</v>
      </c>
      <c r="O10" s="237">
        <v>99.93995615590444</v>
      </c>
      <c r="P10" s="237">
        <v>2079789216</v>
      </c>
      <c r="Q10" s="237">
        <v>497990024</v>
      </c>
      <c r="R10" s="266">
        <v>23.944254550841944</v>
      </c>
      <c r="S10" s="67"/>
    </row>
    <row r="11" spans="1:19" ht="126" customHeight="1">
      <c r="A11" s="61"/>
      <c r="B11" s="243" t="s">
        <v>355</v>
      </c>
      <c r="C11" s="244" t="s">
        <v>1</v>
      </c>
      <c r="D11" s="233">
        <v>17</v>
      </c>
      <c r="E11" s="234">
        <v>17</v>
      </c>
      <c r="F11" s="235">
        <v>100</v>
      </c>
      <c r="G11" s="236"/>
      <c r="H11" s="226" t="s">
        <v>500</v>
      </c>
      <c r="I11" s="235">
        <v>100</v>
      </c>
      <c r="J11" s="237">
        <v>17</v>
      </c>
      <c r="K11" s="226">
        <v>17</v>
      </c>
      <c r="L11" s="238"/>
      <c r="M11" s="237">
        <v>0</v>
      </c>
      <c r="N11" s="235"/>
      <c r="O11" s="237">
        <v>0</v>
      </c>
      <c r="P11" s="237">
        <v>0</v>
      </c>
      <c r="Q11" s="237">
        <v>0</v>
      </c>
      <c r="R11" s="266">
        <v>0</v>
      </c>
      <c r="S11" s="66"/>
    </row>
    <row r="12" spans="1:19" ht="173.25" customHeight="1">
      <c r="A12" s="61"/>
      <c r="B12" s="239" t="s">
        <v>354</v>
      </c>
      <c r="C12" s="244" t="s">
        <v>489</v>
      </c>
      <c r="D12" s="233">
        <v>0.5</v>
      </c>
      <c r="E12" s="245">
        <v>0.5</v>
      </c>
      <c r="F12" s="235">
        <v>100</v>
      </c>
      <c r="G12" s="246"/>
      <c r="H12" s="226" t="s">
        <v>500</v>
      </c>
      <c r="I12" s="235">
        <v>3</v>
      </c>
      <c r="J12" s="247">
        <v>0.5</v>
      </c>
      <c r="K12" s="226">
        <v>16.666666666666664</v>
      </c>
      <c r="L12" s="238"/>
      <c r="M12" s="226">
        <v>1660126213</v>
      </c>
      <c r="N12" s="235">
        <v>1517228834</v>
      </c>
      <c r="O12" s="226">
        <v>91.392378610673745</v>
      </c>
      <c r="P12" s="237">
        <v>3496334603</v>
      </c>
      <c r="Q12" s="226">
        <v>1517228834</v>
      </c>
      <c r="R12" s="266">
        <v>43.394840776914052</v>
      </c>
      <c r="S12" s="66"/>
    </row>
    <row r="13" spans="1:19" ht="123" customHeight="1">
      <c r="A13" s="61"/>
      <c r="B13" s="232" t="s">
        <v>356</v>
      </c>
      <c r="C13" s="244" t="s">
        <v>1</v>
      </c>
      <c r="D13" s="233">
        <v>60</v>
      </c>
      <c r="E13" s="235">
        <v>60</v>
      </c>
      <c r="F13" s="235">
        <v>100</v>
      </c>
      <c r="G13" s="246"/>
      <c r="H13" s="226" t="s">
        <v>500</v>
      </c>
      <c r="I13" s="235">
        <v>100</v>
      </c>
      <c r="J13" s="226">
        <v>60</v>
      </c>
      <c r="K13" s="226">
        <v>60</v>
      </c>
      <c r="L13" s="238"/>
      <c r="M13" s="226">
        <v>0</v>
      </c>
      <c r="N13" s="235">
        <v>0</v>
      </c>
      <c r="O13" s="226">
        <v>0</v>
      </c>
      <c r="P13" s="237">
        <v>0</v>
      </c>
      <c r="Q13" s="226">
        <v>0</v>
      </c>
      <c r="R13" s="266">
        <v>0</v>
      </c>
      <c r="S13" s="66"/>
    </row>
    <row r="14" spans="1:19" ht="144.75" customHeight="1">
      <c r="A14" s="61"/>
      <c r="B14" s="249" t="s">
        <v>358</v>
      </c>
      <c r="C14" s="233" t="s">
        <v>368</v>
      </c>
      <c r="D14" s="233">
        <v>0</v>
      </c>
      <c r="E14" s="235">
        <v>0</v>
      </c>
      <c r="F14" s="245" t="s">
        <v>500</v>
      </c>
      <c r="G14" s="226"/>
      <c r="H14" s="226" t="s">
        <v>500</v>
      </c>
      <c r="I14" s="235">
        <v>6</v>
      </c>
      <c r="J14" s="226">
        <v>0</v>
      </c>
      <c r="K14" s="226" t="s">
        <v>500</v>
      </c>
      <c r="L14" s="238"/>
      <c r="M14" s="226">
        <v>147411261</v>
      </c>
      <c r="N14" s="235">
        <v>147411261</v>
      </c>
      <c r="O14" s="226">
        <v>100</v>
      </c>
      <c r="P14" s="237">
        <v>702625620.375</v>
      </c>
      <c r="Q14" s="226">
        <v>147411261</v>
      </c>
      <c r="R14" s="266">
        <v>20.980057761247703</v>
      </c>
      <c r="S14" s="66"/>
    </row>
    <row r="15" spans="1:19" ht="140.25" customHeight="1">
      <c r="A15" s="61"/>
      <c r="B15" s="249" t="s">
        <v>352</v>
      </c>
      <c r="C15" s="235" t="s">
        <v>367</v>
      </c>
      <c r="D15" s="233">
        <v>1</v>
      </c>
      <c r="E15" s="235">
        <v>1</v>
      </c>
      <c r="F15" s="235">
        <v>100</v>
      </c>
      <c r="G15" s="246"/>
      <c r="H15" s="226" t="s">
        <v>500</v>
      </c>
      <c r="I15" s="235">
        <v>1</v>
      </c>
      <c r="J15" s="226">
        <v>1</v>
      </c>
      <c r="K15" s="226">
        <v>25</v>
      </c>
      <c r="L15" s="238"/>
      <c r="M15" s="226">
        <v>102678952</v>
      </c>
      <c r="N15" s="235">
        <v>102678852</v>
      </c>
      <c r="O15" s="226">
        <v>99.999902609056619</v>
      </c>
      <c r="P15" s="237">
        <v>222678952</v>
      </c>
      <c r="Q15" s="226">
        <v>102678852</v>
      </c>
      <c r="R15" s="266">
        <v>46.110712789774581</v>
      </c>
      <c r="S15" s="66"/>
    </row>
    <row r="16" spans="1:19" ht="140.25" customHeight="1">
      <c r="A16" s="61"/>
      <c r="B16" s="249" t="s">
        <v>359</v>
      </c>
      <c r="C16" s="235" t="s">
        <v>484</v>
      </c>
      <c r="D16" s="233">
        <v>37</v>
      </c>
      <c r="E16" s="235">
        <v>37</v>
      </c>
      <c r="F16" s="235">
        <v>100</v>
      </c>
      <c r="G16" s="246"/>
      <c r="H16" s="226" t="s">
        <v>500</v>
      </c>
      <c r="I16" s="235">
        <v>37</v>
      </c>
      <c r="J16" s="226">
        <v>37</v>
      </c>
      <c r="K16" s="226">
        <v>100</v>
      </c>
      <c r="L16" s="238"/>
      <c r="M16" s="226">
        <v>893357238</v>
      </c>
      <c r="N16" s="235">
        <v>871587445</v>
      </c>
      <c r="O16" s="226">
        <v>97.563148080745719</v>
      </c>
      <c r="P16" s="237">
        <v>1599988958</v>
      </c>
      <c r="Q16" s="226">
        <v>871587445</v>
      </c>
      <c r="R16" s="266">
        <v>54.474591255272898</v>
      </c>
      <c r="S16" s="66"/>
    </row>
    <row r="17" spans="1:19" ht="140.25" customHeight="1">
      <c r="A17" s="61"/>
      <c r="B17" s="249" t="s">
        <v>360</v>
      </c>
      <c r="C17" s="244" t="s">
        <v>361</v>
      </c>
      <c r="D17" s="244">
        <v>5</v>
      </c>
      <c r="E17" s="235">
        <v>5</v>
      </c>
      <c r="F17" s="235">
        <v>100</v>
      </c>
      <c r="G17" s="246"/>
      <c r="H17" s="226" t="s">
        <v>500</v>
      </c>
      <c r="I17" s="235">
        <v>13</v>
      </c>
      <c r="J17" s="226">
        <v>5</v>
      </c>
      <c r="K17" s="226">
        <v>38.461538461538467</v>
      </c>
      <c r="L17" s="238"/>
      <c r="M17" s="226">
        <v>146899881</v>
      </c>
      <c r="N17" s="235">
        <v>146899881</v>
      </c>
      <c r="O17" s="226">
        <v>100</v>
      </c>
      <c r="P17" s="237">
        <v>501144756.05000001</v>
      </c>
      <c r="Q17" s="226">
        <v>146899881</v>
      </c>
      <c r="R17" s="266">
        <v>29.312864043087693</v>
      </c>
      <c r="S17" s="66"/>
    </row>
    <row r="18" spans="1:19" s="199" customFormat="1" ht="153.75" customHeight="1">
      <c r="A18" s="198"/>
      <c r="B18" s="249" t="s">
        <v>362</v>
      </c>
      <c r="C18" s="240" t="s">
        <v>185</v>
      </c>
      <c r="D18" s="244">
        <v>0</v>
      </c>
      <c r="E18" s="235">
        <v>0</v>
      </c>
      <c r="F18" s="245" t="s">
        <v>509</v>
      </c>
      <c r="G18" s="246"/>
      <c r="H18" s="226" t="s">
        <v>500</v>
      </c>
      <c r="I18" s="235">
        <v>2</v>
      </c>
      <c r="J18" s="226">
        <v>0</v>
      </c>
      <c r="K18" s="226" t="s">
        <v>500</v>
      </c>
      <c r="L18" s="238"/>
      <c r="M18" s="226">
        <v>901268311</v>
      </c>
      <c r="N18" s="235">
        <v>901268310</v>
      </c>
      <c r="O18" s="226">
        <v>99.999999889045256</v>
      </c>
      <c r="P18" s="237">
        <v>1085439893</v>
      </c>
      <c r="Q18" s="226">
        <v>901268310</v>
      </c>
      <c r="R18" s="266">
        <v>83.032539693103018</v>
      </c>
      <c r="S18" s="66"/>
    </row>
    <row r="19" spans="1:19" ht="62.25" customHeight="1">
      <c r="A19" s="61"/>
      <c r="B19" s="208" t="s">
        <v>363</v>
      </c>
      <c r="C19" s="206"/>
      <c r="D19" s="205"/>
      <c r="E19" s="250"/>
      <c r="F19" s="251">
        <f>AVERAGE(F20:F29)</f>
        <v>100</v>
      </c>
      <c r="G19" s="252"/>
      <c r="H19" s="206"/>
      <c r="I19" s="251"/>
      <c r="J19" s="206"/>
      <c r="K19" s="204">
        <f>AVERAGE(K20:K29)</f>
        <v>44.010172818876242</v>
      </c>
      <c r="L19" s="204"/>
      <c r="M19" s="253">
        <f>SUM(M20:M29)</f>
        <v>7885091340</v>
      </c>
      <c r="N19" s="253">
        <f>SUM(N20:N29)</f>
        <v>7792792986</v>
      </c>
      <c r="O19" s="204">
        <f>+N19/M19*100</f>
        <v>98.829457389646421</v>
      </c>
      <c r="P19" s="254">
        <f>SUM(P20:P29)-1887548471</f>
        <v>23871046758.909996</v>
      </c>
      <c r="Q19" s="253">
        <f>SUM(Q20:Q29)</f>
        <v>7792792986</v>
      </c>
      <c r="R19" s="204">
        <f>+(Q19/P19)*100</f>
        <v>32.645376068777956</v>
      </c>
      <c r="S19" s="217"/>
    </row>
    <row r="20" spans="1:19" ht="128.25" customHeight="1">
      <c r="A20" s="61"/>
      <c r="B20" s="243" t="s">
        <v>478</v>
      </c>
      <c r="C20" s="233" t="s">
        <v>179</v>
      </c>
      <c r="D20" s="244">
        <v>100</v>
      </c>
      <c r="E20" s="235">
        <v>100</v>
      </c>
      <c r="F20" s="235">
        <v>100</v>
      </c>
      <c r="G20" s="246"/>
      <c r="H20" s="226" t="s">
        <v>500</v>
      </c>
      <c r="I20" s="235">
        <v>100</v>
      </c>
      <c r="J20" s="226">
        <v>100</v>
      </c>
      <c r="K20" s="226">
        <v>100</v>
      </c>
      <c r="L20" s="238"/>
      <c r="M20" s="226">
        <v>0</v>
      </c>
      <c r="N20" s="235">
        <v>0</v>
      </c>
      <c r="O20" s="226">
        <v>0</v>
      </c>
      <c r="P20" s="226"/>
      <c r="Q20" s="226">
        <v>0</v>
      </c>
      <c r="R20" s="248"/>
      <c r="S20" s="66"/>
    </row>
    <row r="21" spans="1:19" ht="128.25" customHeight="1">
      <c r="A21" s="61"/>
      <c r="B21" s="239" t="s">
        <v>479</v>
      </c>
      <c r="C21" s="240" t="s">
        <v>480</v>
      </c>
      <c r="D21" s="244">
        <v>3</v>
      </c>
      <c r="E21" s="235">
        <v>3</v>
      </c>
      <c r="F21" s="235">
        <v>100</v>
      </c>
      <c r="G21" s="246"/>
      <c r="H21" s="226" t="s">
        <v>500</v>
      </c>
      <c r="I21" s="235">
        <v>5</v>
      </c>
      <c r="J21" s="226">
        <v>3</v>
      </c>
      <c r="K21" s="226">
        <v>60</v>
      </c>
      <c r="L21" s="238"/>
      <c r="M21" s="226">
        <v>2716742169</v>
      </c>
      <c r="N21" s="235">
        <v>2714204176</v>
      </c>
      <c r="O21" s="226">
        <v>99.906579541151885</v>
      </c>
      <c r="P21" s="226">
        <v>12217896153.16</v>
      </c>
      <c r="Q21" s="226">
        <v>2714204176</v>
      </c>
      <c r="R21" s="248"/>
      <c r="S21" s="66"/>
    </row>
    <row r="22" spans="1:19" ht="150" customHeight="1">
      <c r="A22" s="61"/>
      <c r="B22" s="243" t="s">
        <v>364</v>
      </c>
      <c r="C22" s="233" t="s">
        <v>391</v>
      </c>
      <c r="D22" s="244" t="s">
        <v>500</v>
      </c>
      <c r="E22" s="235" t="s">
        <v>500</v>
      </c>
      <c r="F22" s="245" t="s">
        <v>500</v>
      </c>
      <c r="G22" s="226"/>
      <c r="H22" s="226" t="s">
        <v>500</v>
      </c>
      <c r="I22" s="235">
        <v>100</v>
      </c>
      <c r="J22" s="226" t="s">
        <v>500</v>
      </c>
      <c r="K22" s="226" t="s">
        <v>500</v>
      </c>
      <c r="L22" s="238"/>
      <c r="M22" s="226">
        <v>0</v>
      </c>
      <c r="N22" s="235">
        <v>0</v>
      </c>
      <c r="O22" s="226">
        <v>0</v>
      </c>
      <c r="P22" s="226">
        <v>0</v>
      </c>
      <c r="Q22" s="226">
        <v>0</v>
      </c>
      <c r="R22" s="248">
        <v>0</v>
      </c>
      <c r="S22" s="66" t="s">
        <v>553</v>
      </c>
    </row>
    <row r="23" spans="1:19" ht="134.25" customHeight="1">
      <c r="A23" s="61"/>
      <c r="B23" s="255" t="s">
        <v>347</v>
      </c>
      <c r="C23" s="256" t="s">
        <v>439</v>
      </c>
      <c r="D23" s="244" t="s">
        <v>500</v>
      </c>
      <c r="E23" s="235" t="s">
        <v>500</v>
      </c>
      <c r="F23" s="245" t="s">
        <v>500</v>
      </c>
      <c r="G23" s="226"/>
      <c r="H23" s="226" t="s">
        <v>500</v>
      </c>
      <c r="I23" s="257">
        <v>400</v>
      </c>
      <c r="J23" s="226" t="s">
        <v>500</v>
      </c>
      <c r="K23" s="226" t="s">
        <v>500</v>
      </c>
      <c r="L23" s="238"/>
      <c r="M23" s="226">
        <v>212364591</v>
      </c>
      <c r="N23" s="235">
        <v>198668508</v>
      </c>
      <c r="O23" s="226">
        <v>93.550674839196716</v>
      </c>
      <c r="P23" s="226">
        <v>582906241.21249998</v>
      </c>
      <c r="Q23" s="226">
        <v>198668508</v>
      </c>
      <c r="R23" s="266">
        <v>34.082412222375723</v>
      </c>
      <c r="S23" s="66" t="s">
        <v>554</v>
      </c>
    </row>
    <row r="24" spans="1:19" ht="150.75" customHeight="1">
      <c r="A24" s="61"/>
      <c r="B24" s="258" t="s">
        <v>505</v>
      </c>
      <c r="C24" s="259" t="s">
        <v>439</v>
      </c>
      <c r="D24" s="244">
        <v>0</v>
      </c>
      <c r="E24" s="235">
        <v>0</v>
      </c>
      <c r="F24" s="245" t="s">
        <v>500</v>
      </c>
      <c r="G24" s="226"/>
      <c r="H24" s="226" t="s">
        <v>500</v>
      </c>
      <c r="I24" s="257">
        <v>100</v>
      </c>
      <c r="J24" s="226">
        <v>0</v>
      </c>
      <c r="K24" s="226" t="s">
        <v>500</v>
      </c>
      <c r="L24" s="238"/>
      <c r="M24" s="226">
        <v>417414361</v>
      </c>
      <c r="N24" s="235">
        <v>402061124</v>
      </c>
      <c r="O24" s="226">
        <v>96.32182348417092</v>
      </c>
      <c r="P24" s="226">
        <v>1120650678.9075</v>
      </c>
      <c r="Q24" s="226">
        <v>402061124</v>
      </c>
      <c r="R24" s="266">
        <v>35.877471148454696</v>
      </c>
      <c r="S24" s="66" t="s">
        <v>553</v>
      </c>
    </row>
    <row r="25" spans="1:19" ht="150.75" customHeight="1">
      <c r="A25" s="61"/>
      <c r="B25" s="258" t="s">
        <v>348</v>
      </c>
      <c r="C25" s="260" t="s">
        <v>439</v>
      </c>
      <c r="D25" s="244">
        <v>46</v>
      </c>
      <c r="E25" s="235">
        <v>46</v>
      </c>
      <c r="F25" s="235">
        <v>100</v>
      </c>
      <c r="G25" s="246"/>
      <c r="H25" s="226" t="s">
        <v>500</v>
      </c>
      <c r="I25" s="257">
        <v>489</v>
      </c>
      <c r="J25" s="226">
        <v>46</v>
      </c>
      <c r="K25" s="226">
        <v>9.406952965235174</v>
      </c>
      <c r="L25" s="238"/>
      <c r="M25" s="226">
        <v>154147067</v>
      </c>
      <c r="N25" s="235">
        <v>154146824</v>
      </c>
      <c r="O25" s="226">
        <v>99.99984235833692</v>
      </c>
      <c r="P25" s="226">
        <v>463370533.63000005</v>
      </c>
      <c r="Q25" s="226">
        <v>154146824</v>
      </c>
      <c r="R25" s="266">
        <v>33.266427796439416</v>
      </c>
      <c r="S25" s="66" t="s">
        <v>553</v>
      </c>
    </row>
    <row r="26" spans="1:19" ht="114" customHeight="1">
      <c r="A26" s="61"/>
      <c r="B26" s="258" t="s">
        <v>490</v>
      </c>
      <c r="C26" s="260" t="s">
        <v>439</v>
      </c>
      <c r="D26" s="244">
        <v>2500</v>
      </c>
      <c r="E26" s="235">
        <v>9463</v>
      </c>
      <c r="F26" s="235">
        <v>100</v>
      </c>
      <c r="G26" s="246"/>
      <c r="H26" s="226" t="s">
        <v>500</v>
      </c>
      <c r="I26" s="257">
        <v>4963</v>
      </c>
      <c r="J26" s="226">
        <v>9463</v>
      </c>
      <c r="K26" s="226">
        <v>100</v>
      </c>
      <c r="L26" s="238"/>
      <c r="M26" s="226">
        <v>2886116492</v>
      </c>
      <c r="N26" s="235">
        <v>2841461229</v>
      </c>
      <c r="O26" s="226">
        <v>98.452756043500685</v>
      </c>
      <c r="P26" s="226">
        <v>6733408973</v>
      </c>
      <c r="Q26" s="226">
        <v>2841461229</v>
      </c>
      <c r="R26" s="266">
        <v>42.199445190301823</v>
      </c>
      <c r="S26" s="66"/>
    </row>
    <row r="27" spans="1:19" ht="73.5" customHeight="1">
      <c r="A27" s="61"/>
      <c r="B27" s="258" t="s">
        <v>351</v>
      </c>
      <c r="C27" s="260" t="s">
        <v>439</v>
      </c>
      <c r="D27" s="244">
        <v>863</v>
      </c>
      <c r="E27" s="235">
        <v>863</v>
      </c>
      <c r="F27" s="235">
        <v>100</v>
      </c>
      <c r="G27" s="246"/>
      <c r="H27" s="226" t="s">
        <v>500</v>
      </c>
      <c r="I27" s="257">
        <v>14536</v>
      </c>
      <c r="J27" s="226">
        <v>863</v>
      </c>
      <c r="K27" s="226">
        <v>5.9369840396257567</v>
      </c>
      <c r="L27" s="238"/>
      <c r="M27" s="226">
        <v>1434050660</v>
      </c>
      <c r="N27" s="235">
        <v>1417995125</v>
      </c>
      <c r="O27" s="226">
        <v>98.880406707528721</v>
      </c>
      <c r="P27" s="226">
        <v>3926106650</v>
      </c>
      <c r="Q27" s="226">
        <v>1417995125</v>
      </c>
      <c r="R27" s="266">
        <v>36.117081154685394</v>
      </c>
      <c r="S27" s="66" t="s">
        <v>553</v>
      </c>
    </row>
    <row r="28" spans="1:19" ht="73.5" customHeight="1">
      <c r="A28" s="61"/>
      <c r="B28" s="261" t="s">
        <v>349</v>
      </c>
      <c r="C28" s="260" t="s">
        <v>439</v>
      </c>
      <c r="D28" s="244">
        <v>250</v>
      </c>
      <c r="E28" s="235">
        <v>250</v>
      </c>
      <c r="F28" s="235">
        <v>100</v>
      </c>
      <c r="G28" s="246"/>
      <c r="H28" s="226" t="s">
        <v>500</v>
      </c>
      <c r="I28" s="257">
        <v>1100</v>
      </c>
      <c r="J28" s="226">
        <v>250</v>
      </c>
      <c r="K28" s="226">
        <v>22.727272727272727</v>
      </c>
      <c r="L28" s="238"/>
      <c r="M28" s="226">
        <v>64256000</v>
      </c>
      <c r="N28" s="235">
        <v>64256000</v>
      </c>
      <c r="O28" s="226">
        <v>100</v>
      </c>
      <c r="P28" s="226">
        <v>714256000</v>
      </c>
      <c r="Q28" s="226">
        <v>64256000</v>
      </c>
      <c r="R28" s="266">
        <v>8.9962142425124885</v>
      </c>
      <c r="S28" s="66"/>
    </row>
    <row r="29" spans="1:19" ht="73.5" customHeight="1">
      <c r="A29" s="61"/>
      <c r="B29" s="249" t="s">
        <v>474</v>
      </c>
      <c r="C29" s="233" t="s">
        <v>391</v>
      </c>
      <c r="D29" s="244">
        <v>10</v>
      </c>
      <c r="E29" s="235">
        <v>10</v>
      </c>
      <c r="F29" s="235">
        <v>100</v>
      </c>
      <c r="G29" s="246"/>
      <c r="H29" s="226" t="s">
        <v>500</v>
      </c>
      <c r="I29" s="235">
        <v>100</v>
      </c>
      <c r="J29" s="226">
        <v>10</v>
      </c>
      <c r="K29" s="226">
        <v>10</v>
      </c>
      <c r="L29" s="238"/>
      <c r="M29" s="226">
        <v>0</v>
      </c>
      <c r="N29" s="235">
        <v>0</v>
      </c>
      <c r="O29" s="226">
        <v>0</v>
      </c>
      <c r="P29" s="226">
        <v>0</v>
      </c>
      <c r="Q29" s="226">
        <v>0</v>
      </c>
      <c r="R29" s="266">
        <v>0</v>
      </c>
      <c r="S29" s="66"/>
    </row>
    <row r="30" spans="1:19" ht="30">
      <c r="A30" s="61"/>
      <c r="B30" s="208" t="s">
        <v>497</v>
      </c>
      <c r="C30" s="262"/>
      <c r="D30" s="263"/>
      <c r="E30" s="250"/>
      <c r="F30" s="251">
        <f>AVERAGE(F31:F32)</f>
        <v>100</v>
      </c>
      <c r="G30" s="252"/>
      <c r="H30" s="206"/>
      <c r="I30" s="251"/>
      <c r="J30" s="262"/>
      <c r="K30" s="204">
        <f>AVERAGE(K31:K32)</f>
        <v>25</v>
      </c>
      <c r="L30" s="204"/>
      <c r="M30" s="264">
        <f>SUM(M31:M32)</f>
        <v>1877233369</v>
      </c>
      <c r="N30" s="265">
        <f>SUM(N31:N32)</f>
        <v>1877233207</v>
      </c>
      <c r="O30" s="204">
        <f>+N30/M30*100</f>
        <v>99.999991370279119</v>
      </c>
      <c r="P30" s="254">
        <f>SUM(P31:P32)</f>
        <v>5704333204.6370001</v>
      </c>
      <c r="Q30" s="265">
        <f>SUM(Q31:Q32)</f>
        <v>1877233207</v>
      </c>
      <c r="R30" s="204">
        <f>+(Q30/P30)*100</f>
        <v>32.908898194691965</v>
      </c>
      <c r="S30" s="68"/>
    </row>
    <row r="31" spans="1:19" ht="82.5" customHeight="1">
      <c r="A31" s="61"/>
      <c r="B31" s="249" t="s">
        <v>365</v>
      </c>
      <c r="C31" s="244" t="s">
        <v>366</v>
      </c>
      <c r="D31" s="244">
        <v>1</v>
      </c>
      <c r="E31" s="235">
        <v>1</v>
      </c>
      <c r="F31" s="235">
        <v>100</v>
      </c>
      <c r="G31" s="246"/>
      <c r="H31" s="226" t="s">
        <v>500</v>
      </c>
      <c r="I31" s="235">
        <v>1</v>
      </c>
      <c r="J31" s="266">
        <v>1</v>
      </c>
      <c r="K31" s="226">
        <v>25</v>
      </c>
      <c r="L31" s="238"/>
      <c r="M31" s="226">
        <v>1569912321</v>
      </c>
      <c r="N31" s="235">
        <v>1569912321</v>
      </c>
      <c r="O31" s="226">
        <v>0</v>
      </c>
      <c r="P31" s="226">
        <v>5066338273.1732998</v>
      </c>
      <c r="Q31" s="226">
        <v>1569912321</v>
      </c>
      <c r="R31" s="266">
        <v>30.987120013537623</v>
      </c>
      <c r="S31" s="66"/>
    </row>
    <row r="32" spans="1:19" ht="45" customHeight="1">
      <c r="A32" s="61"/>
      <c r="B32" s="249" t="s">
        <v>475</v>
      </c>
      <c r="C32" s="244" t="s">
        <v>494</v>
      </c>
      <c r="D32" s="244">
        <v>1</v>
      </c>
      <c r="E32" s="235">
        <v>1</v>
      </c>
      <c r="F32" s="235">
        <v>100</v>
      </c>
      <c r="G32" s="246"/>
      <c r="H32" s="226" t="s">
        <v>500</v>
      </c>
      <c r="I32" s="235">
        <v>1</v>
      </c>
      <c r="J32" s="266">
        <v>1</v>
      </c>
      <c r="K32" s="226">
        <v>25</v>
      </c>
      <c r="L32" s="238"/>
      <c r="M32" s="226">
        <v>307321048</v>
      </c>
      <c r="N32" s="235">
        <v>307320886</v>
      </c>
      <c r="O32" s="226">
        <v>0</v>
      </c>
      <c r="P32" s="226">
        <v>637994931.46370006</v>
      </c>
      <c r="Q32" s="226">
        <v>307320886</v>
      </c>
      <c r="R32" s="266">
        <v>48.169800549189098</v>
      </c>
      <c r="S32" s="66"/>
    </row>
    <row r="33" spans="1:19" ht="59.25" customHeight="1">
      <c r="A33" s="61"/>
      <c r="B33" s="267" t="s">
        <v>443</v>
      </c>
      <c r="C33" s="268"/>
      <c r="D33" s="268"/>
      <c r="E33" s="269"/>
      <c r="F33" s="270">
        <f>AVERAGE(F34,F46)</f>
        <v>100</v>
      </c>
      <c r="G33" s="271"/>
      <c r="H33" s="268"/>
      <c r="I33" s="273"/>
      <c r="J33" s="268"/>
      <c r="K33" s="274">
        <f>AVERAGE(K34,K46)</f>
        <v>52.468388785303304</v>
      </c>
      <c r="L33" s="274"/>
      <c r="M33" s="275">
        <f>+M34+M46</f>
        <v>1985679556</v>
      </c>
      <c r="N33" s="275">
        <f>+N34+N46</f>
        <v>1947426231</v>
      </c>
      <c r="O33" s="274">
        <f>+N33/M33*100</f>
        <v>98.073539867779147</v>
      </c>
      <c r="P33" s="275">
        <f>+P34+P46</f>
        <v>7411697962.8500004</v>
      </c>
      <c r="Q33" s="275">
        <f>+Q34+Q46</f>
        <v>1947426231</v>
      </c>
      <c r="R33" s="274">
        <f>+(Q33/P33)*100</f>
        <v>26.275034961774956</v>
      </c>
      <c r="S33" s="66"/>
    </row>
    <row r="34" spans="1:19" ht="64.5" customHeight="1">
      <c r="A34" s="61"/>
      <c r="B34" s="208" t="s">
        <v>444</v>
      </c>
      <c r="C34" s="276"/>
      <c r="D34" s="206"/>
      <c r="E34" s="250"/>
      <c r="F34" s="251">
        <f>AVERAGE(F35:G44)</f>
        <v>100</v>
      </c>
      <c r="G34" s="252"/>
      <c r="H34" s="206"/>
      <c r="I34" s="251"/>
      <c r="J34" s="206"/>
      <c r="K34" s="204">
        <f>AVERAGE(K35:K44)</f>
        <v>42.051062937344454</v>
      </c>
      <c r="L34" s="204"/>
      <c r="M34" s="264">
        <f>SUM(M35:M45)</f>
        <v>323895252</v>
      </c>
      <c r="N34" s="265">
        <f>SUM(N35:N45)</f>
        <v>300920390</v>
      </c>
      <c r="O34" s="204">
        <f>+N34/M34*100</f>
        <v>92.906699972249058</v>
      </c>
      <c r="P34" s="204">
        <f>SUM(P35:P45)</f>
        <v>1323895252</v>
      </c>
      <c r="Q34" s="265">
        <f>SUM(Q35:Q45)</f>
        <v>300920390</v>
      </c>
      <c r="R34" s="204">
        <f>+(Q34/P34)*100</f>
        <v>22.72992440643635</v>
      </c>
      <c r="S34" s="66"/>
    </row>
    <row r="35" spans="1:19" ht="108.75" customHeight="1">
      <c r="A35" s="61"/>
      <c r="B35" s="232" t="s">
        <v>476</v>
      </c>
      <c r="C35" s="235" t="s">
        <v>1</v>
      </c>
      <c r="D35" s="244">
        <v>15</v>
      </c>
      <c r="E35" s="235">
        <v>15</v>
      </c>
      <c r="F35" s="235">
        <v>100</v>
      </c>
      <c r="G35" s="246"/>
      <c r="H35" s="226" t="s">
        <v>500</v>
      </c>
      <c r="I35" s="235">
        <v>100</v>
      </c>
      <c r="J35" s="226">
        <v>15</v>
      </c>
      <c r="K35" s="226">
        <v>15</v>
      </c>
      <c r="L35" s="238"/>
      <c r="M35" s="226">
        <v>0</v>
      </c>
      <c r="N35" s="235">
        <v>0</v>
      </c>
      <c r="O35" s="226">
        <v>0</v>
      </c>
      <c r="P35" s="226">
        <v>0</v>
      </c>
      <c r="Q35" s="226">
        <v>0</v>
      </c>
      <c r="R35" s="248">
        <v>0</v>
      </c>
      <c r="S35" s="66"/>
    </row>
    <row r="36" spans="1:19" ht="92.25" customHeight="1">
      <c r="A36" s="61"/>
      <c r="B36" s="239" t="s">
        <v>371</v>
      </c>
      <c r="C36" s="260" t="s">
        <v>439</v>
      </c>
      <c r="D36" s="277">
        <v>32894</v>
      </c>
      <c r="E36" s="235">
        <v>33160.36</v>
      </c>
      <c r="F36" s="235">
        <v>100</v>
      </c>
      <c r="G36" s="246"/>
      <c r="H36" s="226" t="s">
        <v>500</v>
      </c>
      <c r="I36" s="235">
        <v>220017</v>
      </c>
      <c r="J36" s="226">
        <v>33160.36</v>
      </c>
      <c r="K36" s="226">
        <v>15.071726275696879</v>
      </c>
      <c r="L36" s="238"/>
      <c r="M36" s="226">
        <v>153110000</v>
      </c>
      <c r="N36" s="235">
        <v>134742824</v>
      </c>
      <c r="O36" s="226">
        <v>88.003934426229506</v>
      </c>
      <c r="P36" s="226">
        <v>511986924</v>
      </c>
      <c r="Q36" s="226">
        <v>134742824</v>
      </c>
      <c r="R36" s="266">
        <v>26.317629940095895</v>
      </c>
      <c r="S36" s="66"/>
    </row>
    <row r="37" spans="1:19" ht="56.25" customHeight="1">
      <c r="A37" s="61"/>
      <c r="B37" s="278" t="s">
        <v>372</v>
      </c>
      <c r="C37" s="235" t="s">
        <v>481</v>
      </c>
      <c r="D37" s="244" t="s">
        <v>500</v>
      </c>
      <c r="E37" s="235" t="s">
        <v>500</v>
      </c>
      <c r="F37" s="245" t="s">
        <v>500</v>
      </c>
      <c r="G37" s="226"/>
      <c r="H37" s="226" t="s">
        <v>500</v>
      </c>
      <c r="I37" s="235">
        <v>100</v>
      </c>
      <c r="J37" s="226" t="s">
        <v>500</v>
      </c>
      <c r="K37" s="247" t="s">
        <v>500</v>
      </c>
      <c r="L37" s="238"/>
      <c r="M37" s="226" t="s">
        <v>500</v>
      </c>
      <c r="N37" s="235" t="s">
        <v>500</v>
      </c>
      <c r="O37" s="226">
        <v>0</v>
      </c>
      <c r="P37" s="226">
        <v>20000000</v>
      </c>
      <c r="Q37" s="226" t="s">
        <v>500</v>
      </c>
      <c r="R37" s="226">
        <v>0</v>
      </c>
      <c r="S37" s="66"/>
    </row>
    <row r="38" spans="1:19" ht="54.75" customHeight="1">
      <c r="A38" s="61"/>
      <c r="B38" s="278" t="s">
        <v>373</v>
      </c>
      <c r="C38" s="244" t="s">
        <v>491</v>
      </c>
      <c r="D38" s="244">
        <v>30</v>
      </c>
      <c r="E38" s="235">
        <v>30</v>
      </c>
      <c r="F38" s="235">
        <v>100</v>
      </c>
      <c r="G38" s="246"/>
      <c r="H38" s="226" t="s">
        <v>500</v>
      </c>
      <c r="I38" s="235">
        <v>120</v>
      </c>
      <c r="J38" s="226">
        <v>30</v>
      </c>
      <c r="K38" s="226">
        <v>25</v>
      </c>
      <c r="L38" s="238"/>
      <c r="M38" s="226">
        <v>50638283</v>
      </c>
      <c r="N38" s="235">
        <v>46680811</v>
      </c>
      <c r="O38" s="226">
        <v>92.184821906382567</v>
      </c>
      <c r="P38" s="226">
        <v>236635583</v>
      </c>
      <c r="Q38" s="226">
        <v>46680811</v>
      </c>
      <c r="R38" s="266">
        <v>19.726877254973104</v>
      </c>
      <c r="S38" s="66"/>
    </row>
    <row r="39" spans="1:19" ht="54" customHeight="1">
      <c r="A39" s="61"/>
      <c r="B39" s="278" t="s">
        <v>374</v>
      </c>
      <c r="C39" s="279" t="s">
        <v>183</v>
      </c>
      <c r="D39" s="244">
        <v>3</v>
      </c>
      <c r="E39" s="235">
        <v>3</v>
      </c>
      <c r="F39" s="235">
        <v>100</v>
      </c>
      <c r="G39" s="246"/>
      <c r="H39" s="226" t="s">
        <v>500</v>
      </c>
      <c r="I39" s="235">
        <v>3</v>
      </c>
      <c r="J39" s="226">
        <v>3</v>
      </c>
      <c r="K39" s="226">
        <v>100</v>
      </c>
      <c r="L39" s="238"/>
      <c r="M39" s="226">
        <v>35140000</v>
      </c>
      <c r="N39" s="235">
        <v>35140000</v>
      </c>
      <c r="O39" s="226">
        <v>100</v>
      </c>
      <c r="P39" s="226">
        <v>35140000</v>
      </c>
      <c r="Q39" s="226">
        <v>35140000</v>
      </c>
      <c r="R39" s="266">
        <v>100</v>
      </c>
      <c r="S39" s="66"/>
    </row>
    <row r="40" spans="1:19" ht="48.75" customHeight="1">
      <c r="A40" s="61"/>
      <c r="B40" s="278" t="s">
        <v>610</v>
      </c>
      <c r="C40" s="244" t="s">
        <v>504</v>
      </c>
      <c r="D40" s="244">
        <v>1</v>
      </c>
      <c r="E40" s="235">
        <v>1</v>
      </c>
      <c r="F40" s="235">
        <v>100</v>
      </c>
      <c r="G40" s="246"/>
      <c r="H40" s="226" t="s">
        <v>500</v>
      </c>
      <c r="I40" s="235">
        <v>7</v>
      </c>
      <c r="J40" s="226">
        <v>1</v>
      </c>
      <c r="K40" s="226">
        <v>14.285714285714285</v>
      </c>
      <c r="L40" s="238"/>
      <c r="M40" s="226">
        <v>49196000</v>
      </c>
      <c r="N40" s="235">
        <v>49194345</v>
      </c>
      <c r="O40" s="226">
        <v>99.996635905358161</v>
      </c>
      <c r="P40" s="226">
        <v>403701580</v>
      </c>
      <c r="Q40" s="226">
        <v>49194345</v>
      </c>
      <c r="R40" s="266">
        <v>12.185819287603481</v>
      </c>
      <c r="S40" s="66" t="s">
        <v>555</v>
      </c>
    </row>
    <row r="41" spans="1:19" ht="55.5" customHeight="1">
      <c r="A41" s="61"/>
      <c r="B41" s="243" t="s">
        <v>369</v>
      </c>
      <c r="C41" s="244" t="s">
        <v>1</v>
      </c>
      <c r="D41" s="244" t="s">
        <v>500</v>
      </c>
      <c r="E41" s="235" t="s">
        <v>500</v>
      </c>
      <c r="F41" s="235" t="s">
        <v>500</v>
      </c>
      <c r="G41" s="226"/>
      <c r="H41" s="226" t="s">
        <v>500</v>
      </c>
      <c r="I41" s="235">
        <v>100</v>
      </c>
      <c r="J41" s="226" t="s">
        <v>500</v>
      </c>
      <c r="K41" s="226" t="s">
        <v>500</v>
      </c>
      <c r="L41" s="238"/>
      <c r="M41" s="226">
        <v>0</v>
      </c>
      <c r="N41" s="235">
        <v>0</v>
      </c>
      <c r="O41" s="226">
        <v>0</v>
      </c>
      <c r="P41" s="226">
        <v>0</v>
      </c>
      <c r="Q41" s="226">
        <v>0</v>
      </c>
      <c r="R41" s="266">
        <v>0</v>
      </c>
      <c r="S41" s="66"/>
    </row>
    <row r="42" spans="1:19" ht="30" customHeight="1">
      <c r="A42" s="61"/>
      <c r="B42" s="239" t="s">
        <v>375</v>
      </c>
      <c r="C42" s="244" t="s">
        <v>131</v>
      </c>
      <c r="D42" s="244" t="s">
        <v>500</v>
      </c>
      <c r="E42" s="235" t="s">
        <v>500</v>
      </c>
      <c r="F42" s="235" t="s">
        <v>500</v>
      </c>
      <c r="G42" s="226"/>
      <c r="H42" s="226" t="s">
        <v>500</v>
      </c>
      <c r="I42" s="235">
        <v>3</v>
      </c>
      <c r="J42" s="226" t="s">
        <v>500</v>
      </c>
      <c r="K42" s="226" t="s">
        <v>500</v>
      </c>
      <c r="L42" s="238"/>
      <c r="M42" s="226">
        <v>0</v>
      </c>
      <c r="N42" s="235">
        <v>0</v>
      </c>
      <c r="O42" s="226">
        <v>0</v>
      </c>
      <c r="P42" s="226">
        <v>0</v>
      </c>
      <c r="Q42" s="226">
        <v>0</v>
      </c>
      <c r="R42" s="266">
        <v>0</v>
      </c>
      <c r="S42" s="66"/>
    </row>
    <row r="43" spans="1:19" ht="30" customHeight="1">
      <c r="A43" s="61"/>
      <c r="B43" s="243" t="s">
        <v>370</v>
      </c>
      <c r="C43" s="244" t="s">
        <v>1</v>
      </c>
      <c r="D43" s="244">
        <v>100</v>
      </c>
      <c r="E43" s="235">
        <v>100</v>
      </c>
      <c r="F43" s="235">
        <v>100</v>
      </c>
      <c r="G43" s="246"/>
      <c r="H43" s="226" t="s">
        <v>500</v>
      </c>
      <c r="I43" s="235">
        <v>100</v>
      </c>
      <c r="J43" s="226">
        <v>100</v>
      </c>
      <c r="K43" s="226">
        <v>100</v>
      </c>
      <c r="L43" s="238"/>
      <c r="M43" s="226">
        <v>0</v>
      </c>
      <c r="N43" s="235">
        <v>0</v>
      </c>
      <c r="O43" s="226">
        <v>0</v>
      </c>
      <c r="P43" s="226">
        <v>0</v>
      </c>
      <c r="Q43" s="226">
        <v>0</v>
      </c>
      <c r="R43" s="266">
        <v>0</v>
      </c>
      <c r="S43" s="66"/>
    </row>
    <row r="44" spans="1:19" ht="42.75" customHeight="1">
      <c r="A44" s="61"/>
      <c r="B44" s="239" t="s">
        <v>376</v>
      </c>
      <c r="C44" s="244" t="s">
        <v>377</v>
      </c>
      <c r="D44" s="244">
        <v>1</v>
      </c>
      <c r="E44" s="235">
        <v>1</v>
      </c>
      <c r="F44" s="235">
        <v>100</v>
      </c>
      <c r="G44" s="246"/>
      <c r="H44" s="226" t="s">
        <v>500</v>
      </c>
      <c r="I44" s="235">
        <v>1</v>
      </c>
      <c r="J44" s="226">
        <v>1</v>
      </c>
      <c r="K44" s="226">
        <v>25</v>
      </c>
      <c r="L44" s="238"/>
      <c r="M44" s="226">
        <v>0</v>
      </c>
      <c r="N44" s="235">
        <v>0</v>
      </c>
      <c r="O44" s="226">
        <v>0</v>
      </c>
      <c r="P44" s="226">
        <v>5923600</v>
      </c>
      <c r="Q44" s="226">
        <v>0</v>
      </c>
      <c r="R44" s="266">
        <v>0</v>
      </c>
      <c r="S44" s="66"/>
    </row>
    <row r="45" spans="1:19" ht="30" customHeight="1">
      <c r="A45" s="61"/>
      <c r="B45" s="278" t="s">
        <v>495</v>
      </c>
      <c r="C45" s="244" t="s">
        <v>496</v>
      </c>
      <c r="D45" s="244" t="s">
        <v>507</v>
      </c>
      <c r="E45" s="235" t="s">
        <v>507</v>
      </c>
      <c r="F45" s="235" t="s">
        <v>509</v>
      </c>
      <c r="G45" s="246"/>
      <c r="H45" s="226" t="s">
        <v>500</v>
      </c>
      <c r="I45" s="235" t="s">
        <v>500</v>
      </c>
      <c r="J45" s="226" t="s">
        <v>507</v>
      </c>
      <c r="K45" s="226" t="s">
        <v>500</v>
      </c>
      <c r="L45" s="238"/>
      <c r="M45" s="226">
        <v>35810969</v>
      </c>
      <c r="N45" s="235">
        <v>35162410</v>
      </c>
      <c r="O45" s="226">
        <v>0</v>
      </c>
      <c r="P45" s="226">
        <v>110507565</v>
      </c>
      <c r="Q45" s="226">
        <v>35162410</v>
      </c>
      <c r="R45" s="266">
        <v>31.819007142180716</v>
      </c>
      <c r="S45" s="66"/>
    </row>
    <row r="46" spans="1:19" ht="63.75" customHeight="1">
      <c r="A46" s="61"/>
      <c r="B46" s="208" t="s">
        <v>445</v>
      </c>
      <c r="C46" s="206"/>
      <c r="D46" s="205"/>
      <c r="E46" s="250"/>
      <c r="F46" s="251">
        <f>AVERAGE(F47:F53)</f>
        <v>100</v>
      </c>
      <c r="G46" s="252"/>
      <c r="H46" s="206"/>
      <c r="I46" s="280"/>
      <c r="J46" s="206"/>
      <c r="K46" s="204">
        <f>AVERAGE(K47:K53)</f>
        <v>62.885714633262147</v>
      </c>
      <c r="L46" s="204"/>
      <c r="M46" s="254">
        <f>SUM(M48:M54)</f>
        <v>1661784304</v>
      </c>
      <c r="N46" s="265">
        <f>SUM(N47:N54)</f>
        <v>1646505841</v>
      </c>
      <c r="O46" s="254">
        <f>+(N46/M46)*100</f>
        <v>99.080598910266275</v>
      </c>
      <c r="P46" s="254">
        <f>SUM(P47:P54)</f>
        <v>6087802710.8500004</v>
      </c>
      <c r="Q46" s="265">
        <f>SUM(Q47:Q54)</f>
        <v>1646505841</v>
      </c>
      <c r="R46" s="204">
        <f>+(Q46/P46)*100</f>
        <v>27.045978971452396</v>
      </c>
      <c r="S46" s="66"/>
    </row>
    <row r="47" spans="1:19" ht="111.75" customHeight="1">
      <c r="A47" s="61"/>
      <c r="B47" s="243" t="s">
        <v>378</v>
      </c>
      <c r="C47" s="235" t="s">
        <v>1</v>
      </c>
      <c r="D47" s="235">
        <v>100</v>
      </c>
      <c r="E47" s="235">
        <v>100</v>
      </c>
      <c r="F47" s="235">
        <v>100</v>
      </c>
      <c r="G47" s="246"/>
      <c r="H47" s="226" t="s">
        <v>500</v>
      </c>
      <c r="I47" s="235">
        <v>100</v>
      </c>
      <c r="J47" s="281">
        <v>100</v>
      </c>
      <c r="K47" s="226">
        <v>100</v>
      </c>
      <c r="L47" s="238"/>
      <c r="M47" s="282"/>
      <c r="N47" s="235">
        <v>0</v>
      </c>
      <c r="O47" s="226">
        <v>0</v>
      </c>
      <c r="P47" s="226">
        <v>0</v>
      </c>
      <c r="Q47" s="226">
        <v>0</v>
      </c>
      <c r="R47" s="248">
        <v>0</v>
      </c>
      <c r="S47" s="66"/>
    </row>
    <row r="48" spans="1:19" ht="78" customHeight="1">
      <c r="A48" s="61"/>
      <c r="B48" s="29" t="s">
        <v>612</v>
      </c>
      <c r="C48" s="260" t="s">
        <v>439</v>
      </c>
      <c r="D48" s="235">
        <v>35140</v>
      </c>
      <c r="E48" s="235">
        <v>35140</v>
      </c>
      <c r="F48" s="235">
        <v>100</v>
      </c>
      <c r="G48" s="246"/>
      <c r="H48" s="226" t="s">
        <v>500</v>
      </c>
      <c r="I48" s="235">
        <v>192128</v>
      </c>
      <c r="J48" s="281">
        <v>35140</v>
      </c>
      <c r="K48" s="226">
        <v>18.289890073284475</v>
      </c>
      <c r="L48" s="238"/>
      <c r="M48" s="226">
        <v>1418862043</v>
      </c>
      <c r="N48" s="235">
        <v>1413507357</v>
      </c>
      <c r="O48" s="226">
        <v>99.622607002110072</v>
      </c>
      <c r="P48" s="226">
        <v>1807807422</v>
      </c>
      <c r="Q48" s="226">
        <v>1413507357</v>
      </c>
      <c r="R48" s="266">
        <v>78.189044905912553</v>
      </c>
      <c r="S48" s="66" t="s">
        <v>553</v>
      </c>
    </row>
    <row r="49" spans="1:19" ht="78" customHeight="1">
      <c r="A49" s="61"/>
      <c r="B49" s="239" t="s">
        <v>611</v>
      </c>
      <c r="C49" s="260" t="s">
        <v>439</v>
      </c>
      <c r="D49" s="235">
        <v>186743</v>
      </c>
      <c r="E49" s="235">
        <v>186743</v>
      </c>
      <c r="F49" s="235">
        <v>100</v>
      </c>
      <c r="G49" s="246"/>
      <c r="H49" s="226" t="s">
        <v>500</v>
      </c>
      <c r="I49" s="235">
        <v>112666</v>
      </c>
      <c r="J49" s="281">
        <v>186743</v>
      </c>
      <c r="K49" s="226">
        <v>100</v>
      </c>
      <c r="L49" s="238"/>
      <c r="M49" s="226">
        <v>0</v>
      </c>
      <c r="N49" s="235">
        <v>0</v>
      </c>
      <c r="O49" s="226">
        <v>0</v>
      </c>
      <c r="P49" s="226">
        <v>2841627491</v>
      </c>
      <c r="Q49" s="226">
        <v>0</v>
      </c>
      <c r="R49" s="266">
        <v>0</v>
      </c>
      <c r="S49" s="66" t="s">
        <v>553</v>
      </c>
    </row>
    <row r="50" spans="1:19" ht="56.25" customHeight="1">
      <c r="A50" s="61"/>
      <c r="B50" s="243" t="s">
        <v>379</v>
      </c>
      <c r="C50" s="235" t="s">
        <v>1</v>
      </c>
      <c r="D50" s="235">
        <v>25</v>
      </c>
      <c r="E50" s="235">
        <v>25</v>
      </c>
      <c r="F50" s="235">
        <v>100</v>
      </c>
      <c r="G50" s="246"/>
      <c r="H50" s="226" t="s">
        <v>500</v>
      </c>
      <c r="I50" s="235">
        <v>100</v>
      </c>
      <c r="J50" s="281">
        <v>25</v>
      </c>
      <c r="K50" s="226">
        <v>25</v>
      </c>
      <c r="L50" s="238"/>
      <c r="M50" s="226">
        <v>0</v>
      </c>
      <c r="N50" s="235">
        <v>0</v>
      </c>
      <c r="O50" s="226">
        <v>0</v>
      </c>
      <c r="P50" s="226">
        <v>0</v>
      </c>
      <c r="Q50" s="226">
        <v>0</v>
      </c>
      <c r="R50" s="266">
        <v>0</v>
      </c>
      <c r="S50" s="66" t="s">
        <v>555</v>
      </c>
    </row>
    <row r="51" spans="1:19" ht="54.75" customHeight="1">
      <c r="A51" s="61"/>
      <c r="B51" s="239" t="s">
        <v>381</v>
      </c>
      <c r="C51" s="244" t="s">
        <v>182</v>
      </c>
      <c r="D51" s="235">
        <v>192</v>
      </c>
      <c r="E51" s="235">
        <v>192</v>
      </c>
      <c r="F51" s="235">
        <v>100</v>
      </c>
      <c r="G51" s="246"/>
      <c r="H51" s="226" t="s">
        <v>500</v>
      </c>
      <c r="I51" s="235">
        <v>267</v>
      </c>
      <c r="J51" s="281">
        <v>192</v>
      </c>
      <c r="K51" s="226">
        <v>71.910112359550567</v>
      </c>
      <c r="L51" s="238"/>
      <c r="M51" s="226">
        <v>168042178</v>
      </c>
      <c r="N51" s="235">
        <v>160448537</v>
      </c>
      <c r="O51" s="226">
        <v>95.481110105583127</v>
      </c>
      <c r="P51" s="226">
        <v>874090594</v>
      </c>
      <c r="Q51" s="226">
        <v>160448537</v>
      </c>
      <c r="R51" s="266">
        <v>18.356053491636132</v>
      </c>
      <c r="S51" s="66" t="s">
        <v>556</v>
      </c>
    </row>
    <row r="52" spans="1:19" ht="107.25" customHeight="1">
      <c r="A52" s="61"/>
      <c r="B52" s="243" t="s">
        <v>380</v>
      </c>
      <c r="C52" s="244" t="s">
        <v>179</v>
      </c>
      <c r="D52" s="235">
        <v>100</v>
      </c>
      <c r="E52" s="235">
        <v>100</v>
      </c>
      <c r="F52" s="235">
        <v>100</v>
      </c>
      <c r="G52" s="246"/>
      <c r="H52" s="226" t="s">
        <v>500</v>
      </c>
      <c r="I52" s="235">
        <v>100</v>
      </c>
      <c r="J52" s="281">
        <v>100</v>
      </c>
      <c r="K52" s="226">
        <v>100</v>
      </c>
      <c r="L52" s="238"/>
      <c r="M52" s="226">
        <v>0</v>
      </c>
      <c r="N52" s="235">
        <v>0</v>
      </c>
      <c r="O52" s="226">
        <v>0</v>
      </c>
      <c r="P52" s="226">
        <v>0</v>
      </c>
      <c r="Q52" s="226">
        <v>0</v>
      </c>
      <c r="R52" s="266">
        <v>0</v>
      </c>
      <c r="S52" s="66"/>
    </row>
    <row r="53" spans="1:19" ht="107.25" customHeight="1">
      <c r="A53" s="61"/>
      <c r="B53" s="239" t="s">
        <v>441</v>
      </c>
      <c r="C53" s="233" t="s">
        <v>377</v>
      </c>
      <c r="D53" s="235">
        <v>4</v>
      </c>
      <c r="E53" s="235">
        <v>4</v>
      </c>
      <c r="F53" s="235">
        <v>100</v>
      </c>
      <c r="G53" s="246"/>
      <c r="H53" s="226" t="s">
        <v>500</v>
      </c>
      <c r="I53" s="235">
        <v>4</v>
      </c>
      <c r="J53" s="281">
        <v>4</v>
      </c>
      <c r="K53" s="226">
        <v>25</v>
      </c>
      <c r="L53" s="238"/>
      <c r="M53" s="226">
        <v>65978274</v>
      </c>
      <c r="N53" s="235">
        <v>64018744</v>
      </c>
      <c r="O53" s="226">
        <v>97.030037493857449</v>
      </c>
      <c r="P53" s="226">
        <v>468004324.85000002</v>
      </c>
      <c r="Q53" s="226">
        <v>64018744</v>
      </c>
      <c r="R53" s="266">
        <v>13.679092393113809</v>
      </c>
      <c r="S53" s="66"/>
    </row>
    <row r="54" spans="1:19" ht="107.25" customHeight="1">
      <c r="A54" s="61"/>
      <c r="B54" s="278" t="s">
        <v>495</v>
      </c>
      <c r="C54" s="244" t="s">
        <v>496</v>
      </c>
      <c r="D54" s="235" t="s">
        <v>507</v>
      </c>
      <c r="E54" s="233" t="s">
        <v>507</v>
      </c>
      <c r="F54" s="235" t="s">
        <v>500</v>
      </c>
      <c r="G54" s="246"/>
      <c r="H54" s="226" t="s">
        <v>500</v>
      </c>
      <c r="I54" s="226" t="s">
        <v>500</v>
      </c>
      <c r="J54" s="281" t="s">
        <v>507</v>
      </c>
      <c r="K54" s="226" t="s">
        <v>507</v>
      </c>
      <c r="L54" s="238"/>
      <c r="M54" s="226">
        <v>8901809</v>
      </c>
      <c r="N54" s="235">
        <v>8531203</v>
      </c>
      <c r="O54" s="226">
        <v>95.836733859376224</v>
      </c>
      <c r="P54" s="226">
        <v>96272879</v>
      </c>
      <c r="Q54" s="226">
        <v>8531203</v>
      </c>
      <c r="R54" s="266">
        <v>8.8614811238791358</v>
      </c>
      <c r="S54" s="66"/>
    </row>
    <row r="55" spans="1:19" ht="66.75" customHeight="1">
      <c r="A55" s="61"/>
      <c r="B55" s="267" t="s">
        <v>446</v>
      </c>
      <c r="C55" s="268"/>
      <c r="D55" s="272"/>
      <c r="E55" s="283"/>
      <c r="F55" s="270">
        <f>AVERAGE(F56,F64)</f>
        <v>97.5</v>
      </c>
      <c r="G55" s="271"/>
      <c r="H55" s="268"/>
      <c r="I55" s="284"/>
      <c r="J55" s="272"/>
      <c r="K55" s="274">
        <f>AVERAGE(K56,K64)</f>
        <v>29.904040404040401</v>
      </c>
      <c r="L55" s="274"/>
      <c r="M55" s="285">
        <f>+M56+M64</f>
        <v>6601341452</v>
      </c>
      <c r="N55" s="285">
        <f>+N56+N64</f>
        <v>6311475737</v>
      </c>
      <c r="O55" s="274">
        <f>+N55/M55*100</f>
        <v>95.608987701852925</v>
      </c>
      <c r="P55" s="285">
        <f>+P56+P64</f>
        <v>10717494829.75</v>
      </c>
      <c r="Q55" s="285">
        <f>+Q56+Q64</f>
        <v>6311475737</v>
      </c>
      <c r="R55" s="274">
        <f>+Q55/P55*100</f>
        <v>58.889468455635573</v>
      </c>
      <c r="S55" s="66"/>
    </row>
    <row r="56" spans="1:19" ht="47.25" customHeight="1">
      <c r="A56" s="61"/>
      <c r="B56" s="208" t="s">
        <v>447</v>
      </c>
      <c r="C56" s="286"/>
      <c r="D56" s="205"/>
      <c r="E56" s="287"/>
      <c r="F56" s="251">
        <f>AVERAGE(F57:F62)</f>
        <v>100</v>
      </c>
      <c r="G56" s="252"/>
      <c r="H56" s="206"/>
      <c r="I56" s="288"/>
      <c r="J56" s="286"/>
      <c r="K56" s="204">
        <f>AVERAGE(K57:K63)</f>
        <v>29.808080808080806</v>
      </c>
      <c r="L56" s="204"/>
      <c r="M56" s="202">
        <f>+SUM(M57:M63)</f>
        <v>6454547219</v>
      </c>
      <c r="N56" s="265">
        <f>SUM(N57:N63)</f>
        <v>6187869567</v>
      </c>
      <c r="O56" s="204">
        <f>+N56/M56*100</f>
        <v>95.868375535080276</v>
      </c>
      <c r="P56" s="254">
        <f>SUM(P57:P63)</f>
        <v>8996516896.75</v>
      </c>
      <c r="Q56" s="265">
        <f>SUM(Q57:Q63)</f>
        <v>6187869567</v>
      </c>
      <c r="R56" s="204">
        <f>+(Q56/P56)*100</f>
        <v>68.780725229731672</v>
      </c>
      <c r="S56" s="66"/>
    </row>
    <row r="57" spans="1:19" ht="93.75" customHeight="1">
      <c r="A57" s="61"/>
      <c r="B57" s="232" t="s">
        <v>382</v>
      </c>
      <c r="C57" s="244" t="s">
        <v>1</v>
      </c>
      <c r="D57" s="235">
        <v>25</v>
      </c>
      <c r="E57" s="235">
        <v>25</v>
      </c>
      <c r="F57" s="235">
        <v>100</v>
      </c>
      <c r="G57" s="246"/>
      <c r="H57" s="226" t="s">
        <v>500</v>
      </c>
      <c r="I57" s="235">
        <v>100</v>
      </c>
      <c r="J57" s="226">
        <v>25</v>
      </c>
      <c r="K57" s="226">
        <v>25</v>
      </c>
      <c r="L57" s="238"/>
      <c r="M57" s="226">
        <v>80922400</v>
      </c>
      <c r="N57" s="235">
        <v>80922400</v>
      </c>
      <c r="O57" s="226">
        <v>100</v>
      </c>
      <c r="P57" s="226">
        <v>698283600</v>
      </c>
      <c r="Q57" s="226">
        <v>80922400</v>
      </c>
      <c r="R57" s="248">
        <v>0</v>
      </c>
      <c r="S57" s="66"/>
    </row>
    <row r="58" spans="1:19" ht="93.75" customHeight="1">
      <c r="A58" s="61"/>
      <c r="B58" s="243" t="s">
        <v>383</v>
      </c>
      <c r="C58" s="244" t="s">
        <v>1</v>
      </c>
      <c r="D58" s="235">
        <v>19</v>
      </c>
      <c r="E58" s="235">
        <v>19</v>
      </c>
      <c r="F58" s="235">
        <v>100</v>
      </c>
      <c r="G58" s="246"/>
      <c r="H58" s="226" t="s">
        <v>500</v>
      </c>
      <c r="I58" s="235">
        <v>100</v>
      </c>
      <c r="J58" s="226">
        <v>19</v>
      </c>
      <c r="K58" s="226">
        <v>19</v>
      </c>
      <c r="L58" s="238"/>
      <c r="M58" s="226">
        <v>0</v>
      </c>
      <c r="N58" s="235">
        <v>0</v>
      </c>
      <c r="O58" s="226">
        <v>0</v>
      </c>
      <c r="P58" s="226">
        <v>0</v>
      </c>
      <c r="Q58" s="226">
        <v>0</v>
      </c>
      <c r="R58" s="248">
        <v>0</v>
      </c>
      <c r="S58" s="66"/>
    </row>
    <row r="59" spans="1:19" ht="57.75" customHeight="1">
      <c r="A59" s="61"/>
      <c r="B59" s="289" t="s">
        <v>384</v>
      </c>
      <c r="C59" s="244" t="s">
        <v>482</v>
      </c>
      <c r="D59" s="235">
        <v>2</v>
      </c>
      <c r="E59" s="235">
        <v>2</v>
      </c>
      <c r="F59" s="235">
        <v>100</v>
      </c>
      <c r="G59" s="246"/>
      <c r="H59" s="226" t="s">
        <v>500</v>
      </c>
      <c r="I59" s="235">
        <v>11</v>
      </c>
      <c r="J59" s="226">
        <v>2</v>
      </c>
      <c r="K59" s="226">
        <v>18.181818181818183</v>
      </c>
      <c r="L59" s="238"/>
      <c r="M59" s="226">
        <v>1655479575</v>
      </c>
      <c r="N59" s="235">
        <v>1397054484</v>
      </c>
      <c r="O59" s="226">
        <v>84.389714321905785</v>
      </c>
      <c r="P59" s="226">
        <v>2360828382</v>
      </c>
      <c r="Q59" s="226">
        <v>1397054484</v>
      </c>
      <c r="R59" s="266">
        <v>59.176452411863622</v>
      </c>
      <c r="S59" s="66"/>
    </row>
    <row r="60" spans="1:19" ht="61.5" customHeight="1">
      <c r="A60" s="61"/>
      <c r="B60" s="290" t="s">
        <v>503</v>
      </c>
      <c r="C60" s="244" t="s">
        <v>386</v>
      </c>
      <c r="D60" s="235">
        <v>1</v>
      </c>
      <c r="E60" s="235">
        <v>1</v>
      </c>
      <c r="F60" s="235">
        <v>100</v>
      </c>
      <c r="G60" s="246"/>
      <c r="H60" s="226" t="s">
        <v>500</v>
      </c>
      <c r="I60" s="235">
        <v>1</v>
      </c>
      <c r="J60" s="226">
        <v>1</v>
      </c>
      <c r="K60" s="226">
        <v>25</v>
      </c>
      <c r="L60" s="238"/>
      <c r="M60" s="226">
        <v>23493600</v>
      </c>
      <c r="N60" s="235">
        <v>23493600</v>
      </c>
      <c r="O60" s="226">
        <v>100</v>
      </c>
      <c r="P60" s="226">
        <v>180547367</v>
      </c>
      <c r="Q60" s="226">
        <v>23493600</v>
      </c>
      <c r="R60" s="266">
        <v>13.012430139731698</v>
      </c>
      <c r="S60" s="66"/>
    </row>
    <row r="61" spans="1:19" ht="56.25" customHeight="1">
      <c r="A61" s="61"/>
      <c r="B61" s="290" t="s">
        <v>387</v>
      </c>
      <c r="C61" s="244" t="s">
        <v>388</v>
      </c>
      <c r="D61" s="235">
        <v>2</v>
      </c>
      <c r="E61" s="235">
        <v>2</v>
      </c>
      <c r="F61" s="235">
        <v>100</v>
      </c>
      <c r="G61" s="246"/>
      <c r="H61" s="226" t="s">
        <v>500</v>
      </c>
      <c r="I61" s="235">
        <v>8</v>
      </c>
      <c r="J61" s="226">
        <v>2</v>
      </c>
      <c r="K61" s="226">
        <v>25</v>
      </c>
      <c r="L61" s="238"/>
      <c r="M61" s="226">
        <v>0</v>
      </c>
      <c r="N61" s="235">
        <v>0</v>
      </c>
      <c r="O61" s="226">
        <v>0</v>
      </c>
      <c r="P61" s="226">
        <v>157053767</v>
      </c>
      <c r="Q61" s="226">
        <v>0</v>
      </c>
      <c r="R61" s="266">
        <v>0</v>
      </c>
      <c r="S61" s="66"/>
    </row>
    <row r="62" spans="1:19" ht="102" customHeight="1">
      <c r="A62" s="61"/>
      <c r="B62" s="278" t="s">
        <v>389</v>
      </c>
      <c r="C62" s="244" t="s">
        <v>388</v>
      </c>
      <c r="D62" s="235">
        <v>1</v>
      </c>
      <c r="E62" s="235">
        <v>1</v>
      </c>
      <c r="F62" s="235">
        <v>100</v>
      </c>
      <c r="G62" s="246"/>
      <c r="H62" s="226" t="s">
        <v>500</v>
      </c>
      <c r="I62" s="235">
        <v>1.5</v>
      </c>
      <c r="J62" s="226">
        <v>1</v>
      </c>
      <c r="K62" s="226">
        <v>66.666666666666657</v>
      </c>
      <c r="L62" s="238"/>
      <c r="M62" s="226">
        <v>4676133681</v>
      </c>
      <c r="N62" s="235">
        <v>4668911244</v>
      </c>
      <c r="O62" s="226">
        <v>99.845546823664463</v>
      </c>
      <c r="P62" s="226">
        <v>5524162517.75</v>
      </c>
      <c r="Q62" s="226">
        <v>4668911244</v>
      </c>
      <c r="R62" s="266">
        <v>84.517992166198169</v>
      </c>
      <c r="S62" s="66"/>
    </row>
    <row r="63" spans="1:19" ht="56.25" customHeight="1">
      <c r="A63" s="61"/>
      <c r="B63" s="278" t="s">
        <v>495</v>
      </c>
      <c r="C63" s="244" t="s">
        <v>496</v>
      </c>
      <c r="D63" s="235" t="s">
        <v>507</v>
      </c>
      <c r="E63" s="235" t="s">
        <v>507</v>
      </c>
      <c r="F63" s="235" t="s">
        <v>500</v>
      </c>
      <c r="G63" s="235">
        <v>0</v>
      </c>
      <c r="H63" s="235" t="s">
        <v>500</v>
      </c>
      <c r="I63" s="235" t="s">
        <v>500</v>
      </c>
      <c r="J63" s="235" t="s">
        <v>507</v>
      </c>
      <c r="K63" s="226" t="s">
        <v>500</v>
      </c>
      <c r="L63" s="238"/>
      <c r="M63" s="226">
        <v>18517963</v>
      </c>
      <c r="N63" s="235">
        <v>17487839</v>
      </c>
      <c r="O63" s="226">
        <v>94.437163526031455</v>
      </c>
      <c r="P63" s="226">
        <v>75641263</v>
      </c>
      <c r="Q63" s="226">
        <v>17487839</v>
      </c>
      <c r="R63" s="266">
        <v>23.11944341807196</v>
      </c>
      <c r="S63" s="66"/>
    </row>
    <row r="64" spans="1:19" ht="61.5" customHeight="1">
      <c r="A64" s="61"/>
      <c r="B64" s="208" t="s">
        <v>448</v>
      </c>
      <c r="C64" s="206"/>
      <c r="D64" s="205"/>
      <c r="E64" s="287"/>
      <c r="F64" s="251">
        <f>AVERAGE(F65:F68)</f>
        <v>95</v>
      </c>
      <c r="G64" s="252"/>
      <c r="H64" s="206"/>
      <c r="I64" s="288"/>
      <c r="J64" s="205"/>
      <c r="K64" s="204">
        <f>AVERAGE(K65:K68)</f>
        <v>30</v>
      </c>
      <c r="L64" s="204"/>
      <c r="M64" s="291">
        <f>SUM(M65:M68)</f>
        <v>146794233</v>
      </c>
      <c r="N64" s="265">
        <f>SUM(N65:N68)</f>
        <v>123606170</v>
      </c>
      <c r="O64" s="204">
        <f>+N64/M64*100</f>
        <v>84.203696203787516</v>
      </c>
      <c r="P64" s="204">
        <f>SUM(P65:P68)</f>
        <v>1720977933</v>
      </c>
      <c r="Q64" s="265">
        <f>SUM(Q65:Q68)</f>
        <v>123606170</v>
      </c>
      <c r="R64" s="204">
        <f>+(Q64/P64)*100</f>
        <v>7.1823216108605381</v>
      </c>
      <c r="S64" s="66"/>
    </row>
    <row r="65" spans="1:19" ht="54.75" customHeight="1">
      <c r="A65" s="61"/>
      <c r="B65" s="232" t="s">
        <v>390</v>
      </c>
      <c r="C65" s="244" t="s">
        <v>1</v>
      </c>
      <c r="D65" s="235">
        <v>30</v>
      </c>
      <c r="E65" s="235">
        <v>30</v>
      </c>
      <c r="F65" s="235">
        <v>100</v>
      </c>
      <c r="G65" s="246"/>
      <c r="H65" s="226" t="s">
        <v>500</v>
      </c>
      <c r="I65" s="235">
        <v>100</v>
      </c>
      <c r="J65" s="226">
        <v>30</v>
      </c>
      <c r="K65" s="226">
        <v>30</v>
      </c>
      <c r="L65" s="238"/>
      <c r="M65" s="226">
        <v>0</v>
      </c>
      <c r="N65" s="235">
        <v>0</v>
      </c>
      <c r="O65" s="226">
        <v>0</v>
      </c>
      <c r="P65" s="226">
        <v>0</v>
      </c>
      <c r="Q65" s="226">
        <v>0</v>
      </c>
      <c r="R65" s="248">
        <v>0</v>
      </c>
      <c r="S65" s="66"/>
    </row>
    <row r="66" spans="1:19" ht="66" customHeight="1">
      <c r="A66" s="61"/>
      <c r="B66" s="255" t="s">
        <v>392</v>
      </c>
      <c r="C66" s="233" t="s">
        <v>129</v>
      </c>
      <c r="D66" s="235">
        <v>2</v>
      </c>
      <c r="E66" s="235">
        <v>2</v>
      </c>
      <c r="F66" s="235">
        <v>100</v>
      </c>
      <c r="G66" s="246"/>
      <c r="H66" s="226" t="s">
        <v>500</v>
      </c>
      <c r="I66" s="235">
        <v>8</v>
      </c>
      <c r="J66" s="226">
        <v>2</v>
      </c>
      <c r="K66" s="226">
        <v>25</v>
      </c>
      <c r="L66" s="238"/>
      <c r="M66" s="226">
        <v>0</v>
      </c>
      <c r="N66" s="235">
        <v>0</v>
      </c>
      <c r="O66" s="226">
        <v>0</v>
      </c>
      <c r="P66" s="226">
        <v>348000000</v>
      </c>
      <c r="Q66" s="226">
        <v>0</v>
      </c>
      <c r="R66" s="248">
        <v>0</v>
      </c>
      <c r="S66" s="66"/>
    </row>
    <row r="67" spans="1:19" ht="56.25" customHeight="1">
      <c r="A67" s="61"/>
      <c r="B67" s="249" t="s">
        <v>393</v>
      </c>
      <c r="C67" s="244" t="s">
        <v>395</v>
      </c>
      <c r="D67" s="235">
        <v>1</v>
      </c>
      <c r="E67" s="245">
        <v>0.8</v>
      </c>
      <c r="F67" s="235">
        <v>80</v>
      </c>
      <c r="G67" s="246"/>
      <c r="H67" s="226" t="s">
        <v>500</v>
      </c>
      <c r="I67" s="235">
        <v>2</v>
      </c>
      <c r="J67" s="247">
        <v>0.8</v>
      </c>
      <c r="K67" s="226">
        <v>40</v>
      </c>
      <c r="L67" s="238"/>
      <c r="M67" s="226">
        <v>50200000</v>
      </c>
      <c r="N67" s="235">
        <v>50200000</v>
      </c>
      <c r="O67" s="226">
        <v>0</v>
      </c>
      <c r="P67" s="226">
        <v>130200000</v>
      </c>
      <c r="Q67" s="226">
        <v>50200000</v>
      </c>
      <c r="R67" s="266">
        <v>38.556067588325654</v>
      </c>
      <c r="S67" s="66"/>
    </row>
    <row r="68" spans="1:19" ht="80.25" customHeight="1">
      <c r="A68" s="61"/>
      <c r="B68" s="249" t="s">
        <v>394</v>
      </c>
      <c r="C68" s="244" t="s">
        <v>129</v>
      </c>
      <c r="D68" s="235">
        <v>1</v>
      </c>
      <c r="E68" s="235">
        <v>1</v>
      </c>
      <c r="F68" s="235">
        <v>100</v>
      </c>
      <c r="G68" s="246"/>
      <c r="H68" s="226" t="s">
        <v>500</v>
      </c>
      <c r="I68" s="235">
        <v>4</v>
      </c>
      <c r="J68" s="226">
        <v>1</v>
      </c>
      <c r="K68" s="226">
        <v>25</v>
      </c>
      <c r="L68" s="238"/>
      <c r="M68" s="226">
        <v>96594233</v>
      </c>
      <c r="N68" s="235">
        <v>73406170</v>
      </c>
      <c r="O68" s="226">
        <v>0</v>
      </c>
      <c r="P68" s="226">
        <v>1242777933</v>
      </c>
      <c r="Q68" s="226">
        <v>73406170</v>
      </c>
      <c r="R68" s="266">
        <v>5.9066200043318595</v>
      </c>
      <c r="S68" s="66"/>
    </row>
    <row r="69" spans="1:19" ht="51" customHeight="1">
      <c r="A69" s="61"/>
      <c r="B69" s="267" t="s">
        <v>449</v>
      </c>
      <c r="C69" s="268"/>
      <c r="D69" s="272"/>
      <c r="E69" s="292"/>
      <c r="F69" s="270">
        <f>AVERAGE(F70)</f>
        <v>100</v>
      </c>
      <c r="G69" s="274"/>
      <c r="H69" s="268"/>
      <c r="I69" s="284"/>
      <c r="J69" s="272"/>
      <c r="K69" s="274">
        <f>AVERAGE(K70)</f>
        <v>27.142857142857142</v>
      </c>
      <c r="L69" s="274"/>
      <c r="M69" s="293">
        <f>+M70</f>
        <v>2036722815</v>
      </c>
      <c r="N69" s="293">
        <f>+N70</f>
        <v>2000666263</v>
      </c>
      <c r="O69" s="274">
        <f>+N69/M69*100</f>
        <v>98.229678003582436</v>
      </c>
      <c r="P69" s="293">
        <f>+P70</f>
        <v>9709279039.4675484</v>
      </c>
      <c r="Q69" s="293">
        <f>+Q70</f>
        <v>2000666263</v>
      </c>
      <c r="R69" s="274">
        <f>+Q69/P69*100</f>
        <v>20.605713924457518</v>
      </c>
      <c r="S69" s="66"/>
    </row>
    <row r="70" spans="1:19" ht="63.75" customHeight="1">
      <c r="A70" s="61"/>
      <c r="B70" s="208" t="s">
        <v>450</v>
      </c>
      <c r="C70" s="286"/>
      <c r="D70" s="254"/>
      <c r="E70" s="287"/>
      <c r="F70" s="251">
        <f>AVERAGE(F71:F85)</f>
        <v>100</v>
      </c>
      <c r="G70" s="204"/>
      <c r="H70" s="206"/>
      <c r="I70" s="288"/>
      <c r="J70" s="254"/>
      <c r="K70" s="204">
        <f>AVERAGE(K71:K85)</f>
        <v>27.142857142857142</v>
      </c>
      <c r="L70" s="204"/>
      <c r="M70" s="202">
        <f>SUM(M71:M86)</f>
        <v>2036722815</v>
      </c>
      <c r="N70" s="265">
        <f>SUM(N71:N86)</f>
        <v>2000666263</v>
      </c>
      <c r="O70" s="204">
        <f>+N70/M70*100</f>
        <v>98.229678003582436</v>
      </c>
      <c r="P70" s="202">
        <f>SUM(P71:P86)</f>
        <v>9709279039.4675484</v>
      </c>
      <c r="Q70" s="265">
        <f>SUM(Q71:Q86)</f>
        <v>2000666263</v>
      </c>
      <c r="R70" s="204">
        <f>+(Q70/P70)*100</f>
        <v>20.605713924457518</v>
      </c>
      <c r="S70" s="66"/>
    </row>
    <row r="71" spans="1:19" ht="93" customHeight="1">
      <c r="A71" s="61"/>
      <c r="B71" s="232" t="s">
        <v>396</v>
      </c>
      <c r="C71" s="244" t="s">
        <v>179</v>
      </c>
      <c r="D71" s="235">
        <v>100</v>
      </c>
      <c r="E71" s="235">
        <v>100</v>
      </c>
      <c r="F71" s="235">
        <v>100</v>
      </c>
      <c r="G71" s="246"/>
      <c r="H71" s="226" t="s">
        <v>500</v>
      </c>
      <c r="I71" s="235">
        <v>100</v>
      </c>
      <c r="J71" s="226">
        <v>100</v>
      </c>
      <c r="K71" s="226">
        <v>25</v>
      </c>
      <c r="L71" s="238"/>
      <c r="M71" s="226">
        <v>0</v>
      </c>
      <c r="N71" s="235">
        <v>0</v>
      </c>
      <c r="O71" s="226">
        <v>0</v>
      </c>
      <c r="P71" s="226">
        <v>0</v>
      </c>
      <c r="Q71" s="226">
        <v>0</v>
      </c>
      <c r="R71" s="266">
        <v>0</v>
      </c>
      <c r="S71" s="66"/>
    </row>
    <row r="72" spans="1:19" ht="66.75" customHeight="1">
      <c r="A72" s="61"/>
      <c r="B72" s="243" t="s">
        <v>397</v>
      </c>
      <c r="C72" s="244" t="s">
        <v>179</v>
      </c>
      <c r="D72" s="235">
        <v>100</v>
      </c>
      <c r="E72" s="235">
        <v>100</v>
      </c>
      <c r="F72" s="235">
        <v>100</v>
      </c>
      <c r="G72" s="246"/>
      <c r="H72" s="226" t="s">
        <v>500</v>
      </c>
      <c r="I72" s="235">
        <v>100</v>
      </c>
      <c r="J72" s="226">
        <v>100</v>
      </c>
      <c r="K72" s="226">
        <v>25</v>
      </c>
      <c r="L72" s="238"/>
      <c r="M72" s="226">
        <v>13432564</v>
      </c>
      <c r="N72" s="235">
        <v>13432564</v>
      </c>
      <c r="O72" s="226">
        <v>0</v>
      </c>
      <c r="P72" s="226">
        <v>40432017.640000001</v>
      </c>
      <c r="Q72" s="226">
        <v>13432564</v>
      </c>
      <c r="R72" s="266">
        <v>33.222591362126245</v>
      </c>
      <c r="S72" s="66"/>
    </row>
    <row r="73" spans="1:19" ht="111" customHeight="1">
      <c r="A73" s="61"/>
      <c r="B73" s="243" t="s">
        <v>398</v>
      </c>
      <c r="C73" s="244" t="s">
        <v>179</v>
      </c>
      <c r="D73" s="235">
        <v>100</v>
      </c>
      <c r="E73" s="235">
        <v>100</v>
      </c>
      <c r="F73" s="235">
        <v>100</v>
      </c>
      <c r="G73" s="246"/>
      <c r="H73" s="226" t="s">
        <v>500</v>
      </c>
      <c r="I73" s="235">
        <v>100</v>
      </c>
      <c r="J73" s="226">
        <v>100</v>
      </c>
      <c r="K73" s="226">
        <v>25</v>
      </c>
      <c r="L73" s="238"/>
      <c r="M73" s="226">
        <v>0</v>
      </c>
      <c r="N73" s="235">
        <v>0</v>
      </c>
      <c r="O73" s="226">
        <v>0</v>
      </c>
      <c r="P73" s="226">
        <v>0</v>
      </c>
      <c r="Q73" s="226">
        <v>0</v>
      </c>
      <c r="R73" s="266" t="e">
        <v>#DIV/0!</v>
      </c>
      <c r="S73" s="66"/>
    </row>
    <row r="74" spans="1:19" ht="83.25" customHeight="1">
      <c r="A74" s="61"/>
      <c r="B74" s="232" t="s">
        <v>399</v>
      </c>
      <c r="C74" s="244" t="s">
        <v>179</v>
      </c>
      <c r="D74" s="235">
        <v>100</v>
      </c>
      <c r="E74" s="235">
        <v>100</v>
      </c>
      <c r="F74" s="235">
        <v>100</v>
      </c>
      <c r="G74" s="246"/>
      <c r="H74" s="226" t="s">
        <v>500</v>
      </c>
      <c r="I74" s="235">
        <v>100</v>
      </c>
      <c r="J74" s="226">
        <v>100</v>
      </c>
      <c r="K74" s="226">
        <v>25</v>
      </c>
      <c r="L74" s="238"/>
      <c r="M74" s="226">
        <v>372108950</v>
      </c>
      <c r="N74" s="235">
        <v>371160657</v>
      </c>
      <c r="O74" s="226">
        <v>99.74515716431975</v>
      </c>
      <c r="P74" s="226">
        <v>2914577741.6257505</v>
      </c>
      <c r="Q74" s="226">
        <v>371160657</v>
      </c>
      <c r="R74" s="266">
        <v>12.734628817722554</v>
      </c>
      <c r="S74" s="66"/>
    </row>
    <row r="75" spans="1:19" ht="93.75" customHeight="1">
      <c r="A75" s="61"/>
      <c r="B75" s="232" t="s">
        <v>400</v>
      </c>
      <c r="C75" s="244" t="s">
        <v>483</v>
      </c>
      <c r="D75" s="235">
        <v>60</v>
      </c>
      <c r="E75" s="235">
        <v>60</v>
      </c>
      <c r="F75" s="235">
        <v>100</v>
      </c>
      <c r="G75" s="246"/>
      <c r="H75" s="226" t="s">
        <v>500</v>
      </c>
      <c r="I75" s="235">
        <v>60</v>
      </c>
      <c r="J75" s="226">
        <v>60</v>
      </c>
      <c r="K75" s="226">
        <v>25</v>
      </c>
      <c r="L75" s="238"/>
      <c r="M75" s="226">
        <v>0</v>
      </c>
      <c r="N75" s="235">
        <v>0</v>
      </c>
      <c r="O75" s="226">
        <v>0</v>
      </c>
      <c r="P75" s="226">
        <v>0</v>
      </c>
      <c r="Q75" s="226">
        <v>0</v>
      </c>
      <c r="R75" s="266" t="e">
        <v>#DIV/0!</v>
      </c>
      <c r="S75" s="66"/>
    </row>
    <row r="76" spans="1:19" ht="51.75" customHeight="1">
      <c r="A76" s="61"/>
      <c r="B76" s="232" t="s">
        <v>401</v>
      </c>
      <c r="C76" s="244" t="s">
        <v>179</v>
      </c>
      <c r="D76" s="235">
        <v>20</v>
      </c>
      <c r="E76" s="235">
        <v>20</v>
      </c>
      <c r="F76" s="235">
        <v>100</v>
      </c>
      <c r="G76" s="294"/>
      <c r="H76" s="226" t="s">
        <v>500</v>
      </c>
      <c r="I76" s="235">
        <v>35</v>
      </c>
      <c r="J76" s="226">
        <v>20</v>
      </c>
      <c r="K76" s="226">
        <v>57.142857142857139</v>
      </c>
      <c r="L76" s="58"/>
      <c r="M76" s="226">
        <v>0</v>
      </c>
      <c r="N76" s="235">
        <v>0</v>
      </c>
      <c r="O76" s="226">
        <v>0</v>
      </c>
      <c r="P76" s="226">
        <v>0</v>
      </c>
      <c r="Q76" s="226">
        <v>0</v>
      </c>
      <c r="R76" s="266" t="e">
        <v>#DIV/0!</v>
      </c>
      <c r="S76" s="66"/>
    </row>
    <row r="77" spans="1:19" ht="56.25" customHeight="1">
      <c r="A77" s="61"/>
      <c r="B77" s="239" t="s">
        <v>402</v>
      </c>
      <c r="C77" s="244" t="s">
        <v>179</v>
      </c>
      <c r="D77" s="235">
        <v>100</v>
      </c>
      <c r="E77" s="235">
        <v>100</v>
      </c>
      <c r="F77" s="235">
        <v>100</v>
      </c>
      <c r="G77" s="246"/>
      <c r="H77" s="226" t="s">
        <v>500</v>
      </c>
      <c r="I77" s="235">
        <v>100</v>
      </c>
      <c r="J77" s="226">
        <v>100</v>
      </c>
      <c r="K77" s="226">
        <v>25</v>
      </c>
      <c r="L77" s="238"/>
      <c r="M77" s="226">
        <v>68322200</v>
      </c>
      <c r="N77" s="235">
        <v>68322200</v>
      </c>
      <c r="O77" s="226">
        <v>100</v>
      </c>
      <c r="P77" s="226">
        <v>294105985.745</v>
      </c>
      <c r="Q77" s="226">
        <v>68322200</v>
      </c>
      <c r="R77" s="266">
        <v>23.230469052485621</v>
      </c>
      <c r="S77" s="66"/>
    </row>
    <row r="78" spans="1:19" ht="120.75" customHeight="1">
      <c r="A78" s="61"/>
      <c r="B78" s="258" t="s">
        <v>403</v>
      </c>
      <c r="C78" s="244" t="s">
        <v>181</v>
      </c>
      <c r="D78" s="235">
        <v>1</v>
      </c>
      <c r="E78" s="235">
        <v>1</v>
      </c>
      <c r="F78" s="235">
        <v>100</v>
      </c>
      <c r="G78" s="246"/>
      <c r="H78" s="226" t="s">
        <v>500</v>
      </c>
      <c r="I78" s="235">
        <v>1</v>
      </c>
      <c r="J78" s="226">
        <v>1</v>
      </c>
      <c r="K78" s="226">
        <v>25</v>
      </c>
      <c r="L78" s="238"/>
      <c r="M78" s="226">
        <v>1012371660</v>
      </c>
      <c r="N78" s="235">
        <v>979258541</v>
      </c>
      <c r="O78" s="226">
        <v>96.729153895912106</v>
      </c>
      <c r="P78" s="226">
        <v>4409520049.7749996</v>
      </c>
      <c r="Q78" s="226">
        <v>979258541</v>
      </c>
      <c r="R78" s="266">
        <v>22.207826020656547</v>
      </c>
      <c r="S78" s="66"/>
    </row>
    <row r="79" spans="1:19" ht="52.5" customHeight="1">
      <c r="A79" s="61"/>
      <c r="B79" s="258" t="s">
        <v>404</v>
      </c>
      <c r="C79" s="244" t="s">
        <v>405</v>
      </c>
      <c r="D79" s="235">
        <v>1</v>
      </c>
      <c r="E79" s="235">
        <v>1</v>
      </c>
      <c r="F79" s="235">
        <v>100</v>
      </c>
      <c r="G79" s="246"/>
      <c r="H79" s="226" t="s">
        <v>500</v>
      </c>
      <c r="I79" s="235">
        <v>4</v>
      </c>
      <c r="J79" s="226">
        <v>1</v>
      </c>
      <c r="K79" s="226">
        <v>25</v>
      </c>
      <c r="L79" s="238"/>
      <c r="M79" s="226">
        <v>182828000</v>
      </c>
      <c r="N79" s="235">
        <v>182697542</v>
      </c>
      <c r="O79" s="226">
        <v>0</v>
      </c>
      <c r="P79" s="226">
        <v>282158000</v>
      </c>
      <c r="Q79" s="226">
        <v>182697542</v>
      </c>
      <c r="R79" s="266">
        <v>64.750083995491892</v>
      </c>
      <c r="S79" s="66"/>
    </row>
    <row r="80" spans="1:19" ht="38.25" customHeight="1">
      <c r="A80" s="61"/>
      <c r="B80" s="278" t="s">
        <v>406</v>
      </c>
      <c r="C80" s="244" t="s">
        <v>181</v>
      </c>
      <c r="D80" s="235">
        <v>1</v>
      </c>
      <c r="E80" s="235">
        <v>1</v>
      </c>
      <c r="F80" s="235">
        <v>100</v>
      </c>
      <c r="G80" s="246"/>
      <c r="H80" s="226" t="s">
        <v>500</v>
      </c>
      <c r="I80" s="235">
        <v>1</v>
      </c>
      <c r="J80" s="226">
        <v>1</v>
      </c>
      <c r="K80" s="226">
        <v>25</v>
      </c>
      <c r="L80" s="238"/>
      <c r="M80" s="226">
        <v>39256400</v>
      </c>
      <c r="N80" s="235">
        <v>39256400</v>
      </c>
      <c r="O80" s="226">
        <v>100</v>
      </c>
      <c r="P80" s="226">
        <v>138586400</v>
      </c>
      <c r="Q80" s="226">
        <v>39256400</v>
      </c>
      <c r="R80" s="266">
        <v>28.326300416202454</v>
      </c>
      <c r="S80" s="66"/>
    </row>
    <row r="81" spans="1:19" ht="96" customHeight="1">
      <c r="A81" s="61"/>
      <c r="B81" s="258" t="s">
        <v>407</v>
      </c>
      <c r="C81" s="244" t="s">
        <v>184</v>
      </c>
      <c r="D81" s="235">
        <v>1</v>
      </c>
      <c r="E81" s="235">
        <v>1</v>
      </c>
      <c r="F81" s="235">
        <v>100</v>
      </c>
      <c r="G81" s="246"/>
      <c r="H81" s="226" t="s">
        <v>500</v>
      </c>
      <c r="I81" s="235">
        <v>1</v>
      </c>
      <c r="J81" s="226">
        <v>1</v>
      </c>
      <c r="K81" s="226">
        <v>25</v>
      </c>
      <c r="L81" s="238"/>
      <c r="M81" s="226">
        <v>167667134</v>
      </c>
      <c r="N81" s="235">
        <v>165886540</v>
      </c>
      <c r="O81" s="226">
        <v>98.938018466994251</v>
      </c>
      <c r="P81" s="226">
        <v>860528601.88179994</v>
      </c>
      <c r="Q81" s="226">
        <v>165886540</v>
      </c>
      <c r="R81" s="266">
        <v>19.277283711109668</v>
      </c>
      <c r="S81" s="66"/>
    </row>
    <row r="82" spans="1:19" ht="117" customHeight="1">
      <c r="A82" s="61"/>
      <c r="B82" s="278" t="s">
        <v>408</v>
      </c>
      <c r="C82" s="244" t="s">
        <v>1</v>
      </c>
      <c r="D82" s="235">
        <v>100</v>
      </c>
      <c r="E82" s="235">
        <v>100</v>
      </c>
      <c r="F82" s="235">
        <v>100</v>
      </c>
      <c r="G82" s="246"/>
      <c r="H82" s="226" t="s">
        <v>500</v>
      </c>
      <c r="I82" s="235">
        <v>100</v>
      </c>
      <c r="J82" s="226">
        <v>100</v>
      </c>
      <c r="K82" s="226">
        <v>25</v>
      </c>
      <c r="L82" s="238"/>
      <c r="M82" s="226">
        <v>0</v>
      </c>
      <c r="N82" s="235">
        <v>0</v>
      </c>
      <c r="O82" s="226">
        <v>0</v>
      </c>
      <c r="P82" s="226">
        <v>31939886.579999998</v>
      </c>
      <c r="Q82" s="226">
        <v>0</v>
      </c>
      <c r="R82" s="266">
        <v>0</v>
      </c>
      <c r="S82" s="66"/>
    </row>
    <row r="83" spans="1:19" ht="60" customHeight="1">
      <c r="A83" s="61"/>
      <c r="B83" s="278" t="s">
        <v>409</v>
      </c>
      <c r="C83" s="244" t="s">
        <v>180</v>
      </c>
      <c r="D83" s="235">
        <v>37</v>
      </c>
      <c r="E83" s="235">
        <v>37</v>
      </c>
      <c r="F83" s="235">
        <v>100</v>
      </c>
      <c r="G83" s="246"/>
      <c r="H83" s="226" t="s">
        <v>500</v>
      </c>
      <c r="I83" s="235">
        <v>37</v>
      </c>
      <c r="J83" s="226">
        <v>37</v>
      </c>
      <c r="K83" s="226">
        <v>25</v>
      </c>
      <c r="L83" s="238"/>
      <c r="M83" s="226">
        <v>0</v>
      </c>
      <c r="N83" s="235">
        <v>0</v>
      </c>
      <c r="O83" s="226">
        <v>0</v>
      </c>
      <c r="P83" s="226">
        <v>31939886.579999998</v>
      </c>
      <c r="Q83" s="226">
        <v>0</v>
      </c>
      <c r="R83" s="266">
        <v>0</v>
      </c>
      <c r="S83" s="66"/>
    </row>
    <row r="84" spans="1:19" ht="60" customHeight="1">
      <c r="A84" s="61"/>
      <c r="B84" s="278" t="s">
        <v>0</v>
      </c>
      <c r="C84" s="295" t="s">
        <v>410</v>
      </c>
      <c r="D84" s="235">
        <v>1</v>
      </c>
      <c r="E84" s="235">
        <v>1</v>
      </c>
      <c r="F84" s="235">
        <v>100</v>
      </c>
      <c r="G84" s="246"/>
      <c r="H84" s="226" t="s">
        <v>500</v>
      </c>
      <c r="I84" s="235">
        <v>1</v>
      </c>
      <c r="J84" s="226">
        <v>1</v>
      </c>
      <c r="K84" s="226">
        <v>25</v>
      </c>
      <c r="L84" s="238"/>
      <c r="M84" s="226">
        <v>142467600</v>
      </c>
      <c r="N84" s="235">
        <v>142467600</v>
      </c>
      <c r="O84" s="226">
        <v>100</v>
      </c>
      <c r="P84" s="226">
        <v>508182600</v>
      </c>
      <c r="Q84" s="226">
        <v>142467600</v>
      </c>
      <c r="R84" s="266">
        <v>28.034726100421388</v>
      </c>
      <c r="S84" s="66"/>
    </row>
    <row r="85" spans="1:19" ht="30">
      <c r="A85" s="61"/>
      <c r="B85" s="278" t="s">
        <v>411</v>
      </c>
      <c r="C85" s="244" t="s">
        <v>1</v>
      </c>
      <c r="D85" s="235">
        <v>90</v>
      </c>
      <c r="E85" s="235">
        <v>90</v>
      </c>
      <c r="F85" s="235">
        <v>100</v>
      </c>
      <c r="G85" s="246"/>
      <c r="H85" s="226" t="s">
        <v>500</v>
      </c>
      <c r="I85" s="235">
        <v>90</v>
      </c>
      <c r="J85" s="226">
        <v>90</v>
      </c>
      <c r="K85" s="226">
        <v>25</v>
      </c>
      <c r="L85" s="238"/>
      <c r="M85" s="226">
        <v>0</v>
      </c>
      <c r="N85" s="235">
        <v>0</v>
      </c>
      <c r="O85" s="226">
        <v>0</v>
      </c>
      <c r="P85" s="226">
        <v>159039562.63999999</v>
      </c>
      <c r="Q85" s="226">
        <v>0</v>
      </c>
      <c r="R85" s="266">
        <v>0</v>
      </c>
      <c r="S85" s="66"/>
    </row>
    <row r="86" spans="1:19" ht="105.75" customHeight="1">
      <c r="A86" s="61"/>
      <c r="B86" s="278" t="s">
        <v>495</v>
      </c>
      <c r="C86" s="244" t="s">
        <v>496</v>
      </c>
      <c r="D86" s="235" t="s">
        <v>500</v>
      </c>
      <c r="E86" s="235" t="s">
        <v>500</v>
      </c>
      <c r="F86" s="235" t="s">
        <v>509</v>
      </c>
      <c r="G86" s="246"/>
      <c r="H86" s="226" t="s">
        <v>500</v>
      </c>
      <c r="I86" s="226" t="s">
        <v>500</v>
      </c>
      <c r="J86" s="226" t="s">
        <v>500</v>
      </c>
      <c r="K86" s="226" t="s">
        <v>500</v>
      </c>
      <c r="L86" s="238"/>
      <c r="M86" s="226">
        <v>38268307</v>
      </c>
      <c r="N86" s="235">
        <v>38184219</v>
      </c>
      <c r="O86" s="226">
        <v>99.780267258752787</v>
      </c>
      <c r="P86" s="226">
        <v>38268307</v>
      </c>
      <c r="Q86" s="226">
        <v>38184219</v>
      </c>
      <c r="R86" s="266">
        <v>99.780267258752787</v>
      </c>
      <c r="S86" s="66"/>
    </row>
    <row r="87" spans="1:19" ht="64.5" customHeight="1">
      <c r="A87" s="61"/>
      <c r="B87" s="296" t="s">
        <v>412</v>
      </c>
      <c r="C87" s="274"/>
      <c r="D87" s="297"/>
      <c r="E87" s="292"/>
      <c r="F87" s="273">
        <f>AVERAGE(F88,F95)</f>
        <v>100</v>
      </c>
      <c r="G87" s="271"/>
      <c r="H87" s="274"/>
      <c r="I87" s="298"/>
      <c r="J87" s="297"/>
      <c r="K87" s="274">
        <f>AVERAGE(K88,K95)</f>
        <v>29.903846153846153</v>
      </c>
      <c r="L87" s="274"/>
      <c r="M87" s="285">
        <f>+M88+M95</f>
        <v>2323036400</v>
      </c>
      <c r="N87" s="285">
        <f>+N88+N95</f>
        <v>2267296514</v>
      </c>
      <c r="O87" s="274">
        <f>+N87/M87*100</f>
        <v>97.600559078626574</v>
      </c>
      <c r="P87" s="285">
        <f>+P88+P95</f>
        <v>6359976241.6129379</v>
      </c>
      <c r="Q87" s="285">
        <f>+Q88+Q102</f>
        <v>545294285</v>
      </c>
      <c r="R87" s="274">
        <f>+Q87/P87*100</f>
        <v>8.5738415409820661</v>
      </c>
      <c r="S87" s="66"/>
    </row>
    <row r="88" spans="1:19" ht="93.75" customHeight="1">
      <c r="A88" s="61"/>
      <c r="B88" s="231" t="s">
        <v>488</v>
      </c>
      <c r="C88" s="286"/>
      <c r="D88" s="288"/>
      <c r="E88" s="287"/>
      <c r="F88" s="251">
        <f>AVERAGE(F89:F92)</f>
        <v>100</v>
      </c>
      <c r="G88" s="252"/>
      <c r="H88" s="206"/>
      <c r="I88" s="288"/>
      <c r="J88" s="254"/>
      <c r="K88" s="204">
        <f>AVERAGE(K89:K94)</f>
        <v>34.807692307692307</v>
      </c>
      <c r="L88" s="204"/>
      <c r="M88" s="202">
        <f>SUM(M89:M94)</f>
        <v>473036400</v>
      </c>
      <c r="N88" s="202">
        <f>SUM(N89:N94)</f>
        <v>426062257</v>
      </c>
      <c r="O88" s="204">
        <f t="shared" ref="O86:O92" si="0">+N88/M88*100</f>
        <v>90.069655738966389</v>
      </c>
      <c r="P88" s="254">
        <f>SUM(P89:P94)</f>
        <v>2093036399.5</v>
      </c>
      <c r="Q88" s="202">
        <f>SUM(Q89:Q94)</f>
        <v>426062257</v>
      </c>
      <c r="R88" s="204">
        <f>+(Q88/P88)*100</f>
        <v>20.356180002496892</v>
      </c>
      <c r="S88" s="69"/>
    </row>
    <row r="89" spans="1:19" ht="107.25" customHeight="1">
      <c r="A89" s="61"/>
      <c r="B89" s="299" t="s">
        <v>413</v>
      </c>
      <c r="C89" s="244" t="s">
        <v>179</v>
      </c>
      <c r="D89" s="235">
        <v>100</v>
      </c>
      <c r="E89" s="235">
        <v>100</v>
      </c>
      <c r="F89" s="235">
        <v>100</v>
      </c>
      <c r="G89" s="246"/>
      <c r="H89" s="226" t="s">
        <v>500</v>
      </c>
      <c r="I89" s="235">
        <v>100</v>
      </c>
      <c r="J89" s="226">
        <v>100</v>
      </c>
      <c r="K89" s="226">
        <v>25</v>
      </c>
      <c r="L89" s="238"/>
      <c r="M89" s="226">
        <v>0</v>
      </c>
      <c r="N89" s="235">
        <v>0</v>
      </c>
      <c r="O89" s="226">
        <v>0</v>
      </c>
      <c r="P89" s="226">
        <v>323932977</v>
      </c>
      <c r="Q89" s="226">
        <v>0</v>
      </c>
      <c r="R89" s="248">
        <v>0</v>
      </c>
      <c r="S89" s="66"/>
    </row>
    <row r="90" spans="1:19" ht="76.5" customHeight="1">
      <c r="A90" s="61"/>
      <c r="B90" s="241" t="s">
        <v>414</v>
      </c>
      <c r="C90" s="244" t="s">
        <v>179</v>
      </c>
      <c r="D90" s="235">
        <v>100</v>
      </c>
      <c r="E90" s="235">
        <v>100</v>
      </c>
      <c r="F90" s="235">
        <v>100</v>
      </c>
      <c r="G90" s="246"/>
      <c r="H90" s="226" t="s">
        <v>500</v>
      </c>
      <c r="I90" s="235">
        <v>100</v>
      </c>
      <c r="J90" s="226">
        <v>100</v>
      </c>
      <c r="K90" s="226">
        <v>25</v>
      </c>
      <c r="L90" s="238"/>
      <c r="M90" s="226">
        <v>114548800</v>
      </c>
      <c r="N90" s="235">
        <v>109118666</v>
      </c>
      <c r="O90" s="226">
        <v>95.259545276772869</v>
      </c>
      <c r="P90" s="226">
        <v>257762487.5</v>
      </c>
      <c r="Q90" s="226">
        <v>109118666</v>
      </c>
      <c r="R90" s="266">
        <v>42.33302799733417</v>
      </c>
      <c r="S90" s="66"/>
    </row>
    <row r="91" spans="1:19" ht="76.5" customHeight="1">
      <c r="A91" s="61"/>
      <c r="B91" s="241" t="s">
        <v>415</v>
      </c>
      <c r="C91" s="244" t="s">
        <v>1</v>
      </c>
      <c r="D91" s="235">
        <v>70</v>
      </c>
      <c r="E91" s="235">
        <v>70</v>
      </c>
      <c r="F91" s="235">
        <v>100</v>
      </c>
      <c r="G91" s="246"/>
      <c r="H91" s="226" t="s">
        <v>500</v>
      </c>
      <c r="I91" s="235">
        <v>100</v>
      </c>
      <c r="J91" s="226">
        <v>70</v>
      </c>
      <c r="K91" s="226">
        <v>70</v>
      </c>
      <c r="L91" s="238"/>
      <c r="M91" s="226">
        <v>100000000</v>
      </c>
      <c r="N91" s="235">
        <v>70451225</v>
      </c>
      <c r="O91" s="226">
        <v>70.451224999999994</v>
      </c>
      <c r="P91" s="226">
        <v>220000000</v>
      </c>
      <c r="Q91" s="226">
        <v>70451225</v>
      </c>
      <c r="R91" s="266">
        <v>32.023284090909094</v>
      </c>
      <c r="S91" s="66"/>
    </row>
    <row r="92" spans="1:19" ht="87.75" customHeight="1">
      <c r="A92" s="61"/>
      <c r="B92" s="249" t="s">
        <v>416</v>
      </c>
      <c r="C92" s="244" t="s">
        <v>417</v>
      </c>
      <c r="D92" s="235">
        <v>5</v>
      </c>
      <c r="E92" s="235">
        <v>5</v>
      </c>
      <c r="F92" s="235">
        <v>100</v>
      </c>
      <c r="G92" s="246"/>
      <c r="H92" s="226" t="s">
        <v>500</v>
      </c>
      <c r="I92" s="235">
        <v>26</v>
      </c>
      <c r="J92" s="226">
        <v>5</v>
      </c>
      <c r="K92" s="226">
        <v>19.230769230769234</v>
      </c>
      <c r="L92" s="238"/>
      <c r="M92" s="226">
        <v>225358700</v>
      </c>
      <c r="N92" s="235">
        <v>221356634</v>
      </c>
      <c r="O92" s="226">
        <v>98.224135123250178</v>
      </c>
      <c r="P92" s="226">
        <v>976608700</v>
      </c>
      <c r="Q92" s="226">
        <v>221356634</v>
      </c>
      <c r="R92" s="266">
        <v>22.665847027576142</v>
      </c>
      <c r="S92" s="66"/>
    </row>
    <row r="93" spans="1:19" ht="76.5" customHeight="1">
      <c r="A93" s="61"/>
      <c r="B93" s="290" t="s">
        <v>418</v>
      </c>
      <c r="C93" s="244" t="s">
        <v>492</v>
      </c>
      <c r="D93" s="235" t="s">
        <v>500</v>
      </c>
      <c r="E93" s="235" t="s">
        <v>500</v>
      </c>
      <c r="F93" s="235" t="s">
        <v>500</v>
      </c>
      <c r="G93" s="226"/>
      <c r="H93" s="226" t="s">
        <v>500</v>
      </c>
      <c r="I93" s="235">
        <v>1</v>
      </c>
      <c r="J93" s="226" t="s">
        <v>500</v>
      </c>
      <c r="K93" s="226" t="s">
        <v>500</v>
      </c>
      <c r="L93" s="238"/>
      <c r="M93" s="226">
        <v>0</v>
      </c>
      <c r="N93" s="235">
        <v>0</v>
      </c>
      <c r="O93" s="226">
        <v>0</v>
      </c>
      <c r="P93" s="226">
        <v>150751250</v>
      </c>
      <c r="Q93" s="226">
        <v>0</v>
      </c>
      <c r="R93" s="266">
        <v>0</v>
      </c>
      <c r="S93" s="66"/>
    </row>
    <row r="94" spans="1:19" ht="76.5" customHeight="1">
      <c r="A94" s="61"/>
      <c r="B94" s="278" t="s">
        <v>495</v>
      </c>
      <c r="C94" s="244" t="s">
        <v>496</v>
      </c>
      <c r="D94" s="235" t="s">
        <v>500</v>
      </c>
      <c r="E94" s="235" t="s">
        <v>500</v>
      </c>
      <c r="F94" s="235" t="s">
        <v>509</v>
      </c>
      <c r="G94" s="246"/>
      <c r="H94" s="226" t="s">
        <v>500</v>
      </c>
      <c r="I94" s="226" t="s">
        <v>500</v>
      </c>
      <c r="J94" s="226" t="s">
        <v>500</v>
      </c>
      <c r="K94" s="226" t="s">
        <v>500</v>
      </c>
      <c r="L94" s="238"/>
      <c r="M94" s="226">
        <v>33128900</v>
      </c>
      <c r="N94" s="235">
        <v>25135732</v>
      </c>
      <c r="O94" s="226">
        <v>75.872522178520867</v>
      </c>
      <c r="P94" s="226">
        <v>163980985</v>
      </c>
      <c r="Q94" s="226">
        <v>25135732</v>
      </c>
      <c r="R94" s="266">
        <v>15.328443111864464</v>
      </c>
      <c r="S94" s="66"/>
    </row>
    <row r="95" spans="1:19" ht="79.5" customHeight="1">
      <c r="A95" s="61"/>
      <c r="B95" s="300" t="s">
        <v>499</v>
      </c>
      <c r="C95" s="286"/>
      <c r="D95" s="288">
        <v>0</v>
      </c>
      <c r="E95" s="287"/>
      <c r="F95" s="251">
        <f>AVERAGE(F96:F99)</f>
        <v>100</v>
      </c>
      <c r="G95" s="252"/>
      <c r="H95" s="206"/>
      <c r="I95" s="288"/>
      <c r="J95" s="254"/>
      <c r="K95" s="204">
        <f>AVERAGE(K96:K99)</f>
        <v>25</v>
      </c>
      <c r="L95" s="204"/>
      <c r="M95" s="202">
        <f>SUM(M96:M99)</f>
        <v>1850000000</v>
      </c>
      <c r="N95" s="265">
        <f>SUM(N96:N99)</f>
        <v>1841234257</v>
      </c>
      <c r="O95" s="204">
        <f>+N95/M95*100</f>
        <v>99.526176054054048</v>
      </c>
      <c r="P95" s="254">
        <f>SUM(P96:P99)</f>
        <v>4266939842.1129375</v>
      </c>
      <c r="Q95" s="265">
        <f>SUM(Q96:Q99)</f>
        <v>1841234257</v>
      </c>
      <c r="R95" s="204">
        <f>+(Q95/P95)*100</f>
        <v>43.15116512372115</v>
      </c>
      <c r="S95" s="207"/>
    </row>
    <row r="96" spans="1:19" ht="79.5" customHeight="1">
      <c r="A96" s="61"/>
      <c r="B96" s="278" t="s">
        <v>419</v>
      </c>
      <c r="C96" s="244" t="s">
        <v>420</v>
      </c>
      <c r="D96" s="235">
        <v>1</v>
      </c>
      <c r="E96" s="235">
        <v>1</v>
      </c>
      <c r="F96" s="235">
        <v>100</v>
      </c>
      <c r="G96" s="246"/>
      <c r="H96" s="226" t="s">
        <v>500</v>
      </c>
      <c r="I96" s="235">
        <v>4</v>
      </c>
      <c r="J96" s="226">
        <v>1</v>
      </c>
      <c r="K96" s="226">
        <v>25</v>
      </c>
      <c r="L96" s="238"/>
      <c r="M96" s="226">
        <v>1406644400</v>
      </c>
      <c r="N96" s="235">
        <v>1405282284</v>
      </c>
      <c r="O96" s="226">
        <v>99.903165576175468</v>
      </c>
      <c r="P96" s="226">
        <v>2111644400</v>
      </c>
      <c r="Q96" s="226">
        <v>1405282284</v>
      </c>
      <c r="R96" s="266">
        <v>66.549191899924054</v>
      </c>
      <c r="S96" s="66"/>
    </row>
    <row r="97" spans="1:19" ht="79.5" customHeight="1">
      <c r="A97" s="61"/>
      <c r="B97" s="278" t="s">
        <v>421</v>
      </c>
      <c r="C97" s="244" t="s">
        <v>129</v>
      </c>
      <c r="D97" s="235">
        <v>1</v>
      </c>
      <c r="E97" s="235">
        <v>1</v>
      </c>
      <c r="F97" s="235">
        <v>100</v>
      </c>
      <c r="G97" s="246"/>
      <c r="H97" s="226" t="s">
        <v>500</v>
      </c>
      <c r="I97" s="235">
        <v>4</v>
      </c>
      <c r="J97" s="226">
        <v>1</v>
      </c>
      <c r="K97" s="226">
        <v>25</v>
      </c>
      <c r="L97" s="238"/>
      <c r="M97" s="226">
        <v>0</v>
      </c>
      <c r="N97" s="235">
        <v>0</v>
      </c>
      <c r="O97" s="226">
        <v>0</v>
      </c>
      <c r="P97" s="226">
        <v>577713166</v>
      </c>
      <c r="Q97" s="226">
        <v>0</v>
      </c>
      <c r="R97" s="266">
        <v>0</v>
      </c>
      <c r="S97" s="66"/>
    </row>
    <row r="98" spans="1:19" ht="79.5" customHeight="1">
      <c r="A98" s="61"/>
      <c r="B98" s="278" t="s">
        <v>422</v>
      </c>
      <c r="C98" s="244" t="s">
        <v>1</v>
      </c>
      <c r="D98" s="235" t="s">
        <v>500</v>
      </c>
      <c r="E98" s="235" t="s">
        <v>500</v>
      </c>
      <c r="F98" s="235" t="s">
        <v>500</v>
      </c>
      <c r="G98" s="226"/>
      <c r="H98" s="226" t="s">
        <v>500</v>
      </c>
      <c r="I98" s="235">
        <v>100</v>
      </c>
      <c r="J98" s="226" t="s">
        <v>500</v>
      </c>
      <c r="K98" s="226" t="s">
        <v>500</v>
      </c>
      <c r="L98" s="238"/>
      <c r="M98" s="226">
        <v>104000000</v>
      </c>
      <c r="N98" s="235">
        <v>100400000</v>
      </c>
      <c r="O98" s="226">
        <v>0</v>
      </c>
      <c r="P98" s="226">
        <v>525726676.10000002</v>
      </c>
      <c r="Q98" s="226">
        <v>100400000</v>
      </c>
      <c r="R98" s="266">
        <v>19.097375987233072</v>
      </c>
      <c r="S98" s="66"/>
    </row>
    <row r="99" spans="1:19" ht="79.5" customHeight="1">
      <c r="A99" s="61"/>
      <c r="B99" s="278" t="s">
        <v>423</v>
      </c>
      <c r="C99" s="244" t="s">
        <v>424</v>
      </c>
      <c r="D99" s="235">
        <v>38</v>
      </c>
      <c r="E99" s="235">
        <v>38</v>
      </c>
      <c r="F99" s="235">
        <v>100</v>
      </c>
      <c r="G99" s="246"/>
      <c r="H99" s="226" t="s">
        <v>500</v>
      </c>
      <c r="I99" s="235">
        <v>38</v>
      </c>
      <c r="J99" s="226">
        <v>38</v>
      </c>
      <c r="K99" s="226">
        <v>25</v>
      </c>
      <c r="L99" s="238"/>
      <c r="M99" s="226">
        <v>339355600</v>
      </c>
      <c r="N99" s="235">
        <v>335551973</v>
      </c>
      <c r="O99" s="226">
        <v>98.879161858534232</v>
      </c>
      <c r="P99" s="226">
        <v>1051855600.0129375</v>
      </c>
      <c r="Q99" s="226">
        <v>335551973</v>
      </c>
      <c r="R99" s="266">
        <v>31.900954180010338</v>
      </c>
      <c r="S99" s="66"/>
    </row>
    <row r="100" spans="1:19" ht="95.25" customHeight="1">
      <c r="A100" s="61"/>
      <c r="B100" s="267" t="s">
        <v>451</v>
      </c>
      <c r="C100" s="301"/>
      <c r="D100" s="268"/>
      <c r="E100" s="292"/>
      <c r="F100" s="270">
        <f>AVERAGE(F101,F111)</f>
        <v>100</v>
      </c>
      <c r="G100" s="271"/>
      <c r="H100" s="268"/>
      <c r="I100" s="284"/>
      <c r="J100" s="268"/>
      <c r="K100" s="274">
        <f>AVERAGE(K101,K111)</f>
        <v>31.770833333333332</v>
      </c>
      <c r="L100" s="274"/>
      <c r="M100" s="297">
        <f>+M101+M111</f>
        <v>4172562737</v>
      </c>
      <c r="N100" s="273">
        <f>+N101+N111</f>
        <v>4055938669</v>
      </c>
      <c r="O100" s="274">
        <f>+(N100/M100)*100</f>
        <v>97.204977483841247</v>
      </c>
      <c r="P100" s="297">
        <f>+P101+P111</f>
        <v>11322562737.5065</v>
      </c>
      <c r="Q100" s="297">
        <f>+Q101+Q111</f>
        <v>4055938669</v>
      </c>
      <c r="R100" s="274">
        <f>+Q100/P100*100</f>
        <v>35.821737207642222</v>
      </c>
      <c r="S100" s="66"/>
    </row>
    <row r="101" spans="1:19" ht="45" customHeight="1">
      <c r="A101" s="61"/>
      <c r="B101" s="208" t="s">
        <v>452</v>
      </c>
      <c r="C101" s="286"/>
      <c r="D101" s="254"/>
      <c r="E101" s="287"/>
      <c r="F101" s="251">
        <f>AVERAGE(F102:F109)</f>
        <v>100</v>
      </c>
      <c r="G101" s="252"/>
      <c r="H101" s="206"/>
      <c r="I101" s="288"/>
      <c r="J101" s="254"/>
      <c r="K101" s="204">
        <f>AVERAGE(K102:K109)</f>
        <v>38.541666666666664</v>
      </c>
      <c r="L101" s="204"/>
      <c r="M101" s="202">
        <f>SUM(M102:M110)</f>
        <v>2562562737</v>
      </c>
      <c r="N101" s="202">
        <f>SUM(N102:N110)</f>
        <v>2493141500</v>
      </c>
      <c r="O101" s="204">
        <f>+N101/M101*100</f>
        <v>97.290944881167221</v>
      </c>
      <c r="P101" s="254">
        <f>SUM(P102:P110)</f>
        <v>5612562737.5065002</v>
      </c>
      <c r="Q101" s="202">
        <f>SUM(Q102:Q110)</f>
        <v>2493141500</v>
      </c>
      <c r="R101" s="204">
        <f>+(Q101/P101)*100</f>
        <v>44.420732855943648</v>
      </c>
      <c r="S101" s="66"/>
    </row>
    <row r="102" spans="1:19" ht="75" customHeight="1">
      <c r="A102" s="61"/>
      <c r="B102" s="278" t="s">
        <v>425</v>
      </c>
      <c r="C102" s="244" t="s">
        <v>493</v>
      </c>
      <c r="D102" s="235">
        <v>1</v>
      </c>
      <c r="E102" s="235">
        <v>1</v>
      </c>
      <c r="F102" s="235">
        <v>100</v>
      </c>
      <c r="G102" s="246"/>
      <c r="H102" s="226" t="s">
        <v>500</v>
      </c>
      <c r="I102" s="235">
        <v>1</v>
      </c>
      <c r="J102" s="226">
        <v>1</v>
      </c>
      <c r="K102" s="226">
        <v>25</v>
      </c>
      <c r="L102" s="238"/>
      <c r="M102" s="226">
        <v>119232028</v>
      </c>
      <c r="N102" s="235">
        <v>119232028</v>
      </c>
      <c r="O102" s="226">
        <v>100</v>
      </c>
      <c r="P102" s="226">
        <v>432838044.35999995</v>
      </c>
      <c r="Q102" s="226">
        <v>119232028</v>
      </c>
      <c r="R102" s="266">
        <v>27.546568411355349</v>
      </c>
      <c r="S102" s="66"/>
    </row>
    <row r="103" spans="1:19" ht="38.25" customHeight="1">
      <c r="A103" s="61"/>
      <c r="B103" s="278" t="s">
        <v>426</v>
      </c>
      <c r="C103" s="244" t="s">
        <v>1</v>
      </c>
      <c r="D103" s="235">
        <v>25</v>
      </c>
      <c r="E103" s="235">
        <v>25</v>
      </c>
      <c r="F103" s="235">
        <v>100</v>
      </c>
      <c r="G103" s="246"/>
      <c r="H103" s="226" t="s">
        <v>500</v>
      </c>
      <c r="I103" s="235">
        <v>100</v>
      </c>
      <c r="J103" s="226">
        <v>25</v>
      </c>
      <c r="K103" s="226">
        <v>25</v>
      </c>
      <c r="L103" s="238"/>
      <c r="M103" s="226">
        <v>567360065</v>
      </c>
      <c r="N103" s="235">
        <v>567360065</v>
      </c>
      <c r="O103" s="226">
        <v>100</v>
      </c>
      <c r="P103" s="226">
        <v>1823136398.2274399</v>
      </c>
      <c r="Q103" s="226">
        <v>567360065</v>
      </c>
      <c r="R103" s="266">
        <v>31.120000980267893</v>
      </c>
      <c r="S103" s="66"/>
    </row>
    <row r="104" spans="1:19" ht="131.25" customHeight="1">
      <c r="A104" s="61"/>
      <c r="B104" s="278" t="s">
        <v>427</v>
      </c>
      <c r="C104" s="244" t="s">
        <v>178</v>
      </c>
      <c r="D104" s="235">
        <v>1</v>
      </c>
      <c r="E104" s="235">
        <v>1</v>
      </c>
      <c r="F104" s="235">
        <v>100</v>
      </c>
      <c r="G104" s="246"/>
      <c r="H104" s="226" t="s">
        <v>500</v>
      </c>
      <c r="I104" s="235">
        <v>1</v>
      </c>
      <c r="J104" s="226">
        <v>1</v>
      </c>
      <c r="K104" s="226">
        <v>25</v>
      </c>
      <c r="L104" s="238"/>
      <c r="M104" s="226">
        <v>0</v>
      </c>
      <c r="N104" s="235">
        <v>0</v>
      </c>
      <c r="O104" s="226">
        <v>0</v>
      </c>
      <c r="P104" s="226">
        <v>30270850.999999996</v>
      </c>
      <c r="Q104" s="226">
        <v>0</v>
      </c>
      <c r="R104" s="266">
        <v>0</v>
      </c>
      <c r="S104" s="66"/>
    </row>
    <row r="105" spans="1:19" ht="99" customHeight="1">
      <c r="A105" s="61"/>
      <c r="B105" s="278" t="s">
        <v>428</v>
      </c>
      <c r="C105" s="244" t="s">
        <v>185</v>
      </c>
      <c r="D105" s="235">
        <v>1</v>
      </c>
      <c r="E105" s="235">
        <v>1</v>
      </c>
      <c r="F105" s="235">
        <v>100</v>
      </c>
      <c r="G105" s="246"/>
      <c r="H105" s="226" t="s">
        <v>500</v>
      </c>
      <c r="I105" s="235">
        <v>1</v>
      </c>
      <c r="J105" s="226">
        <v>1</v>
      </c>
      <c r="K105" s="226">
        <v>100</v>
      </c>
      <c r="L105" s="238"/>
      <c r="M105" s="226">
        <v>0</v>
      </c>
      <c r="N105" s="235">
        <v>0</v>
      </c>
      <c r="O105" s="226">
        <v>0</v>
      </c>
      <c r="P105" s="226">
        <v>0</v>
      </c>
      <c r="Q105" s="226">
        <v>0</v>
      </c>
      <c r="R105" s="266" t="e">
        <v>#DIV/0!</v>
      </c>
      <c r="S105" s="66"/>
    </row>
    <row r="106" spans="1:19" ht="62.25" customHeight="1">
      <c r="A106" s="61"/>
      <c r="B106" s="278" t="s">
        <v>429</v>
      </c>
      <c r="C106" s="244" t="s">
        <v>430</v>
      </c>
      <c r="D106" s="235">
        <v>1</v>
      </c>
      <c r="E106" s="235">
        <v>1</v>
      </c>
      <c r="F106" s="235">
        <v>100</v>
      </c>
      <c r="G106" s="246"/>
      <c r="H106" s="226" t="s">
        <v>500</v>
      </c>
      <c r="I106" s="235">
        <v>4</v>
      </c>
      <c r="J106" s="226">
        <v>1</v>
      </c>
      <c r="K106" s="226">
        <v>25</v>
      </c>
      <c r="L106" s="238"/>
      <c r="M106" s="226">
        <v>1813723379</v>
      </c>
      <c r="N106" s="235">
        <v>1744310456</v>
      </c>
      <c r="O106" s="226">
        <v>0</v>
      </c>
      <c r="P106" s="226">
        <v>2764854404</v>
      </c>
      <c r="Q106" s="226">
        <v>1744310456</v>
      </c>
      <c r="R106" s="266">
        <v>63.08869116133031</v>
      </c>
      <c r="S106" s="66"/>
    </row>
    <row r="107" spans="1:19" ht="42.75" customHeight="1">
      <c r="A107" s="61"/>
      <c r="B107" s="278" t="s">
        <v>431</v>
      </c>
      <c r="C107" s="244" t="s">
        <v>485</v>
      </c>
      <c r="D107" s="235">
        <v>1</v>
      </c>
      <c r="E107" s="235">
        <v>1</v>
      </c>
      <c r="F107" s="235">
        <v>100</v>
      </c>
      <c r="G107" s="246"/>
      <c r="H107" s="226" t="s">
        <v>500</v>
      </c>
      <c r="I107" s="235">
        <v>3</v>
      </c>
      <c r="J107" s="226">
        <v>1</v>
      </c>
      <c r="K107" s="226">
        <v>33.333333333333329</v>
      </c>
      <c r="L107" s="238"/>
      <c r="M107" s="226">
        <v>0</v>
      </c>
      <c r="N107" s="235">
        <v>0</v>
      </c>
      <c r="O107" s="226">
        <v>0</v>
      </c>
      <c r="P107" s="226">
        <v>400965284.77256012</v>
      </c>
      <c r="Q107" s="226">
        <v>0</v>
      </c>
      <c r="R107" s="266">
        <v>0</v>
      </c>
      <c r="S107" s="66"/>
    </row>
    <row r="108" spans="1:19" ht="35.25" customHeight="1">
      <c r="A108" s="61"/>
      <c r="B108" s="278" t="s">
        <v>432</v>
      </c>
      <c r="C108" s="244" t="s">
        <v>184</v>
      </c>
      <c r="D108" s="235">
        <v>1</v>
      </c>
      <c r="E108" s="235">
        <v>1</v>
      </c>
      <c r="F108" s="235">
        <v>100</v>
      </c>
      <c r="G108" s="246"/>
      <c r="H108" s="226" t="s">
        <v>500</v>
      </c>
      <c r="I108" s="235">
        <v>1</v>
      </c>
      <c r="J108" s="226">
        <v>1</v>
      </c>
      <c r="K108" s="226">
        <v>25</v>
      </c>
      <c r="L108" s="238"/>
      <c r="M108" s="226">
        <v>4584866</v>
      </c>
      <c r="N108" s="235">
        <v>4584866</v>
      </c>
      <c r="O108" s="226">
        <v>0</v>
      </c>
      <c r="P108" s="226">
        <v>14237155.146499999</v>
      </c>
      <c r="Q108" s="226">
        <v>4584866</v>
      </c>
      <c r="R108" s="266">
        <v>32.20352628612833</v>
      </c>
      <c r="S108" s="66"/>
    </row>
    <row r="109" spans="1:19" ht="35.25" customHeight="1">
      <c r="A109" s="61"/>
      <c r="B109" s="278" t="s">
        <v>433</v>
      </c>
      <c r="C109" s="244" t="s">
        <v>129</v>
      </c>
      <c r="D109" s="235">
        <v>1</v>
      </c>
      <c r="E109" s="235">
        <v>1</v>
      </c>
      <c r="F109" s="235">
        <v>100</v>
      </c>
      <c r="G109" s="246"/>
      <c r="H109" s="226" t="s">
        <v>500</v>
      </c>
      <c r="I109" s="235">
        <v>2</v>
      </c>
      <c r="J109" s="226">
        <v>1</v>
      </c>
      <c r="K109" s="226">
        <v>50</v>
      </c>
      <c r="L109" s="238"/>
      <c r="M109" s="226">
        <v>50200000</v>
      </c>
      <c r="N109" s="235">
        <v>50191686</v>
      </c>
      <c r="O109" s="226">
        <v>0</v>
      </c>
      <c r="P109" s="226">
        <v>100400000</v>
      </c>
      <c r="Q109" s="226">
        <v>50191686</v>
      </c>
      <c r="R109" s="266">
        <v>49.99171912350598</v>
      </c>
      <c r="S109" s="66"/>
    </row>
    <row r="110" spans="1:19" ht="51.75" customHeight="1">
      <c r="A110" s="61"/>
      <c r="B110" s="278" t="s">
        <v>495</v>
      </c>
      <c r="C110" s="244" t="s">
        <v>496</v>
      </c>
      <c r="D110" s="235" t="s">
        <v>500</v>
      </c>
      <c r="E110" s="235" t="s">
        <v>500</v>
      </c>
      <c r="F110" s="235" t="s">
        <v>500</v>
      </c>
      <c r="G110" s="246"/>
      <c r="H110" s="226" t="s">
        <v>500</v>
      </c>
      <c r="I110" s="226" t="s">
        <v>500</v>
      </c>
      <c r="J110" s="226" t="s">
        <v>500</v>
      </c>
      <c r="K110" s="226" t="s">
        <v>500</v>
      </c>
      <c r="L110" s="238"/>
      <c r="M110" s="226">
        <v>7462399</v>
      </c>
      <c r="N110" s="235">
        <v>7462399</v>
      </c>
      <c r="O110" s="226">
        <v>100</v>
      </c>
      <c r="P110" s="226">
        <v>45860600</v>
      </c>
      <c r="Q110" s="226">
        <v>7462399</v>
      </c>
      <c r="R110" s="266">
        <v>16.271917506530663</v>
      </c>
      <c r="S110" s="66"/>
    </row>
    <row r="111" spans="1:19" ht="45" customHeight="1">
      <c r="A111" s="61"/>
      <c r="B111" s="208" t="s">
        <v>453</v>
      </c>
      <c r="C111" s="286"/>
      <c r="D111" s="254"/>
      <c r="E111" s="250"/>
      <c r="F111" s="251">
        <f>AVERAGE(F112:F116)</f>
        <v>100</v>
      </c>
      <c r="G111" s="252"/>
      <c r="H111" s="206"/>
      <c r="I111" s="265"/>
      <c r="J111" s="254"/>
      <c r="K111" s="204">
        <f>AVERAGE(K112:K117)</f>
        <v>25</v>
      </c>
      <c r="L111" s="204"/>
      <c r="M111" s="254">
        <f>SUM(M112:M117)</f>
        <v>1610000000</v>
      </c>
      <c r="N111" s="265">
        <f>SUM(N112:N117)</f>
        <v>1562797169</v>
      </c>
      <c r="O111" s="204">
        <f>(N111/M111)*100</f>
        <v>97.068147142857143</v>
      </c>
      <c r="P111" s="254">
        <f>SUM(P112:P117)</f>
        <v>5710000000</v>
      </c>
      <c r="Q111" s="265">
        <f>SUM(Q112:Q117)</f>
        <v>1562797169</v>
      </c>
      <c r="R111" s="204">
        <f>+(Q111/P111)*100</f>
        <v>27.369477565674256</v>
      </c>
      <c r="S111" s="66"/>
    </row>
    <row r="112" spans="1:19" ht="92.25" customHeight="1">
      <c r="A112" s="61"/>
      <c r="B112" s="243" t="s">
        <v>434</v>
      </c>
      <c r="C112" s="244" t="s">
        <v>1</v>
      </c>
      <c r="D112" s="235">
        <v>25</v>
      </c>
      <c r="E112" s="235">
        <v>25</v>
      </c>
      <c r="F112" s="235">
        <v>100</v>
      </c>
      <c r="G112" s="246"/>
      <c r="H112" s="226" t="s">
        <v>500</v>
      </c>
      <c r="I112" s="235">
        <v>100</v>
      </c>
      <c r="J112" s="226">
        <v>25</v>
      </c>
      <c r="K112" s="226">
        <v>25</v>
      </c>
      <c r="L112" s="238"/>
      <c r="M112" s="226">
        <v>0</v>
      </c>
      <c r="N112" s="235">
        <v>0</v>
      </c>
      <c r="O112" s="226">
        <v>0</v>
      </c>
      <c r="P112" s="226">
        <v>0</v>
      </c>
      <c r="Q112" s="226">
        <v>0</v>
      </c>
      <c r="R112" s="248">
        <v>0</v>
      </c>
      <c r="S112" s="66"/>
    </row>
    <row r="113" spans="1:19" ht="43.5" customHeight="1">
      <c r="A113" s="61"/>
      <c r="B113" s="289" t="s">
        <v>435</v>
      </c>
      <c r="C113" s="244" t="s">
        <v>486</v>
      </c>
      <c r="D113" s="235">
        <v>1</v>
      </c>
      <c r="E113" s="235">
        <v>1</v>
      </c>
      <c r="F113" s="235">
        <v>100</v>
      </c>
      <c r="G113" s="246"/>
      <c r="H113" s="226" t="s">
        <v>500</v>
      </c>
      <c r="I113" s="235">
        <v>1</v>
      </c>
      <c r="J113" s="226">
        <v>1</v>
      </c>
      <c r="K113" s="226">
        <v>25</v>
      </c>
      <c r="L113" s="238"/>
      <c r="M113" s="226">
        <v>264620800</v>
      </c>
      <c r="N113" s="235">
        <v>259667370</v>
      </c>
      <c r="O113" s="226">
        <v>98.128102552784966</v>
      </c>
      <c r="P113" s="226">
        <v>496623363</v>
      </c>
      <c r="Q113" s="226">
        <v>259667370</v>
      </c>
      <c r="R113" s="266">
        <v>52.286579598551832</v>
      </c>
      <c r="S113" s="66"/>
    </row>
    <row r="114" spans="1:19" ht="51" customHeight="1">
      <c r="A114" s="61"/>
      <c r="B114" s="239" t="s">
        <v>436</v>
      </c>
      <c r="C114" s="244" t="s">
        <v>178</v>
      </c>
      <c r="D114" s="235">
        <v>1</v>
      </c>
      <c r="E114" s="235">
        <v>1</v>
      </c>
      <c r="F114" s="235">
        <v>100</v>
      </c>
      <c r="G114" s="246"/>
      <c r="H114" s="226" t="s">
        <v>500</v>
      </c>
      <c r="I114" s="235">
        <v>0.75</v>
      </c>
      <c r="J114" s="226">
        <v>1</v>
      </c>
      <c r="K114" s="226">
        <v>25</v>
      </c>
      <c r="L114" s="238"/>
      <c r="M114" s="226">
        <v>1188379200</v>
      </c>
      <c r="N114" s="235">
        <v>1156645716</v>
      </c>
      <c r="O114" s="226">
        <v>97.329683656529824</v>
      </c>
      <c r="P114" s="226">
        <v>2458279200</v>
      </c>
      <c r="Q114" s="226">
        <v>1156645716</v>
      </c>
      <c r="R114" s="266">
        <v>47.051031306777517</v>
      </c>
      <c r="S114" s="66"/>
    </row>
    <row r="115" spans="1:19" ht="75" customHeight="1">
      <c r="A115" s="61"/>
      <c r="B115" s="239" t="s">
        <v>437</v>
      </c>
      <c r="C115" s="244" t="s">
        <v>487</v>
      </c>
      <c r="D115" s="235">
        <v>1</v>
      </c>
      <c r="E115" s="235">
        <v>1</v>
      </c>
      <c r="F115" s="235">
        <v>100</v>
      </c>
      <c r="G115" s="246"/>
      <c r="H115" s="226" t="s">
        <v>500</v>
      </c>
      <c r="I115" s="235">
        <v>4</v>
      </c>
      <c r="J115" s="226">
        <v>1</v>
      </c>
      <c r="K115" s="226">
        <v>25</v>
      </c>
      <c r="L115" s="238"/>
      <c r="M115" s="226">
        <v>0</v>
      </c>
      <c r="N115" s="235">
        <v>0</v>
      </c>
      <c r="O115" s="226">
        <v>0</v>
      </c>
      <c r="P115" s="226">
        <v>1055588014</v>
      </c>
      <c r="Q115" s="226">
        <v>0</v>
      </c>
      <c r="R115" s="266">
        <v>0</v>
      </c>
      <c r="S115" s="66"/>
    </row>
    <row r="116" spans="1:19" ht="75" customHeight="1">
      <c r="A116" s="61"/>
      <c r="B116" s="239" t="s">
        <v>438</v>
      </c>
      <c r="C116" s="244" t="s">
        <v>184</v>
      </c>
      <c r="D116" s="235">
        <v>1</v>
      </c>
      <c r="E116" s="235">
        <v>1</v>
      </c>
      <c r="F116" s="235">
        <v>100</v>
      </c>
      <c r="G116" s="246"/>
      <c r="H116" s="226" t="s">
        <v>500</v>
      </c>
      <c r="I116" s="235">
        <v>1</v>
      </c>
      <c r="J116" s="226">
        <v>1</v>
      </c>
      <c r="K116" s="226">
        <v>25</v>
      </c>
      <c r="L116" s="238"/>
      <c r="M116" s="226">
        <v>140000000</v>
      </c>
      <c r="N116" s="235">
        <v>132922987</v>
      </c>
      <c r="O116" s="226">
        <v>0</v>
      </c>
      <c r="P116" s="226">
        <v>1630406164</v>
      </c>
      <c r="Q116" s="226">
        <v>132922987</v>
      </c>
      <c r="R116" s="266">
        <v>8.1527529725408954</v>
      </c>
      <c r="S116" s="66"/>
    </row>
    <row r="117" spans="1:19" ht="75" customHeight="1">
      <c r="A117" s="61"/>
      <c r="B117" s="278" t="s">
        <v>495</v>
      </c>
      <c r="C117" s="244" t="s">
        <v>496</v>
      </c>
      <c r="D117" s="235" t="s">
        <v>500</v>
      </c>
      <c r="E117" s="235" t="s">
        <v>500</v>
      </c>
      <c r="F117" s="245" t="s">
        <v>500</v>
      </c>
      <c r="G117" s="246"/>
      <c r="H117" s="226" t="s">
        <v>500</v>
      </c>
      <c r="I117" s="226" t="s">
        <v>500</v>
      </c>
      <c r="J117" s="226" t="s">
        <v>500</v>
      </c>
      <c r="K117" s="226" t="s">
        <v>500</v>
      </c>
      <c r="L117" s="238"/>
      <c r="M117" s="226">
        <v>17000000</v>
      </c>
      <c r="N117" s="235">
        <v>13561096</v>
      </c>
      <c r="O117" s="226">
        <v>79.771152941176467</v>
      </c>
      <c r="P117" s="226">
        <v>69103259</v>
      </c>
      <c r="Q117" s="226">
        <v>13561096</v>
      </c>
      <c r="R117" s="266">
        <v>19.624394270608857</v>
      </c>
      <c r="S117" s="66"/>
    </row>
    <row r="118" spans="1:19" ht="36" customHeight="1" thickBot="1">
      <c r="B118" s="509" t="s">
        <v>83</v>
      </c>
      <c r="C118" s="510"/>
      <c r="D118" s="302"/>
      <c r="E118" s="70"/>
      <c r="F118" s="303">
        <f>AVERAGE(F5,F33,F55,F69,F87,F100)</f>
        <v>99.583333333333329</v>
      </c>
      <c r="G118" s="304"/>
      <c r="H118" s="304"/>
      <c r="I118" s="305"/>
      <c r="J118" s="302"/>
      <c r="K118" s="304">
        <f>+(K5+K33+K55+K69+K87+K100)/6</f>
        <v>34.794049488324326</v>
      </c>
      <c r="L118" s="70"/>
      <c r="M118" s="305">
        <f>+M5+M33+M55+M69+M87+M100</f>
        <v>31883600736</v>
      </c>
      <c r="N118" s="305">
        <f>SUM(N5+N33+N55+N69+N87+N100)</f>
        <v>31023133223</v>
      </c>
      <c r="O118" s="304">
        <f>+N118/M118*100</f>
        <v>97.301222279990355</v>
      </c>
      <c r="P118" s="305">
        <f>+P6+P19+P30+P34+P46+P56+P64+P70+P88+P95+P101+P111</f>
        <v>85741294768.158966</v>
      </c>
      <c r="Q118" s="305">
        <f>+Q6+Q19+Q30+Q34+Q46+Q56+Q64+Q70+Q88+Q95+Q101+Q111</f>
        <v>31023133223</v>
      </c>
      <c r="R118" s="304">
        <f>+Q118/P118*100</f>
        <v>36.182254194883939</v>
      </c>
      <c r="S118" s="71"/>
    </row>
    <row r="119" spans="1:19" ht="48" customHeight="1">
      <c r="B119" s="508" t="s">
        <v>134</v>
      </c>
      <c r="C119" s="508"/>
      <c r="D119" s="508"/>
      <c r="E119" s="508"/>
      <c r="F119" s="508"/>
      <c r="G119" s="508"/>
      <c r="H119" s="508"/>
      <c r="I119" s="508"/>
      <c r="J119" s="508"/>
      <c r="K119" s="508"/>
      <c r="L119" s="508"/>
      <c r="M119" s="508"/>
      <c r="N119" s="508"/>
      <c r="O119" s="508"/>
      <c r="P119" s="508"/>
      <c r="Q119" s="508"/>
      <c r="R119" s="508"/>
      <c r="S119" s="508"/>
    </row>
    <row r="120" spans="1:19" ht="25.5">
      <c r="I120" s="29"/>
      <c r="J120" s="29"/>
      <c r="K120" s="181"/>
      <c r="L120" s="29"/>
      <c r="N120" s="161"/>
      <c r="O120" s="161"/>
      <c r="P120" s="161"/>
      <c r="Q120" s="30"/>
      <c r="S120" s="306"/>
    </row>
    <row r="121" spans="1:19" ht="25.5">
      <c r="I121" s="29"/>
      <c r="J121" s="29"/>
      <c r="K121" s="181"/>
      <c r="L121" s="29"/>
      <c r="N121" s="216"/>
      <c r="O121" s="161"/>
      <c r="P121" s="161"/>
      <c r="Q121" s="29"/>
      <c r="S121" s="306"/>
    </row>
    <row r="122" spans="1:19" ht="25.5">
      <c r="I122" s="29"/>
      <c r="J122" s="29"/>
      <c r="K122" s="181"/>
      <c r="L122" s="29"/>
      <c r="N122" s="161"/>
      <c r="O122" s="161"/>
      <c r="P122" s="161"/>
      <c r="Q122" s="29"/>
      <c r="S122" s="306"/>
    </row>
    <row r="123" spans="1:19" ht="25.5">
      <c r="I123" s="29"/>
      <c r="J123" s="29"/>
      <c r="K123" s="181"/>
      <c r="L123" s="29"/>
      <c r="M123" s="218"/>
      <c r="N123" s="160"/>
      <c r="O123" s="160"/>
      <c r="P123" s="161"/>
      <c r="Q123" s="29"/>
      <c r="S123" s="306"/>
    </row>
    <row r="124" spans="1:19" ht="25.5">
      <c r="I124" s="29"/>
      <c r="J124" s="29"/>
      <c r="K124" s="181"/>
      <c r="L124" s="29"/>
      <c r="M124" s="218"/>
      <c r="N124" s="160"/>
      <c r="O124" s="160"/>
      <c r="P124" s="161"/>
      <c r="Q124" s="29"/>
      <c r="S124" s="306"/>
    </row>
    <row r="125" spans="1:19" ht="25.5">
      <c r="I125" s="29"/>
      <c r="J125" s="29"/>
      <c r="K125" s="181"/>
      <c r="L125" s="29"/>
      <c r="M125" s="218"/>
      <c r="N125" s="160"/>
      <c r="O125" s="160"/>
      <c r="P125" s="161"/>
      <c r="Q125" s="29"/>
      <c r="S125" s="307"/>
    </row>
    <row r="126" spans="1:19">
      <c r="I126" s="29"/>
      <c r="J126" s="29"/>
      <c r="K126" s="181"/>
      <c r="L126" s="29"/>
      <c r="M126" s="218"/>
      <c r="N126" s="215"/>
      <c r="O126" s="215"/>
      <c r="P126" s="164"/>
      <c r="Q126" s="29"/>
    </row>
    <row r="127" spans="1:19">
      <c r="I127" s="29"/>
      <c r="J127" s="29"/>
      <c r="K127" s="181"/>
      <c r="L127" s="29"/>
      <c r="M127" s="218"/>
      <c r="N127" s="215"/>
      <c r="O127" s="215"/>
      <c r="P127" s="164"/>
      <c r="Q127" s="29"/>
    </row>
    <row r="128" spans="1:19">
      <c r="I128" s="29"/>
      <c r="J128" s="29"/>
      <c r="K128" s="181"/>
      <c r="L128" s="29"/>
      <c r="M128" s="218"/>
      <c r="N128" s="215"/>
      <c r="O128" s="215"/>
      <c r="P128" s="29"/>
      <c r="Q128" s="29"/>
    </row>
    <row r="129" spans="9:17">
      <c r="I129" s="29"/>
      <c r="J129" s="29"/>
      <c r="K129" s="181"/>
      <c r="L129" s="29"/>
      <c r="M129" s="218"/>
      <c r="N129" s="215"/>
      <c r="O129" s="215"/>
      <c r="P129" s="29"/>
      <c r="Q129" s="29"/>
    </row>
    <row r="130" spans="9:17">
      <c r="I130" s="29"/>
      <c r="J130" s="29"/>
      <c r="K130" s="181"/>
      <c r="L130" s="29"/>
      <c r="M130" s="218"/>
      <c r="N130" s="215"/>
      <c r="O130" s="215"/>
      <c r="P130" s="29"/>
      <c r="Q130" s="29"/>
    </row>
    <row r="131" spans="9:17">
      <c r="I131" s="29"/>
      <c r="J131" s="29"/>
      <c r="K131" s="181"/>
      <c r="L131" s="29"/>
      <c r="M131" s="218"/>
      <c r="N131" s="215"/>
      <c r="O131" s="215"/>
      <c r="P131" s="29"/>
      <c r="Q131" s="29"/>
    </row>
    <row r="132" spans="9:17">
      <c r="I132" s="29"/>
      <c r="J132" s="29"/>
      <c r="K132" s="181"/>
      <c r="L132" s="29"/>
      <c r="P132" s="29"/>
      <c r="Q132" s="29"/>
    </row>
    <row r="133" spans="9:17">
      <c r="I133" s="29"/>
      <c r="J133" s="29"/>
      <c r="K133" s="181"/>
      <c r="L133" s="29"/>
      <c r="P133" s="29"/>
      <c r="Q133" s="29"/>
    </row>
    <row r="134" spans="9:17">
      <c r="I134" s="29"/>
      <c r="J134" s="29"/>
      <c r="K134" s="181"/>
      <c r="L134" s="29"/>
      <c r="P134" s="29"/>
      <c r="Q134" s="29"/>
    </row>
    <row r="135" spans="9:17">
      <c r="I135" s="29"/>
      <c r="J135" s="29"/>
      <c r="K135" s="181"/>
      <c r="L135" s="29"/>
      <c r="P135" s="29"/>
      <c r="Q135" s="29"/>
    </row>
    <row r="136" spans="9:17">
      <c r="I136" s="29"/>
      <c r="J136" s="29"/>
      <c r="K136" s="181"/>
      <c r="L136" s="29"/>
      <c r="P136" s="29"/>
      <c r="Q136" s="29"/>
    </row>
    <row r="137" spans="9:17">
      <c r="I137" s="29"/>
      <c r="J137" s="29"/>
      <c r="K137" s="181"/>
      <c r="L137" s="29"/>
      <c r="P137" s="29"/>
      <c r="Q137" s="29"/>
    </row>
    <row r="138" spans="9:17">
      <c r="I138" s="29"/>
      <c r="J138" s="29"/>
      <c r="K138" s="181"/>
      <c r="L138" s="29"/>
      <c r="P138" s="29"/>
      <c r="Q138" s="29"/>
    </row>
    <row r="139" spans="9:17">
      <c r="I139" s="29"/>
      <c r="J139" s="29"/>
      <c r="K139" s="181"/>
      <c r="L139" s="29"/>
      <c r="P139" s="29"/>
      <c r="Q139" s="29"/>
    </row>
    <row r="140" spans="9:17">
      <c r="I140" s="29"/>
      <c r="J140" s="29"/>
      <c r="K140" s="181"/>
      <c r="L140" s="29"/>
      <c r="P140" s="29"/>
      <c r="Q140" s="29"/>
    </row>
    <row r="141" spans="9:17">
      <c r="I141" s="29"/>
      <c r="J141" s="29"/>
      <c r="K141" s="181"/>
      <c r="L141" s="29"/>
      <c r="P141" s="29"/>
      <c r="Q141" s="29"/>
    </row>
    <row r="142" spans="9:17">
      <c r="I142" s="29"/>
      <c r="J142" s="29"/>
      <c r="K142" s="181"/>
      <c r="L142" s="29"/>
      <c r="P142" s="29"/>
      <c r="Q142" s="29"/>
    </row>
    <row r="143" spans="9:17">
      <c r="I143" s="29"/>
      <c r="J143" s="29"/>
      <c r="K143" s="181"/>
      <c r="L143" s="29"/>
      <c r="P143" s="29"/>
      <c r="Q143" s="29"/>
    </row>
    <row r="144" spans="9:17">
      <c r="I144" s="29"/>
      <c r="J144" s="29"/>
      <c r="K144" s="181"/>
      <c r="L144" s="29"/>
      <c r="P144" s="29"/>
      <c r="Q144" s="29"/>
    </row>
    <row r="145" spans="9:17">
      <c r="I145" s="29"/>
      <c r="J145" s="29"/>
      <c r="K145" s="181"/>
      <c r="L145" s="29"/>
      <c r="P145" s="29"/>
      <c r="Q145" s="29"/>
    </row>
    <row r="146" spans="9:17">
      <c r="I146" s="29"/>
      <c r="J146" s="29"/>
      <c r="K146" s="181"/>
      <c r="L146" s="29"/>
      <c r="P146" s="29"/>
      <c r="Q146" s="29"/>
    </row>
    <row r="147" spans="9:17">
      <c r="I147" s="29"/>
      <c r="J147" s="29"/>
      <c r="K147" s="181"/>
      <c r="L147" s="29"/>
      <c r="P147" s="29"/>
      <c r="Q147" s="29"/>
    </row>
    <row r="148" spans="9:17">
      <c r="I148" s="29"/>
      <c r="J148" s="29"/>
      <c r="K148" s="181"/>
      <c r="L148" s="29"/>
      <c r="P148" s="29"/>
      <c r="Q148" s="29"/>
    </row>
  </sheetData>
  <mergeCells count="8">
    <mergeCell ref="B119:S119"/>
    <mergeCell ref="B118:C118"/>
    <mergeCell ref="B1:S1"/>
    <mergeCell ref="B3:B4"/>
    <mergeCell ref="C3:K3"/>
    <mergeCell ref="B2:S2"/>
    <mergeCell ref="M3:R3"/>
    <mergeCell ref="S3:S4"/>
  </mergeCells>
  <phoneticPr fontId="17" type="noConversion"/>
  <printOptions horizontalCentered="1" verticalCentered="1"/>
  <pageMargins left="0" right="0" top="0.78740157480314965" bottom="0.78740157480314965" header="0" footer="0"/>
  <pageSetup scale="49" orientation="landscape" r:id="rId1"/>
  <headerFooter alignWithMargins="0">
    <oddFooter xml:space="preserve">&amp;ROficina de Planeación
Diciembre 31/2014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zoomScaleNormal="100" zoomScaleSheetLayoutView="75" workbookViewId="0">
      <selection activeCell="B18" sqref="B18"/>
    </sheetView>
  </sheetViews>
  <sheetFormatPr baseColWidth="10" defaultRowHeight="12.75"/>
  <cols>
    <col min="1" max="1" width="33.5703125" customWidth="1"/>
    <col min="2" max="2" width="72.140625" customWidth="1"/>
  </cols>
  <sheetData>
    <row r="1" spans="1:2" ht="14.25" thickBot="1">
      <c r="A1" s="636" t="s">
        <v>47</v>
      </c>
      <c r="B1" s="636"/>
    </row>
    <row r="2" spans="1:2" ht="13.5" customHeight="1">
      <c r="A2" s="632" t="s">
        <v>30</v>
      </c>
      <c r="B2" s="633"/>
    </row>
    <row r="3" spans="1:2" ht="14.25" thickBot="1">
      <c r="A3" s="634" t="s">
        <v>48</v>
      </c>
      <c r="B3" s="635"/>
    </row>
    <row r="4" spans="1:2" ht="13.5" thickBot="1">
      <c r="A4" s="6" t="s">
        <v>32</v>
      </c>
      <c r="B4" s="7" t="s">
        <v>33</v>
      </c>
    </row>
    <row r="5" spans="1:2" ht="26.25" thickBot="1">
      <c r="A5" s="14" t="s">
        <v>14</v>
      </c>
      <c r="B5" s="15" t="s">
        <v>15</v>
      </c>
    </row>
    <row r="6" spans="1:2" ht="30" customHeight="1" thickBot="1">
      <c r="A6" s="14" t="s">
        <v>121</v>
      </c>
      <c r="B6" s="15" t="s">
        <v>123</v>
      </c>
    </row>
    <row r="7" spans="1:2" ht="64.5" thickBot="1">
      <c r="A7" s="13" t="s">
        <v>122</v>
      </c>
      <c r="B7" s="16" t="s">
        <v>68</v>
      </c>
    </row>
    <row r="8" spans="1:2" ht="39" thickBot="1">
      <c r="A8" s="13" t="s">
        <v>13</v>
      </c>
      <c r="B8" s="16" t="s">
        <v>7</v>
      </c>
    </row>
    <row r="9" spans="1:2" ht="64.5" thickBot="1">
      <c r="A9" s="13" t="s">
        <v>49</v>
      </c>
      <c r="B9" s="16" t="s">
        <v>8</v>
      </c>
    </row>
    <row r="10" spans="1:2" ht="64.5" thickBot="1">
      <c r="A10" s="13" t="s">
        <v>50</v>
      </c>
      <c r="B10" s="16" t="s">
        <v>9</v>
      </c>
    </row>
    <row r="11" spans="1:2" ht="68.25" customHeight="1" thickBot="1">
      <c r="A11" s="13" t="s">
        <v>51</v>
      </c>
      <c r="B11" s="16" t="s">
        <v>10</v>
      </c>
    </row>
    <row r="12" spans="1:2" ht="26.25" thickBot="1">
      <c r="A12" s="13" t="s">
        <v>26</v>
      </c>
      <c r="B12" s="16" t="s">
        <v>11</v>
      </c>
    </row>
    <row r="13" spans="1:2" ht="32.25" customHeight="1" thickBot="1">
      <c r="A13" s="13" t="s">
        <v>27</v>
      </c>
      <c r="B13" s="16" t="s">
        <v>120</v>
      </c>
    </row>
    <row r="14" spans="1:2" ht="47.25" customHeight="1" thickBot="1">
      <c r="A14" s="13" t="s">
        <v>52</v>
      </c>
      <c r="B14" s="16" t="s">
        <v>53</v>
      </c>
    </row>
    <row r="15" spans="1:2" ht="26.25" thickBot="1">
      <c r="A15" s="13" t="s">
        <v>28</v>
      </c>
      <c r="B15" s="16" t="s">
        <v>16</v>
      </c>
    </row>
    <row r="16" spans="1:2">
      <c r="B16" s="12"/>
    </row>
  </sheetData>
  <mergeCells count="3">
    <mergeCell ref="A2:B2"/>
    <mergeCell ref="A3:B3"/>
    <mergeCell ref="A1:B1"/>
  </mergeCells>
  <phoneticPr fontId="17" type="noConversion"/>
  <printOptions horizontalCentered="1" verticalCentered="1"/>
  <pageMargins left="0.39370078740157483" right="0.39370078740157483" top="0.78740157480314965" bottom="0.78740157480314965" header="0" footer="0"/>
  <pageSetup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E18"/>
  <sheetViews>
    <sheetView workbookViewId="0">
      <selection activeCell="E18" sqref="E18"/>
    </sheetView>
  </sheetViews>
  <sheetFormatPr baseColWidth="10" defaultRowHeight="12.75"/>
  <sheetData>
    <row r="4" spans="4:5">
      <c r="D4" t="s">
        <v>141</v>
      </c>
      <c r="E4">
        <v>57</v>
      </c>
    </row>
    <row r="5" spans="4:5">
      <c r="D5" t="s">
        <v>167</v>
      </c>
      <c r="E5">
        <v>70</v>
      </c>
    </row>
    <row r="6" spans="4:5">
      <c r="D6" t="s">
        <v>136</v>
      </c>
      <c r="E6">
        <v>47</v>
      </c>
    </row>
    <row r="7" spans="4:5">
      <c r="D7" t="s">
        <v>156</v>
      </c>
      <c r="E7">
        <v>67</v>
      </c>
    </row>
    <row r="8" spans="4:5">
      <c r="D8" t="s">
        <v>147</v>
      </c>
      <c r="E8">
        <v>14</v>
      </c>
    </row>
    <row r="9" spans="4:5">
      <c r="D9" t="s">
        <v>143</v>
      </c>
      <c r="E9">
        <v>48</v>
      </c>
    </row>
    <row r="10" spans="4:5">
      <c r="D10" t="s">
        <v>149</v>
      </c>
      <c r="E10">
        <v>18</v>
      </c>
    </row>
    <row r="11" spans="4:5">
      <c r="D11" t="s">
        <v>150</v>
      </c>
      <c r="E11">
        <v>32</v>
      </c>
    </row>
    <row r="12" spans="4:5">
      <c r="D12" t="s">
        <v>138</v>
      </c>
      <c r="E12">
        <v>32</v>
      </c>
    </row>
    <row r="13" spans="4:5">
      <c r="D13" t="s">
        <v>151</v>
      </c>
      <c r="E13">
        <v>78</v>
      </c>
    </row>
    <row r="14" spans="4:5">
      <c r="D14" t="s">
        <v>168</v>
      </c>
      <c r="E14">
        <v>47</v>
      </c>
    </row>
    <row r="15" spans="4:5">
      <c r="D15" t="s">
        <v>169</v>
      </c>
      <c r="E15">
        <v>45</v>
      </c>
    </row>
    <row r="16" spans="4:5">
      <c r="D16" t="s">
        <v>170</v>
      </c>
      <c r="E16">
        <v>99</v>
      </c>
    </row>
    <row r="17" spans="4:5">
      <c r="D17" t="s">
        <v>137</v>
      </c>
      <c r="E17">
        <v>60</v>
      </c>
    </row>
    <row r="18" spans="4:5">
      <c r="E18">
        <f>AVERAGE(E4:E17,E4:E17)</f>
        <v>51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I18"/>
  <sheetViews>
    <sheetView zoomScale="90" zoomScaleNormal="90" workbookViewId="0">
      <pane xSplit="3" ySplit="1" topLeftCell="D2" activePane="bottomRight" state="frozen"/>
      <selection pane="topRight" activeCell="D1" sqref="D1"/>
      <selection pane="bottomLeft" activeCell="A2" sqref="A2"/>
      <selection pane="bottomRight" activeCell="D2" sqref="D2:D4"/>
    </sheetView>
  </sheetViews>
  <sheetFormatPr baseColWidth="10" defaultRowHeight="12.75"/>
  <cols>
    <col min="4" max="4" width="21.42578125" customWidth="1"/>
    <col min="5" max="5" width="14.5703125" customWidth="1"/>
    <col min="6" max="6" width="27.85546875" customWidth="1"/>
    <col min="7" max="7" width="21" style="182" customWidth="1"/>
    <col min="8" max="8" width="23.140625" customWidth="1"/>
    <col min="9" max="9" width="24.5703125" customWidth="1"/>
  </cols>
  <sheetData>
    <row r="1" spans="4:9" ht="29.25" customHeight="1">
      <c r="D1" s="185" t="s">
        <v>335</v>
      </c>
      <c r="E1" s="187" t="s">
        <v>336</v>
      </c>
      <c r="F1" s="185" t="s">
        <v>320</v>
      </c>
      <c r="G1" s="187" t="s">
        <v>337</v>
      </c>
      <c r="H1" s="201" t="s">
        <v>344</v>
      </c>
      <c r="I1" s="201" t="s">
        <v>345</v>
      </c>
    </row>
    <row r="2" spans="4:9" ht="51">
      <c r="D2" s="637" t="str">
        <f>+'Anexo 1 Matriz SINA Inf Gestión'!B5</f>
        <v>PROGRAMA 1 Ordenamiento y administracion del recurso hídrico y las cuencas Hidrográficas</v>
      </c>
      <c r="E2" s="640">
        <v>70.865913783143426</v>
      </c>
      <c r="F2" s="183" t="s">
        <v>321</v>
      </c>
      <c r="G2" s="184">
        <v>65</v>
      </c>
      <c r="H2" s="643">
        <v>64</v>
      </c>
      <c r="I2" s="184">
        <v>65</v>
      </c>
    </row>
    <row r="3" spans="4:9" ht="38.25">
      <c r="D3" s="638"/>
      <c r="E3" s="641"/>
      <c r="F3" s="183" t="s">
        <v>322</v>
      </c>
      <c r="G3" s="184">
        <v>84</v>
      </c>
      <c r="H3" s="643"/>
      <c r="I3" s="200">
        <v>65</v>
      </c>
    </row>
    <row r="4" spans="4:9" ht="41.25" customHeight="1">
      <c r="D4" s="639"/>
      <c r="E4" s="642"/>
      <c r="F4" s="183" t="s">
        <v>323</v>
      </c>
      <c r="G4" s="184">
        <v>64</v>
      </c>
      <c r="H4" s="643"/>
      <c r="I4" s="184">
        <v>64</v>
      </c>
    </row>
    <row r="5" spans="4:9" ht="38.25" customHeight="1">
      <c r="D5" s="637" t="str">
        <f>+'Anexo 1 Matriz SINA Inf Gestión'!B33</f>
        <v>PROGRAMA No. 2  BIODIVERSIDAD: FUENTE DE VIDA</v>
      </c>
      <c r="E5" s="640">
        <v>25.946640500887767</v>
      </c>
      <c r="F5" s="183" t="s">
        <v>324</v>
      </c>
      <c r="G5" s="184">
        <v>67</v>
      </c>
      <c r="H5" s="644">
        <v>29</v>
      </c>
      <c r="I5" s="184">
        <v>67</v>
      </c>
    </row>
    <row r="6" spans="4:9" ht="25.5">
      <c r="D6" s="638"/>
      <c r="E6" s="641"/>
      <c r="F6" s="183" t="s">
        <v>325</v>
      </c>
      <c r="G6" s="184">
        <v>0</v>
      </c>
      <c r="H6" s="644"/>
      <c r="I6" s="184">
        <v>0</v>
      </c>
    </row>
    <row r="7" spans="4:9" ht="38.25">
      <c r="D7" s="638"/>
      <c r="E7" s="641"/>
      <c r="F7" s="183" t="s">
        <v>331</v>
      </c>
      <c r="G7" s="184">
        <v>7</v>
      </c>
      <c r="H7" s="644"/>
      <c r="I7" s="200">
        <v>19</v>
      </c>
    </row>
    <row r="8" spans="4:9" ht="38.25">
      <c r="D8" s="639"/>
      <c r="E8" s="642"/>
      <c r="F8" s="183" t="s">
        <v>332</v>
      </c>
      <c r="G8" s="184">
        <v>30</v>
      </c>
      <c r="H8" s="644"/>
      <c r="I8" s="184">
        <v>30</v>
      </c>
    </row>
    <row r="9" spans="4:9" ht="25.5" customHeight="1">
      <c r="D9" s="637" t="str">
        <f>+'Anexo 1 Matriz SINA Inf Gestión'!B55</f>
        <v>PROGRAMA No. 3  ADAPTACIÓN PARA EL CRECIMIENTO VERDE</v>
      </c>
      <c r="E9" s="640">
        <v>46.477840998893633</v>
      </c>
      <c r="F9" s="183" t="s">
        <v>326</v>
      </c>
      <c r="G9" s="184">
        <v>55</v>
      </c>
      <c r="H9" s="644">
        <v>47</v>
      </c>
      <c r="I9" s="184">
        <v>55</v>
      </c>
    </row>
    <row r="10" spans="4:9" ht="45.75" customHeight="1">
      <c r="D10" s="639"/>
      <c r="E10" s="642"/>
      <c r="F10" s="183" t="s">
        <v>327</v>
      </c>
      <c r="G10" s="184">
        <v>38</v>
      </c>
      <c r="H10" s="644"/>
      <c r="I10" s="200">
        <v>39</v>
      </c>
    </row>
    <row r="11" spans="4:9" ht="38.25" customHeight="1">
      <c r="D11" s="637" t="str">
        <f>+'Anexo 1 Matriz SINA Inf Gestión'!B69</f>
        <v xml:space="preserve">PROGRAMA No. 4    CUIDA TU NATURALEZA </v>
      </c>
      <c r="E11" s="637">
        <v>55</v>
      </c>
      <c r="F11" s="183" t="s">
        <v>328</v>
      </c>
      <c r="G11" s="184">
        <v>66</v>
      </c>
      <c r="H11" s="644">
        <v>57</v>
      </c>
      <c r="I11" s="184">
        <v>68</v>
      </c>
    </row>
    <row r="12" spans="4:9" ht="38.25">
      <c r="D12" s="639"/>
      <c r="E12" s="639"/>
      <c r="F12" s="183" t="s">
        <v>329</v>
      </c>
      <c r="G12" s="184">
        <v>44</v>
      </c>
      <c r="H12" s="644"/>
      <c r="I12" s="200">
        <v>46</v>
      </c>
    </row>
    <row r="13" spans="4:9" ht="38.25">
      <c r="D13" s="186" t="e">
        <f>+'Anexo 1 Matriz SINA Inf Gestión'!#REF!</f>
        <v>#REF!</v>
      </c>
      <c r="E13" s="186">
        <v>54</v>
      </c>
      <c r="F13" s="183" t="s">
        <v>330</v>
      </c>
      <c r="G13" s="184">
        <v>54</v>
      </c>
      <c r="H13" s="184">
        <v>54</v>
      </c>
      <c r="I13" s="184">
        <v>54</v>
      </c>
    </row>
    <row r="14" spans="4:9" ht="51">
      <c r="D14" s="637" t="str">
        <f>+'Anexo 1 Matriz SINA Inf Gestión'!B100</f>
        <v>PROGRAMA No. 6  EDUCACIÓN CAMINO DE PAZ</v>
      </c>
      <c r="E14" s="640">
        <v>88.835714285714289</v>
      </c>
      <c r="F14" s="183" t="s">
        <v>333</v>
      </c>
      <c r="G14" s="184">
        <v>100</v>
      </c>
      <c r="H14" s="645">
        <v>89</v>
      </c>
      <c r="I14" s="184">
        <v>100</v>
      </c>
    </row>
    <row r="15" spans="4:9" ht="25.5">
      <c r="D15" s="639"/>
      <c r="E15" s="642"/>
      <c r="F15" s="183" t="s">
        <v>334</v>
      </c>
      <c r="G15" s="184">
        <v>78</v>
      </c>
      <c r="H15" s="646"/>
      <c r="I15" s="184">
        <v>78</v>
      </c>
    </row>
    <row r="18" spans="4:5" ht="15.75">
      <c r="D18" s="188" t="s">
        <v>338</v>
      </c>
      <c r="E18" s="189">
        <f>+'Anexo 1 Matriz SINA Inf Gestión'!K118</f>
        <v>34.794049488324326</v>
      </c>
    </row>
  </sheetData>
  <mergeCells count="15">
    <mergeCell ref="H2:H4"/>
    <mergeCell ref="H5:H8"/>
    <mergeCell ref="H9:H10"/>
    <mergeCell ref="H11:H12"/>
    <mergeCell ref="H14:H15"/>
    <mergeCell ref="E2:E4"/>
    <mergeCell ref="E5:E8"/>
    <mergeCell ref="E9:E10"/>
    <mergeCell ref="E11:E12"/>
    <mergeCell ref="E14:E15"/>
    <mergeCell ref="D2:D4"/>
    <mergeCell ref="D5:D8"/>
    <mergeCell ref="D9:D10"/>
    <mergeCell ref="D11:D12"/>
    <mergeCell ref="D14:D15"/>
  </mergeCells>
  <pageMargins left="0.7" right="0.7" top="0.75" bottom="0.75" header="0.3" footer="0.3"/>
  <pageSetup orientation="portrait" horizontalDpi="120" verticalDpi="72"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66"/>
  <sheetViews>
    <sheetView view="pageBreakPreview" topLeftCell="A163" zoomScale="80" zoomScaleNormal="70" zoomScaleSheetLayoutView="80" workbookViewId="0">
      <selection activeCell="A74" sqref="A74:A92"/>
    </sheetView>
  </sheetViews>
  <sheetFormatPr baseColWidth="10" defaultRowHeight="14.25"/>
  <cols>
    <col min="1" max="1" width="22.28515625" style="342" customWidth="1"/>
    <col min="2" max="2" width="26.42578125" style="343" customWidth="1"/>
    <col min="3" max="3" width="29" style="343" hidden="1" customWidth="1"/>
    <col min="4" max="4" width="66.5703125" style="342" customWidth="1"/>
    <col min="5" max="5" width="18.42578125" style="342" customWidth="1"/>
    <col min="6" max="6" width="21" style="178" customWidth="1"/>
    <col min="7" max="7" width="17.5703125" style="178" customWidth="1"/>
    <col min="8" max="8" width="24.140625" style="179" customWidth="1"/>
    <col min="9" max="9" width="25.140625" style="180" customWidth="1"/>
    <col min="10" max="10" width="25.7109375" style="180" customWidth="1"/>
    <col min="11" max="11" width="18.42578125" style="341" hidden="1" customWidth="1"/>
    <col min="12" max="12" width="17" style="341" hidden="1" customWidth="1"/>
    <col min="13" max="14" width="14.42578125" style="165" hidden="1" customWidth="1"/>
    <col min="15" max="15" width="14.42578125" style="166" hidden="1" customWidth="1"/>
    <col min="16" max="16" width="14.42578125" style="158" hidden="1" customWidth="1"/>
    <col min="17" max="17" width="11.42578125" style="1"/>
    <col min="18" max="18" width="27.7109375" style="1" customWidth="1"/>
    <col min="19" max="19" width="11.42578125" style="1"/>
    <col min="20" max="16384" width="11.42578125" style="342"/>
  </cols>
  <sheetData>
    <row r="1" spans="1:19" s="335" customFormat="1" ht="34.5" customHeight="1">
      <c r="A1" s="569" t="s">
        <v>296</v>
      </c>
      <c r="B1" s="570"/>
      <c r="C1" s="570"/>
      <c r="D1" s="570"/>
      <c r="E1" s="570"/>
      <c r="F1" s="570"/>
      <c r="G1" s="570"/>
      <c r="H1" s="570"/>
      <c r="I1" s="570"/>
      <c r="J1" s="333" t="s">
        <v>297</v>
      </c>
      <c r="K1" s="334"/>
      <c r="L1" s="334"/>
      <c r="M1" s="155"/>
      <c r="N1" s="155"/>
      <c r="O1" s="156"/>
      <c r="P1" s="157"/>
      <c r="Q1" s="408"/>
      <c r="R1" s="408"/>
      <c r="S1" s="408"/>
    </row>
    <row r="2" spans="1:19" s="335" customFormat="1" ht="28.5" customHeight="1">
      <c r="A2" s="537"/>
      <c r="B2" s="544"/>
      <c r="C2" s="544"/>
      <c r="D2" s="544"/>
      <c r="E2" s="544"/>
      <c r="F2" s="544"/>
      <c r="G2" s="544"/>
      <c r="H2" s="544"/>
      <c r="I2" s="544"/>
      <c r="J2" s="337" t="s">
        <v>298</v>
      </c>
      <c r="K2" s="334"/>
      <c r="L2" s="334"/>
      <c r="M2" s="155"/>
      <c r="N2" s="155"/>
      <c r="O2" s="156"/>
      <c r="P2" s="157"/>
      <c r="Q2" s="408"/>
      <c r="R2" s="408"/>
      <c r="S2" s="408"/>
    </row>
    <row r="3" spans="1:19" s="335" customFormat="1" ht="55.5" customHeight="1" thickBot="1">
      <c r="A3" s="537"/>
      <c r="B3" s="544"/>
      <c r="C3" s="544"/>
      <c r="D3" s="544"/>
      <c r="E3" s="544"/>
      <c r="F3" s="544"/>
      <c r="G3" s="544"/>
      <c r="H3" s="544"/>
      <c r="I3" s="544"/>
      <c r="J3" s="338" t="s">
        <v>299</v>
      </c>
      <c r="K3" s="334"/>
      <c r="L3" s="334"/>
      <c r="M3" s="155"/>
      <c r="N3" s="155"/>
      <c r="O3" s="156"/>
      <c r="P3" s="157"/>
      <c r="Q3" s="408"/>
      <c r="R3" s="408"/>
      <c r="S3" s="408"/>
    </row>
    <row r="4" spans="1:19" s="335" customFormat="1" ht="8.25" customHeight="1">
      <c r="A4" s="339"/>
      <c r="B4" s="571"/>
      <c r="C4" s="571"/>
      <c r="D4" s="571"/>
      <c r="E4" s="571"/>
      <c r="F4" s="571"/>
      <c r="G4" s="571"/>
      <c r="H4" s="571"/>
      <c r="I4" s="571"/>
      <c r="J4" s="572"/>
      <c r="K4" s="334"/>
      <c r="L4" s="334"/>
      <c r="M4" s="155"/>
      <c r="N4" s="155"/>
      <c r="O4" s="156"/>
      <c r="P4" s="157"/>
      <c r="Q4" s="408"/>
      <c r="R4" s="408"/>
      <c r="S4" s="408"/>
    </row>
    <row r="5" spans="1:19" s="335" customFormat="1" ht="39" customHeight="1">
      <c r="A5" s="537" t="s">
        <v>300</v>
      </c>
      <c r="B5" s="544"/>
      <c r="C5" s="336"/>
      <c r="D5" s="573">
        <v>2016</v>
      </c>
      <c r="E5" s="574"/>
      <c r="F5" s="22"/>
      <c r="G5" s="336" t="s">
        <v>301</v>
      </c>
      <c r="H5" s="571" t="s">
        <v>506</v>
      </c>
      <c r="I5" s="571"/>
      <c r="J5" s="572"/>
      <c r="K5" s="334"/>
      <c r="L5" s="334"/>
      <c r="M5" s="155"/>
      <c r="N5" s="155"/>
      <c r="O5" s="156"/>
      <c r="P5" s="157"/>
      <c r="Q5" s="408"/>
      <c r="R5" s="408"/>
      <c r="S5" s="408"/>
    </row>
    <row r="6" spans="1:19" ht="8.25" customHeight="1" thickBot="1">
      <c r="A6" s="340"/>
      <c r="B6" s="575"/>
      <c r="C6" s="575"/>
      <c r="D6" s="575"/>
      <c r="E6" s="575"/>
      <c r="F6" s="575"/>
      <c r="G6" s="575"/>
      <c r="H6" s="575"/>
      <c r="I6" s="575"/>
      <c r="J6" s="576"/>
      <c r="M6" s="155"/>
      <c r="N6" s="155"/>
      <c r="O6" s="156"/>
    </row>
    <row r="7" spans="1:19" s="343" customFormat="1" ht="15.75" customHeight="1">
      <c r="A7" s="569" t="s">
        <v>302</v>
      </c>
      <c r="B7" s="581" t="s">
        <v>303</v>
      </c>
      <c r="C7" s="221"/>
      <c r="D7" s="559" t="s">
        <v>304</v>
      </c>
      <c r="E7" s="570" t="s">
        <v>94</v>
      </c>
      <c r="F7" s="570" t="s">
        <v>305</v>
      </c>
      <c r="G7" s="570"/>
      <c r="H7" s="578" t="s">
        <v>306</v>
      </c>
      <c r="I7" s="578"/>
      <c r="J7" s="579"/>
      <c r="K7" s="2"/>
      <c r="L7" s="2"/>
      <c r="M7" s="155"/>
      <c r="N7" s="155"/>
      <c r="O7" s="156"/>
      <c r="P7" s="39"/>
    </row>
    <row r="8" spans="1:19" s="1" customFormat="1" ht="45.75" customHeight="1" thickBot="1">
      <c r="A8" s="580"/>
      <c r="B8" s="582"/>
      <c r="C8" s="222"/>
      <c r="D8" s="560"/>
      <c r="E8" s="577"/>
      <c r="F8" s="344" t="s">
        <v>307</v>
      </c>
      <c r="G8" s="345" t="s">
        <v>308</v>
      </c>
      <c r="H8" s="346" t="s">
        <v>309</v>
      </c>
      <c r="I8" s="346" t="s">
        <v>310</v>
      </c>
      <c r="J8" s="347" t="s">
        <v>311</v>
      </c>
      <c r="K8" s="348"/>
      <c r="L8" s="348"/>
      <c r="M8" s="162" t="s">
        <v>312</v>
      </c>
      <c r="N8" s="162" t="s">
        <v>312</v>
      </c>
      <c r="O8" s="163" t="s">
        <v>313</v>
      </c>
      <c r="P8" s="38" t="s">
        <v>314</v>
      </c>
    </row>
    <row r="9" spans="1:19" s="1" customFormat="1" ht="76.5" customHeight="1">
      <c r="A9" s="525" t="s">
        <v>454</v>
      </c>
      <c r="B9" s="536" t="s">
        <v>455</v>
      </c>
      <c r="C9" s="350"/>
      <c r="D9" s="308" t="s">
        <v>353</v>
      </c>
      <c r="E9" s="309" t="s">
        <v>1</v>
      </c>
      <c r="F9" s="310">
        <v>60</v>
      </c>
      <c r="G9" s="311">
        <v>60</v>
      </c>
      <c r="H9" s="312">
        <f>+'Anexo 1 Matriz SINA Inf Gestión'!M7</f>
        <v>0</v>
      </c>
      <c r="I9" s="313">
        <f>+'Anexo 1 Matriz SINA Inf Gestión'!N7</f>
        <v>0</v>
      </c>
      <c r="J9" s="314">
        <f t="shared" ref="J9:J20" si="0">+H9-I9</f>
        <v>0</v>
      </c>
      <c r="K9" s="351"/>
      <c r="L9" s="348"/>
      <c r="M9" s="165"/>
      <c r="N9" s="165"/>
      <c r="O9" s="166"/>
      <c r="P9" s="225"/>
    </row>
    <row r="10" spans="1:19" s="1" customFormat="1" ht="48" customHeight="1">
      <c r="A10" s="525"/>
      <c r="B10" s="547"/>
      <c r="C10" s="352"/>
      <c r="D10" s="315" t="s">
        <v>357</v>
      </c>
      <c r="E10" s="316" t="s">
        <v>126</v>
      </c>
      <c r="F10" s="310">
        <v>3</v>
      </c>
      <c r="G10" s="311">
        <v>3</v>
      </c>
      <c r="H10" s="312">
        <f>+'Anexo 1 Matriz SINA Inf Gestión'!M8</f>
        <v>651901995</v>
      </c>
      <c r="I10" s="313">
        <f>+'Anexo 1 Matriz SINA Inf Gestión'!N8</f>
        <v>585239009</v>
      </c>
      <c r="J10" s="314">
        <f t="shared" si="0"/>
        <v>66662986</v>
      </c>
      <c r="K10" s="351"/>
      <c r="L10" s="348"/>
      <c r="M10" s="165"/>
      <c r="N10" s="165"/>
      <c r="O10" s="166"/>
      <c r="P10" s="225"/>
    </row>
    <row r="11" spans="1:19" s="1" customFormat="1" ht="52.5" customHeight="1">
      <c r="A11" s="525"/>
      <c r="B11" s="547"/>
      <c r="C11" s="352"/>
      <c r="D11" s="317" t="s">
        <v>350</v>
      </c>
      <c r="E11" s="316" t="s">
        <v>1</v>
      </c>
      <c r="F11" s="240">
        <v>30</v>
      </c>
      <c r="G11" s="311">
        <v>30</v>
      </c>
      <c r="H11" s="312">
        <f>+'Anexo 1 Matriz SINA Inf Gestión'!M9</f>
        <v>0</v>
      </c>
      <c r="I11" s="313">
        <f>+'Anexo 1 Matriz SINA Inf Gestión'!N9</f>
        <v>0</v>
      </c>
      <c r="J11" s="66">
        <f t="shared" si="0"/>
        <v>0</v>
      </c>
      <c r="K11" s="351">
        <v>118606003</v>
      </c>
      <c r="L11" s="348"/>
      <c r="M11" s="165">
        <v>35046</v>
      </c>
      <c r="N11" s="165">
        <v>255412</v>
      </c>
      <c r="O11" s="166">
        <v>615140</v>
      </c>
      <c r="P11" s="225"/>
    </row>
    <row r="12" spans="1:19" s="1" customFormat="1" ht="47.25" customHeight="1">
      <c r="A12" s="525"/>
      <c r="B12" s="547"/>
      <c r="C12" s="352"/>
      <c r="D12" s="318" t="s">
        <v>350</v>
      </c>
      <c r="E12" s="316" t="s">
        <v>477</v>
      </c>
      <c r="F12" s="240">
        <v>3</v>
      </c>
      <c r="G12" s="311">
        <v>3</v>
      </c>
      <c r="H12" s="312">
        <f>+'Anexo 1 Matriz SINA Inf Gestión'!M10</f>
        <v>498289216</v>
      </c>
      <c r="I12" s="313">
        <f>+'Anexo 1 Matriz SINA Inf Gestión'!N10</f>
        <v>497990024</v>
      </c>
      <c r="J12" s="66">
        <f t="shared" si="0"/>
        <v>299192</v>
      </c>
      <c r="K12" s="351">
        <v>304866161</v>
      </c>
      <c r="L12" s="348"/>
      <c r="M12" s="165">
        <v>79222</v>
      </c>
      <c r="N12" s="165"/>
      <c r="O12" s="166">
        <v>165962</v>
      </c>
      <c r="P12" s="225"/>
    </row>
    <row r="13" spans="1:19" s="1" customFormat="1" ht="66.75" customHeight="1">
      <c r="A13" s="525"/>
      <c r="B13" s="547"/>
      <c r="C13" s="352"/>
      <c r="D13" s="319" t="s">
        <v>355</v>
      </c>
      <c r="E13" s="316" t="s">
        <v>1</v>
      </c>
      <c r="F13" s="244">
        <v>17</v>
      </c>
      <c r="G13" s="311">
        <v>17</v>
      </c>
      <c r="H13" s="312">
        <f>+'Anexo 1 Matriz SINA Inf Gestión'!M11</f>
        <v>0</v>
      </c>
      <c r="I13" s="313">
        <f>+'Anexo 1 Matriz SINA Inf Gestión'!N11</f>
        <v>0</v>
      </c>
      <c r="J13" s="66">
        <f t="shared" si="0"/>
        <v>0</v>
      </c>
      <c r="K13" s="351">
        <f>SUM(K11:K12)</f>
        <v>423472164</v>
      </c>
      <c r="L13" s="348"/>
      <c r="M13" s="165">
        <v>255412</v>
      </c>
      <c r="N13" s="165"/>
      <c r="O13" s="166">
        <v>489303</v>
      </c>
      <c r="P13" s="225"/>
    </row>
    <row r="14" spans="1:19" s="1" customFormat="1" ht="64.5" customHeight="1">
      <c r="A14" s="525"/>
      <c r="B14" s="547"/>
      <c r="C14" s="352"/>
      <c r="D14" s="315" t="s">
        <v>354</v>
      </c>
      <c r="E14" s="316" t="s">
        <v>477</v>
      </c>
      <c r="F14" s="244">
        <v>0.5</v>
      </c>
      <c r="G14" s="320">
        <v>0.5</v>
      </c>
      <c r="H14" s="312">
        <f>+'Anexo 1 Matriz SINA Inf Gestión'!M12</f>
        <v>1660126213</v>
      </c>
      <c r="I14" s="313">
        <f>+'Anexo 1 Matriz SINA Inf Gestión'!N12</f>
        <v>1517228834</v>
      </c>
      <c r="J14" s="66">
        <f t="shared" si="0"/>
        <v>142897379</v>
      </c>
      <c r="K14" s="353" t="s">
        <v>315</v>
      </c>
      <c r="L14" s="348"/>
      <c r="M14" s="165">
        <v>85137</v>
      </c>
      <c r="N14" s="165"/>
      <c r="O14" s="166">
        <v>341394</v>
      </c>
      <c r="P14" s="225"/>
    </row>
    <row r="15" spans="1:19" s="1" customFormat="1" ht="42" customHeight="1">
      <c r="A15" s="525"/>
      <c r="B15" s="547"/>
      <c r="C15" s="352"/>
      <c r="D15" s="321" t="s">
        <v>356</v>
      </c>
      <c r="E15" s="316" t="s">
        <v>1</v>
      </c>
      <c r="F15" s="244">
        <v>60</v>
      </c>
      <c r="G15" s="311">
        <v>60</v>
      </c>
      <c r="H15" s="312">
        <f>+'Anexo 1 Matriz SINA Inf Gestión'!M13</f>
        <v>0</v>
      </c>
      <c r="I15" s="313">
        <f>+'Anexo 1 Matriz SINA Inf Gestión'!N13</f>
        <v>0</v>
      </c>
      <c r="J15" s="66">
        <f t="shared" si="0"/>
        <v>0</v>
      </c>
      <c r="K15" s="353"/>
      <c r="L15" s="348"/>
      <c r="M15" s="354" t="s">
        <v>316</v>
      </c>
      <c r="N15" s="165"/>
      <c r="O15" s="166"/>
      <c r="P15" s="225"/>
    </row>
    <row r="16" spans="1:19" s="1" customFormat="1" ht="48" customHeight="1">
      <c r="A16" s="525"/>
      <c r="B16" s="547"/>
      <c r="C16" s="220"/>
      <c r="D16" s="322" t="s">
        <v>358</v>
      </c>
      <c r="E16" s="323" t="s">
        <v>501</v>
      </c>
      <c r="F16" s="244">
        <v>0</v>
      </c>
      <c r="G16" s="311">
        <v>0</v>
      </c>
      <c r="H16" s="312">
        <f>+'Anexo 1 Matriz SINA Inf Gestión'!M14</f>
        <v>147411261</v>
      </c>
      <c r="I16" s="313">
        <f>+'Anexo 1 Matriz SINA Inf Gestión'!N14</f>
        <v>147411261</v>
      </c>
      <c r="J16" s="66">
        <f t="shared" si="0"/>
        <v>0</v>
      </c>
      <c r="K16" s="351">
        <v>474190061</v>
      </c>
      <c r="L16" s="348"/>
      <c r="M16" s="165">
        <v>425685</v>
      </c>
      <c r="N16" s="165"/>
      <c r="O16" s="166">
        <v>197989</v>
      </c>
      <c r="P16" s="225"/>
    </row>
    <row r="17" spans="1:16" s="1" customFormat="1" ht="48" customHeight="1">
      <c r="A17" s="525"/>
      <c r="B17" s="547"/>
      <c r="C17" s="220"/>
      <c r="D17" s="249" t="s">
        <v>352</v>
      </c>
      <c r="E17" s="316" t="s">
        <v>367</v>
      </c>
      <c r="F17" s="324">
        <v>1</v>
      </c>
      <c r="G17" s="311">
        <v>1</v>
      </c>
      <c r="H17" s="312">
        <f>+'Anexo 1 Matriz SINA Inf Gestión'!M15</f>
        <v>102678952</v>
      </c>
      <c r="I17" s="313">
        <f>+'Anexo 1 Matriz SINA Inf Gestión'!N15</f>
        <v>102678852</v>
      </c>
      <c r="J17" s="66">
        <f t="shared" si="0"/>
        <v>100</v>
      </c>
      <c r="K17" s="351"/>
      <c r="L17" s="348"/>
      <c r="M17" s="165"/>
      <c r="N17" s="165"/>
      <c r="O17" s="166"/>
      <c r="P17" s="225"/>
    </row>
    <row r="18" spans="1:16" s="1" customFormat="1" ht="48" customHeight="1">
      <c r="A18" s="525"/>
      <c r="B18" s="547"/>
      <c r="C18" s="220"/>
      <c r="D18" s="249" t="s">
        <v>359</v>
      </c>
      <c r="E18" s="316" t="s">
        <v>502</v>
      </c>
      <c r="F18" s="324">
        <v>37</v>
      </c>
      <c r="G18" s="311">
        <v>37</v>
      </c>
      <c r="H18" s="312">
        <f>+'Anexo 1 Matriz SINA Inf Gestión'!M16</f>
        <v>893357238</v>
      </c>
      <c r="I18" s="313">
        <f>+'Anexo 1 Matriz SINA Inf Gestión'!N16</f>
        <v>871587445</v>
      </c>
      <c r="J18" s="66">
        <f t="shared" si="0"/>
        <v>21769793</v>
      </c>
      <c r="K18" s="351"/>
      <c r="L18" s="348"/>
      <c r="M18" s="165"/>
      <c r="N18" s="165"/>
      <c r="O18" s="166"/>
      <c r="P18" s="225"/>
    </row>
    <row r="19" spans="1:16" s="1" customFormat="1" ht="48" customHeight="1">
      <c r="A19" s="525"/>
      <c r="B19" s="547"/>
      <c r="C19" s="220"/>
      <c r="D19" s="249" t="s">
        <v>360</v>
      </c>
      <c r="E19" s="316" t="s">
        <v>361</v>
      </c>
      <c r="F19" s="244">
        <v>5</v>
      </c>
      <c r="G19" s="311">
        <v>5</v>
      </c>
      <c r="H19" s="312">
        <f>+'Anexo 1 Matriz SINA Inf Gestión'!M17</f>
        <v>146899881</v>
      </c>
      <c r="I19" s="313">
        <f>+'Anexo 1 Matriz SINA Inf Gestión'!N17</f>
        <v>146899881</v>
      </c>
      <c r="J19" s="66">
        <f t="shared" si="0"/>
        <v>0</v>
      </c>
      <c r="K19" s="351"/>
      <c r="L19" s="348"/>
      <c r="M19" s="165"/>
      <c r="N19" s="165"/>
      <c r="O19" s="166"/>
      <c r="P19" s="225"/>
    </row>
    <row r="20" spans="1:16" s="1" customFormat="1" ht="48" customHeight="1">
      <c r="A20" s="525"/>
      <c r="B20" s="547"/>
      <c r="C20" s="220"/>
      <c r="D20" s="249" t="s">
        <v>362</v>
      </c>
      <c r="E20" s="316" t="s">
        <v>185</v>
      </c>
      <c r="F20" s="244">
        <v>0</v>
      </c>
      <c r="G20" s="234">
        <v>0</v>
      </c>
      <c r="H20" s="312">
        <f>+'Anexo 1 Matriz SINA Inf Gestión'!M18</f>
        <v>901268311</v>
      </c>
      <c r="I20" s="313">
        <f>+'Anexo 1 Matriz SINA Inf Gestión'!N18</f>
        <v>901268310</v>
      </c>
      <c r="J20" s="66">
        <f t="shared" si="0"/>
        <v>1</v>
      </c>
      <c r="K20" s="351"/>
      <c r="L20" s="348"/>
      <c r="M20" s="165"/>
      <c r="N20" s="165"/>
      <c r="O20" s="166"/>
      <c r="P20" s="225"/>
    </row>
    <row r="21" spans="1:16" s="1" customFormat="1" ht="18" customHeight="1">
      <c r="A21" s="525"/>
      <c r="B21" s="547"/>
      <c r="C21" s="352"/>
      <c r="D21" s="567" t="s">
        <v>317</v>
      </c>
      <c r="E21" s="567"/>
      <c r="F21" s="567"/>
      <c r="G21" s="567"/>
      <c r="H21" s="362">
        <f>SUM(H9:H20)</f>
        <v>5001933067</v>
      </c>
      <c r="I21" s="325"/>
      <c r="J21" s="557">
        <f>+H21-I22</f>
        <v>231629451</v>
      </c>
      <c r="K21" s="167" t="e">
        <f>675436154-#REF!</f>
        <v>#REF!</v>
      </c>
      <c r="L21" s="348"/>
      <c r="M21" s="165">
        <v>210274</v>
      </c>
      <c r="N21" s="165"/>
      <c r="O21" s="166"/>
      <c r="P21" s="158"/>
    </row>
    <row r="22" spans="1:16" s="1" customFormat="1" ht="18" customHeight="1">
      <c r="A22" s="525"/>
      <c r="B22" s="547"/>
      <c r="C22" s="352"/>
      <c r="D22" s="567" t="s">
        <v>318</v>
      </c>
      <c r="E22" s="567"/>
      <c r="F22" s="567"/>
      <c r="G22" s="567"/>
      <c r="H22" s="567"/>
      <c r="I22" s="326">
        <f>SUM(I9:I20)</f>
        <v>4770303616</v>
      </c>
      <c r="J22" s="568"/>
      <c r="K22" s="167">
        <v>11</v>
      </c>
      <c r="L22" s="348"/>
      <c r="M22" s="165">
        <v>105137</v>
      </c>
      <c r="N22" s="165"/>
      <c r="O22" s="166"/>
      <c r="P22" s="158"/>
    </row>
    <row r="23" spans="1:16" s="1" customFormat="1" ht="18.75" customHeight="1">
      <c r="A23" s="525"/>
      <c r="B23" s="547"/>
      <c r="C23" s="352"/>
      <c r="D23" s="567" t="s">
        <v>319</v>
      </c>
      <c r="E23" s="567"/>
      <c r="F23" s="567"/>
      <c r="G23" s="567"/>
      <c r="H23" s="567"/>
      <c r="I23" s="327">
        <f>+I22/H21</f>
        <v>0.95369201308826712</v>
      </c>
      <c r="J23" s="568"/>
      <c r="K23" s="348"/>
      <c r="L23" s="348"/>
      <c r="M23" s="168"/>
      <c r="N23" s="168">
        <f>SUM(M11:N22)</f>
        <v>1451325</v>
      </c>
      <c r="O23" s="166"/>
      <c r="P23" s="158"/>
    </row>
    <row r="24" spans="1:16" s="1" customFormat="1" ht="24" customHeight="1">
      <c r="A24" s="525"/>
      <c r="B24" s="555" t="s">
        <v>303</v>
      </c>
      <c r="C24" s="355"/>
      <c r="D24" s="551" t="s">
        <v>304</v>
      </c>
      <c r="E24" s="544" t="s">
        <v>94</v>
      </c>
      <c r="F24" s="544" t="s">
        <v>305</v>
      </c>
      <c r="G24" s="544"/>
      <c r="H24" s="545" t="s">
        <v>306</v>
      </c>
      <c r="I24" s="545"/>
      <c r="J24" s="546"/>
      <c r="K24" s="348"/>
      <c r="L24" s="348"/>
      <c r="M24" s="168"/>
      <c r="N24" s="168"/>
      <c r="O24" s="166"/>
      <c r="P24" s="158"/>
    </row>
    <row r="25" spans="1:16" s="1" customFormat="1" ht="57" customHeight="1">
      <c r="A25" s="525"/>
      <c r="B25" s="555"/>
      <c r="C25" s="355"/>
      <c r="D25" s="552"/>
      <c r="E25" s="544"/>
      <c r="F25" s="359" t="s">
        <v>307</v>
      </c>
      <c r="G25" s="359" t="s">
        <v>308</v>
      </c>
      <c r="H25" s="360" t="s">
        <v>309</v>
      </c>
      <c r="I25" s="357" t="s">
        <v>310</v>
      </c>
      <c r="J25" s="358" t="s">
        <v>311</v>
      </c>
      <c r="K25" s="348"/>
      <c r="L25" s="348"/>
      <c r="M25" s="168"/>
      <c r="N25" s="168"/>
      <c r="O25" s="166"/>
      <c r="P25" s="158"/>
    </row>
    <row r="26" spans="1:16" s="1" customFormat="1" ht="43.5" customHeight="1">
      <c r="A26" s="525"/>
      <c r="B26" s="547" t="s">
        <v>456</v>
      </c>
      <c r="C26" s="352"/>
      <c r="D26" s="319" t="s">
        <v>478</v>
      </c>
      <c r="E26" s="233" t="s">
        <v>179</v>
      </c>
      <c r="F26" s="244">
        <v>100</v>
      </c>
      <c r="G26" s="328">
        <v>100</v>
      </c>
      <c r="H26" s="328"/>
      <c r="I26" s="235"/>
      <c r="J26" s="66">
        <f t="shared" ref="J26:J35" si="1">+H26-I26</f>
        <v>0</v>
      </c>
      <c r="K26" s="348"/>
      <c r="L26" s="348"/>
      <c r="M26" s="168"/>
      <c r="N26" s="168"/>
      <c r="O26" s="166"/>
      <c r="P26" s="158"/>
    </row>
    <row r="27" spans="1:16" s="1" customFormat="1" ht="83.25" customHeight="1">
      <c r="A27" s="525"/>
      <c r="B27" s="547"/>
      <c r="C27" s="352"/>
      <c r="D27" s="315" t="s">
        <v>479</v>
      </c>
      <c r="E27" s="240" t="s">
        <v>480</v>
      </c>
      <c r="F27" s="244">
        <v>3</v>
      </c>
      <c r="G27" s="328">
        <v>3</v>
      </c>
      <c r="H27" s="328">
        <f>+'Anexo 1 Matriz SINA Inf Gestión'!M21</f>
        <v>2716742169</v>
      </c>
      <c r="I27" s="235">
        <f>+'Anexo 1 Matriz SINA Inf Gestión'!N21</f>
        <v>2714204176</v>
      </c>
      <c r="J27" s="66">
        <f t="shared" si="1"/>
        <v>2537993</v>
      </c>
      <c r="K27" s="348"/>
      <c r="L27" s="348"/>
      <c r="M27" s="168"/>
      <c r="N27" s="168"/>
      <c r="O27" s="166"/>
      <c r="P27" s="225"/>
    </row>
    <row r="28" spans="1:16" s="1" customFormat="1" ht="53.25" customHeight="1">
      <c r="A28" s="525"/>
      <c r="B28" s="547"/>
      <c r="C28" s="352"/>
      <c r="D28" s="319" t="s">
        <v>364</v>
      </c>
      <c r="E28" s="233" t="s">
        <v>391</v>
      </c>
      <c r="F28" s="277">
        <v>0</v>
      </c>
      <c r="G28" s="328">
        <v>0</v>
      </c>
      <c r="H28" s="328">
        <f>+'Anexo 1 Matriz SINA Inf Gestión'!M22</f>
        <v>0</v>
      </c>
      <c r="I28" s="235">
        <f>+'Anexo 1 Matriz SINA Inf Gestión'!N22</f>
        <v>0</v>
      </c>
      <c r="J28" s="66">
        <f t="shared" si="1"/>
        <v>0</v>
      </c>
      <c r="K28" s="348"/>
      <c r="L28" s="348"/>
      <c r="M28" s="168"/>
      <c r="N28" s="168"/>
      <c r="O28" s="166"/>
      <c r="P28" s="158"/>
    </row>
    <row r="29" spans="1:16" s="1" customFormat="1" ht="69.75" customHeight="1">
      <c r="A29" s="525"/>
      <c r="B29" s="547"/>
      <c r="C29" s="220"/>
      <c r="D29" s="255" t="s">
        <v>347</v>
      </c>
      <c r="E29" s="256" t="s">
        <v>439</v>
      </c>
      <c r="F29" s="277">
        <v>0</v>
      </c>
      <c r="G29" s="328">
        <v>0</v>
      </c>
      <c r="H29" s="328">
        <f>+'Anexo 1 Matriz SINA Inf Gestión'!M23</f>
        <v>212364591</v>
      </c>
      <c r="I29" s="235">
        <f>+'Anexo 1 Matriz SINA Inf Gestión'!N23</f>
        <v>198668508</v>
      </c>
      <c r="J29" s="66">
        <f t="shared" si="1"/>
        <v>13696083</v>
      </c>
      <c r="K29" s="348"/>
      <c r="L29" s="348"/>
      <c r="M29" s="168"/>
      <c r="N29" s="168"/>
      <c r="O29" s="166"/>
      <c r="P29" s="158"/>
    </row>
    <row r="30" spans="1:16" s="1" customFormat="1" ht="53.25" customHeight="1">
      <c r="A30" s="525"/>
      <c r="B30" s="547"/>
      <c r="C30" s="220"/>
      <c r="D30" s="258" t="str">
        <f>+'Anexo 1 Matriz SINA Inf Gestión'!B24</f>
        <v>Áreas reforestadas gestionadas para la protección de cuencas abastecedoras.</v>
      </c>
      <c r="E30" s="259" t="s">
        <v>439</v>
      </c>
      <c r="F30" s="277">
        <v>0</v>
      </c>
      <c r="G30" s="328">
        <v>0</v>
      </c>
      <c r="H30" s="328">
        <v>417414360</v>
      </c>
      <c r="I30" s="235">
        <f>+'Anexo 1 Matriz SINA Inf Gestión'!N24</f>
        <v>402061124</v>
      </c>
      <c r="J30" s="66">
        <f t="shared" si="1"/>
        <v>15353236</v>
      </c>
      <c r="K30" s="348"/>
      <c r="L30" s="348"/>
      <c r="M30" s="168"/>
      <c r="N30" s="168"/>
      <c r="O30" s="166"/>
      <c r="P30" s="158"/>
    </row>
    <row r="31" spans="1:16" s="1" customFormat="1" ht="53.25" customHeight="1">
      <c r="A31" s="525"/>
      <c r="B31" s="547"/>
      <c r="C31" s="220"/>
      <c r="D31" s="258" t="s">
        <v>348</v>
      </c>
      <c r="E31" s="329" t="s">
        <v>439</v>
      </c>
      <c r="F31" s="277">
        <v>46</v>
      </c>
      <c r="G31" s="328">
        <v>46</v>
      </c>
      <c r="H31" s="328">
        <f>+'Anexo 1 Matriz SINA Inf Gestión'!M25</f>
        <v>154147067</v>
      </c>
      <c r="I31" s="235">
        <f>+'Anexo 1 Matriz SINA Inf Gestión'!N25</f>
        <v>154146824</v>
      </c>
      <c r="J31" s="66">
        <f t="shared" si="1"/>
        <v>243</v>
      </c>
      <c r="K31" s="348"/>
      <c r="L31" s="348"/>
      <c r="M31" s="168"/>
      <c r="N31" s="168"/>
      <c r="O31" s="166"/>
      <c r="P31" s="158"/>
    </row>
    <row r="32" spans="1:16" s="1" customFormat="1" ht="53.25" customHeight="1">
      <c r="A32" s="525"/>
      <c r="B32" s="547"/>
      <c r="C32" s="220"/>
      <c r="D32" s="258" t="s">
        <v>490</v>
      </c>
      <c r="E32" s="329" t="s">
        <v>439</v>
      </c>
      <c r="F32" s="277">
        <v>2500</v>
      </c>
      <c r="G32" s="328">
        <v>9463</v>
      </c>
      <c r="H32" s="328">
        <f>+'Anexo 1 Matriz SINA Inf Gestión'!M26</f>
        <v>2886116492</v>
      </c>
      <c r="I32" s="235">
        <f>+'Anexo 1 Matriz SINA Inf Gestión'!N26</f>
        <v>2841461229</v>
      </c>
      <c r="J32" s="66">
        <f t="shared" si="1"/>
        <v>44655263</v>
      </c>
      <c r="K32" s="348"/>
      <c r="L32" s="348"/>
      <c r="M32" s="168"/>
      <c r="N32" s="168"/>
      <c r="O32" s="166"/>
      <c r="P32" s="158"/>
    </row>
    <row r="33" spans="1:16" s="1" customFormat="1" ht="53.25" customHeight="1">
      <c r="A33" s="525"/>
      <c r="B33" s="547"/>
      <c r="C33" s="220"/>
      <c r="D33" s="258" t="s">
        <v>351</v>
      </c>
      <c r="E33" s="260" t="s">
        <v>439</v>
      </c>
      <c r="F33" s="277">
        <v>863</v>
      </c>
      <c r="G33" s="328">
        <v>863</v>
      </c>
      <c r="H33" s="328">
        <f>+'Anexo 1 Matriz SINA Inf Gestión'!M27</f>
        <v>1434050660</v>
      </c>
      <c r="I33" s="235">
        <f>+'Anexo 1 Matriz SINA Inf Gestión'!N27</f>
        <v>1417995125</v>
      </c>
      <c r="J33" s="66">
        <f t="shared" si="1"/>
        <v>16055535</v>
      </c>
      <c r="K33" s="348"/>
      <c r="L33" s="348"/>
      <c r="M33" s="168"/>
      <c r="N33" s="168"/>
      <c r="O33" s="166"/>
      <c r="P33" s="158"/>
    </row>
    <row r="34" spans="1:16" s="1" customFormat="1" ht="53.25" customHeight="1">
      <c r="A34" s="525"/>
      <c r="B34" s="547"/>
      <c r="C34" s="352"/>
      <c r="D34" s="330" t="s">
        <v>349</v>
      </c>
      <c r="E34" s="260" t="s">
        <v>439</v>
      </c>
      <c r="F34" s="277">
        <v>250</v>
      </c>
      <c r="G34" s="328">
        <v>250</v>
      </c>
      <c r="H34" s="328">
        <f>+'Anexo 1 Matriz SINA Inf Gestión'!M28</f>
        <v>64256000</v>
      </c>
      <c r="I34" s="235">
        <f>+'Anexo 1 Matriz SINA Inf Gestión'!N28</f>
        <v>64256000</v>
      </c>
      <c r="J34" s="66">
        <f t="shared" si="1"/>
        <v>0</v>
      </c>
      <c r="K34" s="348"/>
      <c r="L34" s="348"/>
      <c r="M34" s="168"/>
      <c r="N34" s="168"/>
      <c r="O34" s="166"/>
      <c r="P34" s="158"/>
    </row>
    <row r="35" spans="1:16" s="1" customFormat="1" ht="53.25" customHeight="1">
      <c r="A35" s="525"/>
      <c r="B35" s="547"/>
      <c r="C35" s="220"/>
      <c r="D35" s="249" t="s">
        <v>474</v>
      </c>
      <c r="E35" s="233" t="s">
        <v>440</v>
      </c>
      <c r="F35" s="277">
        <v>10</v>
      </c>
      <c r="G35" s="328">
        <v>10</v>
      </c>
      <c r="H35" s="328">
        <f>+'Anexo 1 Matriz SINA Inf Gestión'!M29</f>
        <v>0</v>
      </c>
      <c r="I35" s="235">
        <f>+'Anexo 1 Matriz SINA Inf Gestión'!N29</f>
        <v>0</v>
      </c>
      <c r="J35" s="66">
        <f t="shared" si="1"/>
        <v>0</v>
      </c>
      <c r="K35" s="348"/>
      <c r="L35" s="348"/>
      <c r="M35" s="168"/>
      <c r="N35" s="168"/>
      <c r="O35" s="166"/>
      <c r="P35" s="158"/>
    </row>
    <row r="36" spans="1:16" s="1" customFormat="1" ht="24" customHeight="1">
      <c r="A36" s="525"/>
      <c r="B36" s="547"/>
      <c r="C36" s="352"/>
      <c r="D36" s="567" t="s">
        <v>317</v>
      </c>
      <c r="E36" s="567"/>
      <c r="F36" s="567"/>
      <c r="G36" s="567"/>
      <c r="H36" s="362">
        <f>SUM(H26:H35)</f>
        <v>7885091339</v>
      </c>
      <c r="I36" s="331"/>
      <c r="J36" s="557">
        <f>+H36-I37</f>
        <v>92298353</v>
      </c>
      <c r="K36" s="348"/>
      <c r="L36" s="348"/>
      <c r="M36" s="168"/>
      <c r="N36" s="168"/>
      <c r="O36" s="166"/>
      <c r="P36" s="158"/>
    </row>
    <row r="37" spans="1:16" s="1" customFormat="1" ht="18" customHeight="1">
      <c r="A37" s="525"/>
      <c r="B37" s="547"/>
      <c r="C37" s="352"/>
      <c r="D37" s="567" t="s">
        <v>318</v>
      </c>
      <c r="E37" s="567"/>
      <c r="F37" s="567"/>
      <c r="G37" s="567"/>
      <c r="H37" s="567"/>
      <c r="I37" s="332">
        <f>SUM(I27:I36)</f>
        <v>7792792986</v>
      </c>
      <c r="J37" s="568"/>
      <c r="K37" s="348"/>
      <c r="L37" s="348"/>
      <c r="M37" s="168"/>
      <c r="N37" s="168"/>
      <c r="O37" s="166"/>
      <c r="P37" s="158"/>
    </row>
    <row r="38" spans="1:16" s="1" customFormat="1" ht="18" customHeight="1">
      <c r="A38" s="525"/>
      <c r="B38" s="547"/>
      <c r="C38" s="352"/>
      <c r="D38" s="567" t="s">
        <v>319</v>
      </c>
      <c r="E38" s="567"/>
      <c r="F38" s="567"/>
      <c r="G38" s="567"/>
      <c r="H38" s="567"/>
      <c r="I38" s="407">
        <f>+I37/H36</f>
        <v>0.98829457402180132</v>
      </c>
      <c r="J38" s="568"/>
      <c r="K38" s="348"/>
      <c r="L38" s="348"/>
      <c r="M38" s="168"/>
      <c r="N38" s="168"/>
      <c r="O38" s="166"/>
      <c r="P38" s="158"/>
    </row>
    <row r="39" spans="1:16" s="1" customFormat="1" ht="47.25" customHeight="1">
      <c r="A39" s="525"/>
      <c r="B39" s="555" t="s">
        <v>303</v>
      </c>
      <c r="C39" s="355"/>
      <c r="D39" s="551" t="s">
        <v>304</v>
      </c>
      <c r="E39" s="544" t="s">
        <v>94</v>
      </c>
      <c r="F39" s="544" t="s">
        <v>305</v>
      </c>
      <c r="G39" s="544"/>
      <c r="H39" s="545" t="s">
        <v>306</v>
      </c>
      <c r="I39" s="545"/>
      <c r="J39" s="546"/>
      <c r="K39" s="348"/>
      <c r="L39" s="348"/>
      <c r="M39" s="168"/>
      <c r="N39" s="168"/>
      <c r="O39" s="166"/>
      <c r="P39" s="158"/>
    </row>
    <row r="40" spans="1:16" s="1" customFormat="1" ht="47.25" customHeight="1">
      <c r="A40" s="525"/>
      <c r="B40" s="555"/>
      <c r="C40" s="355"/>
      <c r="D40" s="552"/>
      <c r="E40" s="544"/>
      <c r="F40" s="359" t="s">
        <v>307</v>
      </c>
      <c r="G40" s="359" t="s">
        <v>308</v>
      </c>
      <c r="H40" s="360" t="s">
        <v>309</v>
      </c>
      <c r="I40" s="357" t="s">
        <v>310</v>
      </c>
      <c r="J40" s="358" t="s">
        <v>311</v>
      </c>
      <c r="K40" s="348"/>
      <c r="L40" s="348"/>
      <c r="M40" s="168"/>
      <c r="N40" s="168"/>
      <c r="O40" s="166"/>
      <c r="P40" s="158"/>
    </row>
    <row r="41" spans="1:16" s="1" customFormat="1" ht="83.25" customHeight="1">
      <c r="A41" s="525"/>
      <c r="B41" s="547" t="s">
        <v>557</v>
      </c>
      <c r="C41" s="220"/>
      <c r="D41" s="249" t="s">
        <v>365</v>
      </c>
      <c r="E41" s="244" t="s">
        <v>366</v>
      </c>
      <c r="F41" s="244">
        <v>1</v>
      </c>
      <c r="G41" s="277">
        <v>1</v>
      </c>
      <c r="H41" s="361">
        <f>+'Anexo 1 Matriz SINA Inf Gestión'!M31</f>
        <v>1569912321</v>
      </c>
      <c r="I41" s="237">
        <f>+'Anexo 1 Matriz SINA Inf Gestión'!N31</f>
        <v>1569912321</v>
      </c>
      <c r="J41" s="66">
        <f>+H41-I41</f>
        <v>0</v>
      </c>
      <c r="K41" s="348"/>
      <c r="L41" s="348"/>
      <c r="M41" s="168"/>
      <c r="N41" s="168"/>
      <c r="O41" s="166"/>
      <c r="P41" s="158"/>
    </row>
    <row r="42" spans="1:16" s="1" customFormat="1" ht="33" customHeight="1">
      <c r="A42" s="525"/>
      <c r="B42" s="547"/>
      <c r="C42" s="220"/>
      <c r="D42" s="249" t="s">
        <v>475</v>
      </c>
      <c r="E42" s="244" t="s">
        <v>494</v>
      </c>
      <c r="F42" s="244">
        <v>1</v>
      </c>
      <c r="G42" s="277">
        <v>1</v>
      </c>
      <c r="H42" s="361">
        <f>+'Anexo 1 Matriz SINA Inf Gestión'!M32</f>
        <v>307321048</v>
      </c>
      <c r="I42" s="237">
        <f>+'Anexo 1 Matriz SINA Inf Gestión'!N32</f>
        <v>307320886</v>
      </c>
      <c r="J42" s="66">
        <f>+H42-I42</f>
        <v>162</v>
      </c>
      <c r="K42" s="348"/>
      <c r="L42" s="348"/>
      <c r="M42" s="168"/>
      <c r="N42" s="168"/>
      <c r="O42" s="166"/>
      <c r="P42" s="225"/>
    </row>
    <row r="43" spans="1:16" s="1" customFormat="1" ht="22.5" customHeight="1">
      <c r="A43" s="525"/>
      <c r="B43" s="547"/>
      <c r="C43" s="352"/>
      <c r="D43" s="567" t="s">
        <v>317</v>
      </c>
      <c r="E43" s="567"/>
      <c r="F43" s="567"/>
      <c r="G43" s="567"/>
      <c r="H43" s="362">
        <f>SUM(H41:H42)</f>
        <v>1877233369</v>
      </c>
      <c r="I43" s="237"/>
      <c r="J43" s="557">
        <f>+H43-I44</f>
        <v>162</v>
      </c>
      <c r="K43" s="348"/>
      <c r="L43" s="348"/>
      <c r="M43" s="168"/>
      <c r="N43" s="168"/>
      <c r="O43" s="166"/>
      <c r="P43" s="158"/>
    </row>
    <row r="44" spans="1:16" s="1" customFormat="1" ht="16.5" customHeight="1">
      <c r="A44" s="525"/>
      <c r="B44" s="547"/>
      <c r="C44" s="352"/>
      <c r="D44" s="567" t="s">
        <v>318</v>
      </c>
      <c r="E44" s="567"/>
      <c r="F44" s="567"/>
      <c r="G44" s="567"/>
      <c r="H44" s="567"/>
      <c r="I44" s="362">
        <f>SUM(I41:I43)</f>
        <v>1877233207</v>
      </c>
      <c r="J44" s="568"/>
      <c r="K44" s="348"/>
      <c r="L44" s="348"/>
      <c r="M44" s="168"/>
      <c r="N44" s="168"/>
      <c r="O44" s="166"/>
      <c r="P44" s="158"/>
    </row>
    <row r="45" spans="1:16" s="1" customFormat="1" ht="18.75" customHeight="1">
      <c r="A45" s="526"/>
      <c r="B45" s="547"/>
      <c r="C45" s="352"/>
      <c r="D45" s="567" t="s">
        <v>319</v>
      </c>
      <c r="E45" s="567"/>
      <c r="F45" s="567"/>
      <c r="G45" s="567"/>
      <c r="H45" s="567"/>
      <c r="I45" s="327">
        <f>+I44/H43</f>
        <v>0.99999991370279118</v>
      </c>
      <c r="J45" s="568"/>
      <c r="K45" s="348"/>
      <c r="L45" s="348"/>
      <c r="M45" s="168"/>
      <c r="N45" s="168"/>
      <c r="O45" s="166"/>
      <c r="P45" s="158"/>
    </row>
    <row r="46" spans="1:16" s="1" customFormat="1" ht="17.25" customHeight="1">
      <c r="A46" s="537" t="s">
        <v>302</v>
      </c>
      <c r="B46" s="555" t="s">
        <v>303</v>
      </c>
      <c r="C46" s="355"/>
      <c r="D46" s="551" t="s">
        <v>304</v>
      </c>
      <c r="E46" s="544" t="s">
        <v>94</v>
      </c>
      <c r="F46" s="544" t="s">
        <v>305</v>
      </c>
      <c r="G46" s="544"/>
      <c r="H46" s="545" t="s">
        <v>306</v>
      </c>
      <c r="I46" s="545"/>
      <c r="J46" s="546"/>
      <c r="K46" s="348"/>
      <c r="L46" s="348"/>
      <c r="M46" s="165"/>
      <c r="N46" s="165"/>
      <c r="O46" s="166"/>
      <c r="P46" s="158"/>
    </row>
    <row r="47" spans="1:16" s="1" customFormat="1" ht="51.75" customHeight="1">
      <c r="A47" s="537"/>
      <c r="B47" s="555"/>
      <c r="C47" s="355"/>
      <c r="D47" s="552"/>
      <c r="E47" s="544"/>
      <c r="F47" s="359" t="s">
        <v>307</v>
      </c>
      <c r="G47" s="359" t="s">
        <v>308</v>
      </c>
      <c r="H47" s="360" t="s">
        <v>309</v>
      </c>
      <c r="I47" s="357" t="s">
        <v>310</v>
      </c>
      <c r="J47" s="358" t="s">
        <v>311</v>
      </c>
      <c r="K47" s="348"/>
      <c r="L47" s="348"/>
      <c r="M47" s="165"/>
      <c r="N47" s="165"/>
      <c r="O47" s="166"/>
      <c r="P47" s="158"/>
    </row>
    <row r="48" spans="1:16" s="1" customFormat="1" ht="119.25" customHeight="1">
      <c r="A48" s="524" t="s">
        <v>457</v>
      </c>
      <c r="B48" s="547" t="s">
        <v>470</v>
      </c>
      <c r="C48" s="220"/>
      <c r="D48" s="232" t="s">
        <v>476</v>
      </c>
      <c r="E48" s="235" t="s">
        <v>1</v>
      </c>
      <c r="F48" s="244">
        <v>15</v>
      </c>
      <c r="G48" s="328">
        <v>15</v>
      </c>
      <c r="H48" s="361">
        <v>0</v>
      </c>
      <c r="I48" s="363">
        <v>0</v>
      </c>
      <c r="J48" s="66">
        <f t="shared" ref="J48:J55" si="2">+H48-I48</f>
        <v>0</v>
      </c>
      <c r="K48" s="348"/>
      <c r="L48" s="348"/>
      <c r="M48" s="169">
        <f>75206</f>
        <v>75206</v>
      </c>
      <c r="N48" s="165">
        <v>340671</v>
      </c>
      <c r="O48" s="166"/>
      <c r="P48" s="158"/>
    </row>
    <row r="49" spans="1:16" s="1" customFormat="1" ht="51" customHeight="1">
      <c r="A49" s="525"/>
      <c r="B49" s="547"/>
      <c r="C49" s="220"/>
      <c r="D49" s="364" t="s">
        <v>371</v>
      </c>
      <c r="E49" s="260" t="s">
        <v>439</v>
      </c>
      <c r="F49" s="277">
        <v>32894</v>
      </c>
      <c r="G49" s="328">
        <v>33160</v>
      </c>
      <c r="H49" s="361">
        <f>+'Anexo 1 Matriz SINA Inf Gestión'!M36</f>
        <v>153110000</v>
      </c>
      <c r="I49" s="363">
        <f>+'Anexo 1 Matriz SINA Inf Gestión'!N36</f>
        <v>134742824</v>
      </c>
      <c r="J49" s="66">
        <f t="shared" si="2"/>
        <v>18367176</v>
      </c>
      <c r="K49" s="348"/>
      <c r="L49" s="348"/>
      <c r="M49" s="169"/>
      <c r="N49" s="165"/>
      <c r="O49" s="166"/>
      <c r="P49" s="158"/>
    </row>
    <row r="50" spans="1:16" s="1" customFormat="1" ht="66" customHeight="1">
      <c r="A50" s="525"/>
      <c r="B50" s="547"/>
      <c r="C50" s="220"/>
      <c r="D50" s="365" t="s">
        <v>373</v>
      </c>
      <c r="E50" s="244" t="s">
        <v>491</v>
      </c>
      <c r="F50" s="244">
        <v>30</v>
      </c>
      <c r="G50" s="328">
        <v>30</v>
      </c>
      <c r="H50" s="361">
        <f>+'Anexo 1 Matriz SINA Inf Gestión'!M38</f>
        <v>50638283</v>
      </c>
      <c r="I50" s="363">
        <f>+'Anexo 1 Matriz SINA Inf Gestión'!N38</f>
        <v>46680811</v>
      </c>
      <c r="J50" s="66">
        <f t="shared" si="2"/>
        <v>3957472</v>
      </c>
      <c r="K50" s="348"/>
      <c r="L50" s="348"/>
      <c r="M50" s="169"/>
      <c r="N50" s="165"/>
      <c r="O50" s="166"/>
      <c r="P50" s="158"/>
    </row>
    <row r="51" spans="1:16" s="1" customFormat="1" ht="30.75" customHeight="1">
      <c r="A51" s="525"/>
      <c r="B51" s="547"/>
      <c r="C51" s="220"/>
      <c r="D51" s="365" t="s">
        <v>374</v>
      </c>
      <c r="E51" s="279" t="s">
        <v>183</v>
      </c>
      <c r="F51" s="244">
        <v>3</v>
      </c>
      <c r="G51" s="328">
        <v>3</v>
      </c>
      <c r="H51" s="361">
        <f>+'Anexo 1 Matriz SINA Inf Gestión'!M39</f>
        <v>35140000</v>
      </c>
      <c r="I51" s="363">
        <f>+'Anexo 1 Matriz SINA Inf Gestión'!N39</f>
        <v>35140000</v>
      </c>
      <c r="J51" s="66">
        <f t="shared" si="2"/>
        <v>0</v>
      </c>
      <c r="K51" s="348"/>
      <c r="L51" s="348"/>
      <c r="M51" s="169"/>
      <c r="N51" s="165"/>
      <c r="O51" s="166"/>
      <c r="P51" s="158"/>
    </row>
    <row r="52" spans="1:16" s="1" customFormat="1" ht="42.75" customHeight="1">
      <c r="A52" s="525"/>
      <c r="B52" s="547"/>
      <c r="C52" s="220"/>
      <c r="D52" s="365" t="str">
        <f>+'Anexo 1 Matriz SINA Inf Gestión'!B40</f>
        <v>Investigación, conocimiento y/o Manejo de Áreas de importancia estratégica y  de la biodiversidad</v>
      </c>
      <c r="E52" s="244" t="str">
        <f>+'Anexo 1 Matriz SINA Inf Gestión'!C40</f>
        <v>Áreas estratégicas</v>
      </c>
      <c r="F52" s="244">
        <v>1</v>
      </c>
      <c r="G52" s="328">
        <v>1</v>
      </c>
      <c r="H52" s="361">
        <f>+'Anexo 1 Matriz SINA Inf Gestión'!M40</f>
        <v>49196000</v>
      </c>
      <c r="I52" s="363">
        <f>+'Anexo 1 Matriz SINA Inf Gestión'!N40</f>
        <v>49194345</v>
      </c>
      <c r="J52" s="66">
        <f t="shared" si="2"/>
        <v>1655</v>
      </c>
      <c r="K52" s="348"/>
      <c r="L52" s="348"/>
      <c r="M52" s="169"/>
      <c r="N52" s="165"/>
      <c r="O52" s="166"/>
      <c r="P52" s="158"/>
    </row>
    <row r="53" spans="1:16" s="1" customFormat="1" ht="30.75" customHeight="1">
      <c r="A53" s="525"/>
      <c r="B53" s="547"/>
      <c r="C53" s="220"/>
      <c r="D53" s="366" t="s">
        <v>370</v>
      </c>
      <c r="E53" s="244" t="s">
        <v>1</v>
      </c>
      <c r="F53" s="244">
        <v>100</v>
      </c>
      <c r="G53" s="328">
        <v>100</v>
      </c>
      <c r="H53" s="361">
        <f>+'Anexo 1 Matriz SINA Inf Gestión'!M41</f>
        <v>0</v>
      </c>
      <c r="I53" s="363">
        <f>+'Anexo 1 Matriz SINA Inf Gestión'!N41</f>
        <v>0</v>
      </c>
      <c r="J53" s="66">
        <f t="shared" si="2"/>
        <v>0</v>
      </c>
      <c r="K53" s="348"/>
      <c r="L53" s="348"/>
      <c r="M53" s="169"/>
      <c r="N53" s="165"/>
      <c r="O53" s="166"/>
      <c r="P53" s="158"/>
    </row>
    <row r="54" spans="1:16" s="1" customFormat="1" ht="30.75" customHeight="1">
      <c r="A54" s="525"/>
      <c r="B54" s="547"/>
      <c r="C54" s="220"/>
      <c r="D54" s="364" t="s">
        <v>376</v>
      </c>
      <c r="E54" s="244" t="s">
        <v>377</v>
      </c>
      <c r="F54" s="244">
        <v>1</v>
      </c>
      <c r="G54" s="328">
        <v>1</v>
      </c>
      <c r="H54" s="361">
        <f>+'Anexo 1 Matriz SINA Inf Gestión'!M42</f>
        <v>0</v>
      </c>
      <c r="I54" s="363">
        <f>+'Anexo 1 Matriz SINA Inf Gestión'!N42</f>
        <v>0</v>
      </c>
      <c r="J54" s="66">
        <f t="shared" si="2"/>
        <v>0</v>
      </c>
      <c r="K54" s="348"/>
      <c r="L54" s="348"/>
      <c r="M54" s="169"/>
      <c r="N54" s="165"/>
      <c r="O54" s="166"/>
      <c r="P54" s="158"/>
    </row>
    <row r="55" spans="1:16" s="1" customFormat="1" ht="30.75" customHeight="1">
      <c r="A55" s="525"/>
      <c r="B55" s="547"/>
      <c r="C55" s="220"/>
      <c r="D55" s="365" t="s">
        <v>495</v>
      </c>
      <c r="E55" s="244" t="s">
        <v>496</v>
      </c>
      <c r="F55" s="244"/>
      <c r="G55" s="367"/>
      <c r="H55" s="361">
        <f>+'Anexo 1 Matriz SINA Inf Gestión'!M45</f>
        <v>35810969</v>
      </c>
      <c r="I55" s="363">
        <f>+'Anexo 1 Matriz SINA Inf Gestión'!N45</f>
        <v>35162410</v>
      </c>
      <c r="J55" s="66">
        <f t="shared" si="2"/>
        <v>648559</v>
      </c>
      <c r="K55" s="348"/>
      <c r="L55" s="348"/>
      <c r="M55" s="169"/>
      <c r="N55" s="165"/>
      <c r="O55" s="166"/>
      <c r="P55" s="158"/>
    </row>
    <row r="56" spans="1:16" s="1" customFormat="1" ht="17.25" customHeight="1">
      <c r="A56" s="525"/>
      <c r="B56" s="547"/>
      <c r="C56" s="352"/>
      <c r="D56" s="556" t="s">
        <v>317</v>
      </c>
      <c r="E56" s="556"/>
      <c r="F56" s="556"/>
      <c r="G56" s="556"/>
      <c r="H56" s="362">
        <f>SUM(H48:H55)</f>
        <v>323895252</v>
      </c>
      <c r="I56" s="237"/>
      <c r="J56" s="557">
        <f>+H56-I57</f>
        <v>22974862</v>
      </c>
      <c r="K56" s="167"/>
      <c r="L56" s="348"/>
      <c r="M56" s="165"/>
      <c r="N56" s="165"/>
      <c r="O56" s="166"/>
      <c r="P56" s="158"/>
    </row>
    <row r="57" spans="1:16" s="1" customFormat="1" ht="16.5" customHeight="1">
      <c r="A57" s="525"/>
      <c r="B57" s="547"/>
      <c r="C57" s="352"/>
      <c r="D57" s="556" t="s">
        <v>318</v>
      </c>
      <c r="E57" s="556"/>
      <c r="F57" s="556"/>
      <c r="G57" s="556"/>
      <c r="H57" s="556"/>
      <c r="I57" s="362">
        <f>SUM(I48:I56)</f>
        <v>300920390</v>
      </c>
      <c r="J57" s="557"/>
      <c r="K57" s="167"/>
      <c r="L57" s="348"/>
      <c r="M57" s="165"/>
      <c r="N57" s="165"/>
      <c r="O57" s="166"/>
      <c r="P57" s="158"/>
    </row>
    <row r="58" spans="1:16" s="1" customFormat="1" ht="15" customHeight="1">
      <c r="A58" s="525"/>
      <c r="B58" s="547"/>
      <c r="C58" s="210"/>
      <c r="D58" s="558" t="s">
        <v>319</v>
      </c>
      <c r="E58" s="567"/>
      <c r="F58" s="567"/>
      <c r="G58" s="567"/>
      <c r="H58" s="567"/>
      <c r="I58" s="327">
        <f>+I57/H56</f>
        <v>0.92906699972249052</v>
      </c>
      <c r="J58" s="557"/>
      <c r="K58" s="348"/>
      <c r="L58" s="348"/>
      <c r="M58" s="165"/>
      <c r="N58" s="165"/>
      <c r="O58" s="166"/>
      <c r="P58" s="158"/>
    </row>
    <row r="59" spans="1:16" s="1" customFormat="1" ht="33.75" customHeight="1">
      <c r="A59" s="525"/>
      <c r="B59" s="555" t="s">
        <v>303</v>
      </c>
      <c r="C59" s="355"/>
      <c r="D59" s="551" t="s">
        <v>304</v>
      </c>
      <c r="E59" s="544" t="s">
        <v>94</v>
      </c>
      <c r="F59" s="544" t="s">
        <v>305</v>
      </c>
      <c r="G59" s="544"/>
      <c r="H59" s="545" t="s">
        <v>241</v>
      </c>
      <c r="I59" s="545"/>
      <c r="J59" s="546"/>
      <c r="K59" s="348"/>
      <c r="L59" s="348"/>
      <c r="M59" s="165"/>
      <c r="N59" s="165"/>
      <c r="O59" s="166"/>
      <c r="P59" s="158"/>
    </row>
    <row r="60" spans="1:16" s="1" customFormat="1" ht="33.75" customHeight="1">
      <c r="A60" s="525"/>
      <c r="B60" s="555"/>
      <c r="C60" s="355"/>
      <c r="D60" s="552"/>
      <c r="E60" s="544"/>
      <c r="F60" s="359" t="s">
        <v>307</v>
      </c>
      <c r="G60" s="359" t="s">
        <v>308</v>
      </c>
      <c r="H60" s="360" t="s">
        <v>309</v>
      </c>
      <c r="I60" s="357" t="s">
        <v>310</v>
      </c>
      <c r="J60" s="358" t="s">
        <v>311</v>
      </c>
      <c r="K60" s="348"/>
      <c r="L60" s="348"/>
      <c r="M60" s="165"/>
      <c r="N60" s="165"/>
      <c r="O60" s="166"/>
      <c r="P60" s="158"/>
    </row>
    <row r="61" spans="1:16" s="1" customFormat="1" ht="34.5" customHeight="1">
      <c r="A61" s="525"/>
      <c r="B61" s="516" t="s">
        <v>458</v>
      </c>
      <c r="C61" s="219"/>
      <c r="D61" s="319" t="s">
        <v>378</v>
      </c>
      <c r="E61" s="235" t="s">
        <v>1</v>
      </c>
      <c r="F61" s="368">
        <v>100</v>
      </c>
      <c r="G61" s="363">
        <v>100</v>
      </c>
      <c r="H61" s="369">
        <v>0</v>
      </c>
      <c r="I61" s="328">
        <v>0</v>
      </c>
      <c r="J61" s="66">
        <f t="shared" ref="J61:J68" si="3">+H61-I61</f>
        <v>0</v>
      </c>
      <c r="K61" s="348"/>
      <c r="L61" s="348"/>
      <c r="M61" s="165"/>
      <c r="N61" s="165"/>
      <c r="O61" s="166"/>
      <c r="P61" s="158"/>
    </row>
    <row r="62" spans="1:16" s="1" customFormat="1" ht="32.25" customHeight="1">
      <c r="A62" s="525"/>
      <c r="B62" s="516"/>
      <c r="C62" s="219"/>
      <c r="D62" s="315" t="str">
        <f>+'Anexo 1 Matriz SINA Inf Gestión'!B49</f>
        <v>Áreas protegidas  inscritas con planes de manejo en ejecución</v>
      </c>
      <c r="E62" s="260" t="s">
        <v>439</v>
      </c>
      <c r="F62" s="324">
        <f>+'Anexo 1 Matriz SINA Inf Gestión'!D48</f>
        <v>35140</v>
      </c>
      <c r="G62" s="363">
        <v>35140</v>
      </c>
      <c r="H62" s="328">
        <f>+'Anexo 1 Matriz SINA Inf Gestión'!M48</f>
        <v>1418862043</v>
      </c>
      <c r="I62" s="328">
        <f>+'Anexo 1 Matriz SINA Inf Gestión'!N48</f>
        <v>1413507357</v>
      </c>
      <c r="J62" s="66">
        <f t="shared" si="3"/>
        <v>5354686</v>
      </c>
      <c r="K62" s="348"/>
      <c r="L62" s="348"/>
      <c r="M62" s="165"/>
      <c r="N62" s="165"/>
      <c r="O62" s="166"/>
      <c r="P62" s="158"/>
    </row>
    <row r="63" spans="1:16" s="1" customFormat="1" ht="32.25" customHeight="1">
      <c r="A63" s="525"/>
      <c r="B63" s="516"/>
      <c r="C63" s="219"/>
      <c r="D63" s="315" t="e">
        <f>+'Anexo 1 Matriz SINA Inf Gestión'!#REF!</f>
        <v>#REF!</v>
      </c>
      <c r="E63" s="260" t="s">
        <v>439</v>
      </c>
      <c r="F63" s="324">
        <f>+'Anexo 1 Matriz SINA Inf Gestión'!D49</f>
        <v>186743</v>
      </c>
      <c r="G63" s="363">
        <v>186743</v>
      </c>
      <c r="H63" s="328">
        <f>+'Anexo 1 Matriz SINA Inf Gestión'!M49</f>
        <v>0</v>
      </c>
      <c r="I63" s="328">
        <f>+'Anexo 1 Matriz SINA Inf Gestión'!N49</f>
        <v>0</v>
      </c>
      <c r="J63" s="66">
        <f t="shared" si="3"/>
        <v>0</v>
      </c>
      <c r="K63" s="348"/>
      <c r="L63" s="348"/>
      <c r="M63" s="165"/>
      <c r="N63" s="165"/>
      <c r="O63" s="166"/>
      <c r="P63" s="158"/>
    </row>
    <row r="64" spans="1:16" s="1" customFormat="1" ht="32.25" customHeight="1">
      <c r="A64" s="525"/>
      <c r="B64" s="516"/>
      <c r="C64" s="219"/>
      <c r="D64" s="319" t="s">
        <v>379</v>
      </c>
      <c r="E64" s="235" t="s">
        <v>1</v>
      </c>
      <c r="F64" s="324">
        <f>+'Anexo 1 Matriz SINA Inf Gestión'!D50</f>
        <v>25</v>
      </c>
      <c r="G64" s="363">
        <v>25</v>
      </c>
      <c r="H64" s="328">
        <f>+'Anexo 1 Matriz SINA Inf Gestión'!M50</f>
        <v>0</v>
      </c>
      <c r="I64" s="328">
        <f>+'Anexo 1 Matriz SINA Inf Gestión'!N50</f>
        <v>0</v>
      </c>
      <c r="J64" s="66">
        <f t="shared" si="3"/>
        <v>0</v>
      </c>
      <c r="K64" s="348"/>
      <c r="L64" s="348"/>
      <c r="M64" s="165"/>
      <c r="N64" s="165"/>
      <c r="O64" s="166"/>
      <c r="P64" s="158"/>
    </row>
    <row r="65" spans="1:16" s="1" customFormat="1" ht="36" customHeight="1">
      <c r="A65" s="525"/>
      <c r="B65" s="516"/>
      <c r="C65" s="219"/>
      <c r="D65" s="315" t="s">
        <v>381</v>
      </c>
      <c r="E65" s="244" t="s">
        <v>182</v>
      </c>
      <c r="F65" s="324">
        <f>+'Anexo 1 Matriz SINA Inf Gestión'!D51</f>
        <v>192</v>
      </c>
      <c r="G65" s="363">
        <v>192</v>
      </c>
      <c r="H65" s="328">
        <f>+'Anexo 1 Matriz SINA Inf Gestión'!M51</f>
        <v>168042178</v>
      </c>
      <c r="I65" s="328">
        <f>+'Anexo 1 Matriz SINA Inf Gestión'!N51</f>
        <v>160448537</v>
      </c>
      <c r="J65" s="66">
        <f t="shared" si="3"/>
        <v>7593641</v>
      </c>
      <c r="K65" s="348"/>
      <c r="L65" s="348"/>
      <c r="M65" s="165"/>
      <c r="N65" s="165"/>
      <c r="O65" s="166"/>
      <c r="P65" s="225"/>
    </row>
    <row r="66" spans="1:16" s="1" customFormat="1" ht="36" customHeight="1">
      <c r="A66" s="525"/>
      <c r="B66" s="516"/>
      <c r="C66" s="219"/>
      <c r="D66" s="319" t="s">
        <v>380</v>
      </c>
      <c r="E66" s="244" t="s">
        <v>179</v>
      </c>
      <c r="F66" s="324">
        <f>+'Anexo 1 Matriz SINA Inf Gestión'!D52</f>
        <v>100</v>
      </c>
      <c r="G66" s="363">
        <v>100</v>
      </c>
      <c r="H66" s="328">
        <f>+'Anexo 1 Matriz SINA Inf Gestión'!M52</f>
        <v>0</v>
      </c>
      <c r="I66" s="328">
        <f>+'Anexo 1 Matriz SINA Inf Gestión'!N52</f>
        <v>0</v>
      </c>
      <c r="J66" s="66">
        <f t="shared" si="3"/>
        <v>0</v>
      </c>
      <c r="K66" s="348"/>
      <c r="L66" s="348"/>
      <c r="M66" s="165"/>
      <c r="N66" s="165"/>
      <c r="O66" s="166"/>
      <c r="P66" s="158"/>
    </row>
    <row r="67" spans="1:16" s="1" customFormat="1" ht="36" customHeight="1">
      <c r="A67" s="525"/>
      <c r="B67" s="516"/>
      <c r="C67" s="219"/>
      <c r="D67" s="315" t="s">
        <v>441</v>
      </c>
      <c r="E67" s="233" t="s">
        <v>377</v>
      </c>
      <c r="F67" s="324">
        <f>+'Anexo 1 Matriz SINA Inf Gestión'!D53</f>
        <v>4</v>
      </c>
      <c r="G67" s="363">
        <v>4</v>
      </c>
      <c r="H67" s="328">
        <f>+'Anexo 1 Matriz SINA Inf Gestión'!M53</f>
        <v>65978274</v>
      </c>
      <c r="I67" s="328">
        <f>+'Anexo 1 Matriz SINA Inf Gestión'!N53</f>
        <v>64018744</v>
      </c>
      <c r="J67" s="66">
        <f t="shared" si="3"/>
        <v>1959530</v>
      </c>
      <c r="K67" s="348"/>
      <c r="L67" s="348"/>
      <c r="M67" s="165"/>
      <c r="N67" s="165"/>
      <c r="O67" s="166"/>
      <c r="P67" s="158"/>
    </row>
    <row r="68" spans="1:16" s="1" customFormat="1" ht="36" customHeight="1">
      <c r="A68" s="525"/>
      <c r="B68" s="516"/>
      <c r="C68" s="352"/>
      <c r="D68" s="370" t="s">
        <v>495</v>
      </c>
      <c r="E68" s="244"/>
      <c r="F68" s="233"/>
      <c r="G68" s="371"/>
      <c r="H68" s="328">
        <f>+'Anexo 1 Matriz SINA Inf Gestión'!M54</f>
        <v>8901809</v>
      </c>
      <c r="I68" s="328">
        <f>+'Anexo 1 Matriz SINA Inf Gestión'!N54</f>
        <v>8531203</v>
      </c>
      <c r="J68" s="66">
        <f t="shared" si="3"/>
        <v>370606</v>
      </c>
      <c r="K68" s="348"/>
      <c r="L68" s="348"/>
      <c r="M68" s="165"/>
      <c r="N68" s="165"/>
      <c r="O68" s="166"/>
      <c r="P68" s="158"/>
    </row>
    <row r="69" spans="1:16" s="1" customFormat="1" ht="20.25" customHeight="1">
      <c r="A69" s="525"/>
      <c r="B69" s="516"/>
      <c r="C69" s="352"/>
      <c r="D69" s="556" t="s">
        <v>317</v>
      </c>
      <c r="E69" s="556"/>
      <c r="F69" s="556"/>
      <c r="G69" s="556"/>
      <c r="H69" s="362">
        <f>SUM(H61:H68)</f>
        <v>1661784304</v>
      </c>
      <c r="I69" s="372"/>
      <c r="J69" s="557">
        <f>+H69-I70</f>
        <v>15278463</v>
      </c>
      <c r="K69" s="348"/>
      <c r="L69" s="348"/>
      <c r="M69" s="165"/>
      <c r="N69" s="165"/>
      <c r="O69" s="166"/>
      <c r="P69" s="158"/>
    </row>
    <row r="70" spans="1:16" s="1" customFormat="1" ht="20.25" customHeight="1">
      <c r="A70" s="525"/>
      <c r="B70" s="547"/>
      <c r="C70" s="352"/>
      <c r="D70" s="556" t="s">
        <v>318</v>
      </c>
      <c r="E70" s="556"/>
      <c r="F70" s="556"/>
      <c r="G70" s="556"/>
      <c r="H70" s="556"/>
      <c r="I70" s="373">
        <f>SUM(I61:I68)</f>
        <v>1646505841</v>
      </c>
      <c r="J70" s="557"/>
      <c r="K70" s="348"/>
      <c r="L70" s="348"/>
      <c r="M70" s="165"/>
      <c r="N70" s="165"/>
      <c r="O70" s="166"/>
      <c r="P70" s="158"/>
    </row>
    <row r="71" spans="1:16" s="1" customFormat="1" ht="20.25" customHeight="1">
      <c r="A71" s="525"/>
      <c r="B71" s="534"/>
      <c r="C71" s="210"/>
      <c r="D71" s="558" t="s">
        <v>319</v>
      </c>
      <c r="E71" s="558"/>
      <c r="F71" s="558"/>
      <c r="G71" s="558"/>
      <c r="H71" s="558"/>
      <c r="I71" s="374">
        <f>+I70/H69</f>
        <v>0.99080598910266271</v>
      </c>
      <c r="J71" s="557"/>
      <c r="K71" s="348"/>
      <c r="L71" s="348"/>
      <c r="M71" s="165"/>
      <c r="N71" s="165"/>
      <c r="O71" s="166"/>
      <c r="P71" s="158"/>
    </row>
    <row r="72" spans="1:16" s="1" customFormat="1" ht="16.5" customHeight="1">
      <c r="A72" s="537" t="s">
        <v>302</v>
      </c>
      <c r="B72" s="555" t="s">
        <v>303</v>
      </c>
      <c r="C72" s="355"/>
      <c r="D72" s="551" t="s">
        <v>304</v>
      </c>
      <c r="E72" s="544" t="s">
        <v>94</v>
      </c>
      <c r="F72" s="544" t="s">
        <v>305</v>
      </c>
      <c r="G72" s="544"/>
      <c r="H72" s="545" t="s">
        <v>306</v>
      </c>
      <c r="I72" s="545"/>
      <c r="J72" s="546"/>
      <c r="K72" s="348"/>
      <c r="L72" s="348"/>
      <c r="M72" s="165"/>
      <c r="N72" s="165"/>
      <c r="O72" s="166"/>
      <c r="P72" s="158"/>
    </row>
    <row r="73" spans="1:16" s="1" customFormat="1" ht="51" customHeight="1">
      <c r="A73" s="537"/>
      <c r="B73" s="555"/>
      <c r="C73" s="375"/>
      <c r="D73" s="552"/>
      <c r="E73" s="544"/>
      <c r="F73" s="359" t="s">
        <v>307</v>
      </c>
      <c r="G73" s="359" t="s">
        <v>308</v>
      </c>
      <c r="H73" s="360" t="s">
        <v>309</v>
      </c>
      <c r="I73" s="357" t="s">
        <v>310</v>
      </c>
      <c r="J73" s="358" t="s">
        <v>311</v>
      </c>
      <c r="K73" s="348"/>
      <c r="L73" s="348"/>
      <c r="M73" s="165"/>
      <c r="N73" s="165"/>
      <c r="O73" s="166"/>
      <c r="P73" s="158"/>
    </row>
    <row r="74" spans="1:16" s="1" customFormat="1" ht="68.25" customHeight="1">
      <c r="A74" s="583" t="s">
        <v>459</v>
      </c>
      <c r="B74" s="516" t="s">
        <v>471</v>
      </c>
      <c r="C74" s="219"/>
      <c r="D74" s="321" t="s">
        <v>382</v>
      </c>
      <c r="E74" s="244" t="s">
        <v>1</v>
      </c>
      <c r="F74" s="235">
        <v>25</v>
      </c>
      <c r="G74" s="328">
        <v>25</v>
      </c>
      <c r="H74" s="328">
        <f>+'Anexo 1 Matriz SINA Inf Gestión'!M57</f>
        <v>80922400</v>
      </c>
      <c r="I74" s="328">
        <f>+'Anexo 1 Matriz SINA Inf Gestión'!N57</f>
        <v>80922400</v>
      </c>
      <c r="J74" s="66">
        <f t="shared" ref="J74:J80" si="4">+H74-I74</f>
        <v>0</v>
      </c>
      <c r="K74" s="348"/>
      <c r="L74" s="348"/>
      <c r="M74" s="165">
        <v>175228</v>
      </c>
      <c r="N74" s="165">
        <v>45086</v>
      </c>
      <c r="O74" s="166">
        <v>334406</v>
      </c>
      <c r="P74" s="158"/>
    </row>
    <row r="75" spans="1:16" s="1" customFormat="1" ht="57" customHeight="1">
      <c r="A75" s="583"/>
      <c r="B75" s="516"/>
      <c r="C75" s="219"/>
      <c r="D75" s="319" t="s">
        <v>383</v>
      </c>
      <c r="E75" s="244" t="s">
        <v>1</v>
      </c>
      <c r="F75" s="235">
        <v>19</v>
      </c>
      <c r="G75" s="328">
        <v>19</v>
      </c>
      <c r="H75" s="328">
        <f>+'Anexo 1 Matriz SINA Inf Gestión'!M58</f>
        <v>0</v>
      </c>
      <c r="I75" s="328">
        <f>+'Anexo 1 Matriz SINA Inf Gestión'!N58</f>
        <v>0</v>
      </c>
      <c r="J75" s="66">
        <f t="shared" si="4"/>
        <v>0</v>
      </c>
      <c r="K75" s="348"/>
      <c r="L75" s="348"/>
      <c r="M75" s="165"/>
      <c r="N75" s="165"/>
      <c r="O75" s="166"/>
      <c r="P75" s="158"/>
    </row>
    <row r="76" spans="1:16" s="1" customFormat="1" ht="73.5" customHeight="1">
      <c r="A76" s="583"/>
      <c r="B76" s="516"/>
      <c r="C76" s="219"/>
      <c r="D76" s="376" t="s">
        <v>384</v>
      </c>
      <c r="E76" s="244" t="s">
        <v>482</v>
      </c>
      <c r="F76" s="235">
        <v>2</v>
      </c>
      <c r="G76" s="328">
        <v>2</v>
      </c>
      <c r="H76" s="328">
        <f>+'Anexo 1 Matriz SINA Inf Gestión'!M59</f>
        <v>1655479575</v>
      </c>
      <c r="I76" s="328">
        <f>+'Anexo 1 Matriz SINA Inf Gestión'!N59</f>
        <v>1397054484</v>
      </c>
      <c r="J76" s="66">
        <f t="shared" si="4"/>
        <v>258425091</v>
      </c>
      <c r="K76" s="348"/>
      <c r="L76" s="348"/>
      <c r="M76" s="165"/>
      <c r="N76" s="165"/>
      <c r="O76" s="166"/>
      <c r="P76" s="158"/>
    </row>
    <row r="77" spans="1:16" s="1" customFormat="1" ht="33.75" customHeight="1">
      <c r="A77" s="583"/>
      <c r="B77" s="516"/>
      <c r="C77" s="219"/>
      <c r="D77" s="377" t="s">
        <v>385</v>
      </c>
      <c r="E77" s="244" t="s">
        <v>386</v>
      </c>
      <c r="F77" s="233">
        <v>1</v>
      </c>
      <c r="G77" s="328">
        <v>1</v>
      </c>
      <c r="H77" s="328">
        <f>+'Anexo 1 Matriz SINA Inf Gestión'!M60</f>
        <v>23493600</v>
      </c>
      <c r="I77" s="328">
        <f>+'Anexo 1 Matriz SINA Inf Gestión'!N60</f>
        <v>23493600</v>
      </c>
      <c r="J77" s="66">
        <f t="shared" si="4"/>
        <v>0</v>
      </c>
      <c r="K77" s="348"/>
      <c r="L77" s="348"/>
      <c r="M77" s="165"/>
      <c r="N77" s="165"/>
      <c r="O77" s="166"/>
      <c r="P77" s="158"/>
    </row>
    <row r="78" spans="1:16" s="1" customFormat="1" ht="33.75" customHeight="1">
      <c r="A78" s="583"/>
      <c r="B78" s="516"/>
      <c r="C78" s="219"/>
      <c r="D78" s="377" t="s">
        <v>387</v>
      </c>
      <c r="E78" s="244" t="s">
        <v>388</v>
      </c>
      <c r="F78" s="235">
        <v>2</v>
      </c>
      <c r="G78" s="328">
        <v>2</v>
      </c>
      <c r="H78" s="328">
        <f>+'Anexo 1 Matriz SINA Inf Gestión'!M61</f>
        <v>0</v>
      </c>
      <c r="I78" s="328">
        <f>+'Anexo 1 Matriz SINA Inf Gestión'!N61</f>
        <v>0</v>
      </c>
      <c r="J78" s="66">
        <f t="shared" si="4"/>
        <v>0</v>
      </c>
      <c r="K78" s="348"/>
      <c r="L78" s="348"/>
      <c r="M78" s="165"/>
      <c r="N78" s="165"/>
      <c r="O78" s="166"/>
      <c r="P78" s="158"/>
    </row>
    <row r="79" spans="1:16" s="1" customFormat="1" ht="84.75" customHeight="1">
      <c r="A79" s="583"/>
      <c r="B79" s="516"/>
      <c r="C79" s="219"/>
      <c r="D79" s="370" t="s">
        <v>389</v>
      </c>
      <c r="E79" s="244" t="s">
        <v>388</v>
      </c>
      <c r="F79" s="235">
        <v>1</v>
      </c>
      <c r="G79" s="328">
        <v>1</v>
      </c>
      <c r="H79" s="328">
        <f>+'Anexo 1 Matriz SINA Inf Gestión'!M62</f>
        <v>4676133681</v>
      </c>
      <c r="I79" s="328">
        <f>+'Anexo 1 Matriz SINA Inf Gestión'!N62</f>
        <v>4668911244</v>
      </c>
      <c r="J79" s="66">
        <f t="shared" si="4"/>
        <v>7222437</v>
      </c>
      <c r="K79" s="348"/>
      <c r="L79" s="348"/>
      <c r="M79" s="165"/>
      <c r="N79" s="165"/>
      <c r="O79" s="166"/>
      <c r="P79" s="158"/>
    </row>
    <row r="80" spans="1:16" s="1" customFormat="1" ht="33.75" customHeight="1">
      <c r="A80" s="583"/>
      <c r="B80" s="516"/>
      <c r="C80" s="352"/>
      <c r="D80" s="370" t="s">
        <v>495</v>
      </c>
      <c r="E80" s="244" t="s">
        <v>496</v>
      </c>
      <c r="F80" s="235">
        <v>0</v>
      </c>
      <c r="G80" s="328">
        <v>0</v>
      </c>
      <c r="H80" s="328">
        <f>+'Anexo 1 Matriz SINA Inf Gestión'!M63</f>
        <v>18517963</v>
      </c>
      <c r="I80" s="328">
        <f>+'Anexo 1 Matriz SINA Inf Gestión'!N63</f>
        <v>17487839</v>
      </c>
      <c r="J80" s="66">
        <f t="shared" si="4"/>
        <v>1030124</v>
      </c>
      <c r="K80" s="348"/>
      <c r="L80" s="348"/>
      <c r="M80" s="165"/>
      <c r="N80" s="165"/>
      <c r="O80" s="166"/>
      <c r="P80" s="158"/>
    </row>
    <row r="81" spans="1:16" s="1" customFormat="1" ht="15">
      <c r="A81" s="583"/>
      <c r="B81" s="584"/>
      <c r="C81" s="379"/>
      <c r="D81" s="586" t="s">
        <v>317</v>
      </c>
      <c r="E81" s="556"/>
      <c r="F81" s="556"/>
      <c r="G81" s="556"/>
      <c r="H81" s="362">
        <f>SUM(H74:H80)</f>
        <v>6454547219</v>
      </c>
      <c r="I81" s="237"/>
      <c r="J81" s="557">
        <f>+H81-I82</f>
        <v>266677652</v>
      </c>
      <c r="K81" s="170"/>
      <c r="L81" s="348"/>
      <c r="M81" s="165">
        <v>630821</v>
      </c>
      <c r="N81" s="165"/>
      <c r="O81" s="166"/>
      <c r="P81" s="158"/>
    </row>
    <row r="82" spans="1:16" s="1" customFormat="1" ht="15">
      <c r="A82" s="583"/>
      <c r="B82" s="584"/>
      <c r="C82" s="378"/>
      <c r="D82" s="556" t="s">
        <v>318</v>
      </c>
      <c r="E82" s="556"/>
      <c r="F82" s="556"/>
      <c r="G82" s="556"/>
      <c r="H82" s="556"/>
      <c r="I82" s="362">
        <f>SUM(I74:I81)</f>
        <v>6187869567</v>
      </c>
      <c r="J82" s="557"/>
      <c r="K82" s="167"/>
      <c r="L82" s="348"/>
      <c r="M82" s="165">
        <v>4107244</v>
      </c>
      <c r="N82" s="165"/>
      <c r="O82" s="166"/>
      <c r="P82" s="158"/>
    </row>
    <row r="83" spans="1:16" s="1" customFormat="1" ht="15">
      <c r="A83" s="583"/>
      <c r="B83" s="585"/>
      <c r="C83" s="380"/>
      <c r="D83" s="558" t="s">
        <v>319</v>
      </c>
      <c r="E83" s="558"/>
      <c r="F83" s="558"/>
      <c r="G83" s="558"/>
      <c r="H83" s="558"/>
      <c r="I83" s="327">
        <f>+I82/H81</f>
        <v>0.95868375535080275</v>
      </c>
      <c r="J83" s="557"/>
      <c r="K83" s="348">
        <v>80</v>
      </c>
      <c r="L83" s="348"/>
      <c r="M83" s="171"/>
      <c r="N83" s="168">
        <f>SUM(M74:N82)</f>
        <v>4958379</v>
      </c>
      <c r="O83" s="172">
        <f>SUM(O74:O82)</f>
        <v>334406</v>
      </c>
      <c r="P83" s="158"/>
    </row>
    <row r="84" spans="1:16" s="1" customFormat="1" ht="23.25" customHeight="1">
      <c r="A84" s="583"/>
      <c r="B84" s="555" t="s">
        <v>303</v>
      </c>
      <c r="C84" s="355"/>
      <c r="D84" s="551" t="s">
        <v>304</v>
      </c>
      <c r="E84" s="544" t="s">
        <v>94</v>
      </c>
      <c r="F84" s="544" t="s">
        <v>305</v>
      </c>
      <c r="G84" s="544"/>
      <c r="H84" s="545" t="s">
        <v>306</v>
      </c>
      <c r="I84" s="545"/>
      <c r="J84" s="546"/>
      <c r="K84" s="348"/>
      <c r="L84" s="348"/>
      <c r="M84" s="171"/>
      <c r="N84" s="168"/>
      <c r="O84" s="172"/>
      <c r="P84" s="158"/>
    </row>
    <row r="85" spans="1:16" s="1" customFormat="1" ht="44.25" customHeight="1">
      <c r="A85" s="583"/>
      <c r="B85" s="555"/>
      <c r="C85" s="375"/>
      <c r="D85" s="552"/>
      <c r="E85" s="544"/>
      <c r="F85" s="359" t="s">
        <v>307</v>
      </c>
      <c r="G85" s="359" t="s">
        <v>308</v>
      </c>
      <c r="H85" s="360" t="s">
        <v>309</v>
      </c>
      <c r="I85" s="357" t="s">
        <v>310</v>
      </c>
      <c r="J85" s="358" t="s">
        <v>311</v>
      </c>
      <c r="K85" s="348"/>
      <c r="L85" s="348"/>
      <c r="M85" s="171"/>
      <c r="N85" s="168"/>
      <c r="O85" s="172"/>
      <c r="P85" s="158"/>
    </row>
    <row r="86" spans="1:16" s="1" customFormat="1" ht="50.25" customHeight="1">
      <c r="A86" s="583"/>
      <c r="B86" s="547" t="s">
        <v>460</v>
      </c>
      <c r="C86" s="352"/>
      <c r="D86" s="321" t="s">
        <v>390</v>
      </c>
      <c r="E86" s="244" t="s">
        <v>1</v>
      </c>
      <c r="F86" s="235">
        <v>30</v>
      </c>
      <c r="G86" s="328">
        <v>30</v>
      </c>
      <c r="H86" s="328">
        <v>0</v>
      </c>
      <c r="I86" s="328">
        <v>0</v>
      </c>
      <c r="J86" s="66">
        <f>+H86-I86</f>
        <v>0</v>
      </c>
      <c r="K86" s="348"/>
      <c r="L86" s="348"/>
      <c r="M86" s="171"/>
      <c r="N86" s="168"/>
      <c r="O86" s="172"/>
      <c r="P86" s="158"/>
    </row>
    <row r="87" spans="1:16" s="1" customFormat="1" ht="44.25" customHeight="1">
      <c r="A87" s="583"/>
      <c r="B87" s="547"/>
      <c r="C87" s="352"/>
      <c r="D87" s="381" t="s">
        <v>392</v>
      </c>
      <c r="E87" s="310" t="s">
        <v>129</v>
      </c>
      <c r="F87" s="235">
        <v>2</v>
      </c>
      <c r="G87" s="328">
        <v>2</v>
      </c>
      <c r="H87" s="328">
        <v>0</v>
      </c>
      <c r="I87" s="328">
        <v>0</v>
      </c>
      <c r="J87" s="66">
        <f>+H87-I87</f>
        <v>0</v>
      </c>
      <c r="K87" s="348"/>
      <c r="L87" s="348"/>
      <c r="M87" s="171"/>
      <c r="N87" s="168"/>
      <c r="O87" s="172"/>
      <c r="P87" s="225"/>
    </row>
    <row r="88" spans="1:16" s="1" customFormat="1" ht="29.25" customHeight="1">
      <c r="A88" s="583"/>
      <c r="B88" s="547"/>
      <c r="C88" s="352"/>
      <c r="D88" s="382" t="s">
        <v>393</v>
      </c>
      <c r="E88" s="244" t="s">
        <v>395</v>
      </c>
      <c r="F88" s="235">
        <v>1</v>
      </c>
      <c r="G88" s="405">
        <v>0.8</v>
      </c>
      <c r="H88" s="328">
        <f>+'Anexo 1 Matriz SINA Inf Gestión'!M67</f>
        <v>50200000</v>
      </c>
      <c r="I88" s="328">
        <f>+'Anexo 1 Matriz SINA Inf Gestión'!N67</f>
        <v>50200000</v>
      </c>
      <c r="J88" s="66">
        <f>+H88-I88</f>
        <v>0</v>
      </c>
      <c r="K88" s="348"/>
      <c r="L88" s="348"/>
      <c r="M88" s="171"/>
      <c r="N88" s="168"/>
      <c r="O88" s="172"/>
      <c r="P88" s="158"/>
    </row>
    <row r="89" spans="1:16" s="1" customFormat="1" ht="105.75" customHeight="1">
      <c r="A89" s="583"/>
      <c r="B89" s="547"/>
      <c r="C89" s="352"/>
      <c r="D89" s="382" t="s">
        <v>394</v>
      </c>
      <c r="E89" s="244" t="s">
        <v>129</v>
      </c>
      <c r="F89" s="235">
        <v>1</v>
      </c>
      <c r="G89" s="328">
        <v>1</v>
      </c>
      <c r="H89" s="328">
        <f>+'Anexo 1 Matriz SINA Inf Gestión'!M68</f>
        <v>96594233</v>
      </c>
      <c r="I89" s="328">
        <f>+'Anexo 1 Matriz SINA Inf Gestión'!N68</f>
        <v>73406170</v>
      </c>
      <c r="J89" s="66">
        <f>+H89-I89</f>
        <v>23188063</v>
      </c>
      <c r="K89" s="348"/>
      <c r="L89" s="348"/>
      <c r="M89" s="171"/>
      <c r="N89" s="168"/>
      <c r="O89" s="172"/>
      <c r="P89" s="158"/>
    </row>
    <row r="90" spans="1:16" s="1" customFormat="1" ht="15">
      <c r="A90" s="583"/>
      <c r="B90" s="584"/>
      <c r="C90" s="378"/>
      <c r="D90" s="586" t="s">
        <v>317</v>
      </c>
      <c r="E90" s="556"/>
      <c r="F90" s="556"/>
      <c r="G90" s="556"/>
      <c r="H90" s="362">
        <f>SUM(H86:H89)</f>
        <v>146794233</v>
      </c>
      <c r="I90" s="383"/>
      <c r="J90" s="587">
        <f>+H90-I91</f>
        <v>23188063</v>
      </c>
      <c r="K90" s="348"/>
      <c r="L90" s="348"/>
      <c r="M90" s="171"/>
      <c r="N90" s="168"/>
      <c r="O90" s="172"/>
      <c r="P90" s="158"/>
    </row>
    <row r="91" spans="1:16" s="1" customFormat="1" ht="15">
      <c r="A91" s="583"/>
      <c r="B91" s="584"/>
      <c r="C91" s="378"/>
      <c r="D91" s="556" t="s">
        <v>318</v>
      </c>
      <c r="E91" s="556"/>
      <c r="F91" s="556"/>
      <c r="G91" s="556"/>
      <c r="H91" s="556"/>
      <c r="I91" s="362">
        <f>SUM(I86:I90)</f>
        <v>123606170</v>
      </c>
      <c r="J91" s="587"/>
      <c r="K91" s="348"/>
      <c r="L91" s="348"/>
      <c r="M91" s="171"/>
      <c r="N91" s="168"/>
      <c r="O91" s="172"/>
      <c r="P91" s="158"/>
    </row>
    <row r="92" spans="1:16" s="1" customFormat="1" ht="15">
      <c r="A92" s="583"/>
      <c r="B92" s="584"/>
      <c r="C92" s="378"/>
      <c r="D92" s="558" t="s">
        <v>319</v>
      </c>
      <c r="E92" s="558"/>
      <c r="F92" s="558"/>
      <c r="G92" s="558"/>
      <c r="H92" s="558"/>
      <c r="I92" s="384">
        <f>+I91/H90</f>
        <v>0.84203696203787515</v>
      </c>
      <c r="J92" s="587"/>
      <c r="K92" s="348"/>
      <c r="L92" s="348"/>
      <c r="M92" s="171"/>
      <c r="N92" s="168"/>
      <c r="O92" s="172"/>
      <c r="P92" s="158"/>
    </row>
    <row r="93" spans="1:16" s="1" customFormat="1" ht="19.5" customHeight="1">
      <c r="A93" s="537" t="s">
        <v>302</v>
      </c>
      <c r="B93" s="555" t="s">
        <v>303</v>
      </c>
      <c r="C93" s="355"/>
      <c r="D93" s="551" t="s">
        <v>304</v>
      </c>
      <c r="E93" s="544" t="s">
        <v>94</v>
      </c>
      <c r="F93" s="544" t="s">
        <v>305</v>
      </c>
      <c r="G93" s="544"/>
      <c r="H93" s="545" t="s">
        <v>306</v>
      </c>
      <c r="I93" s="545"/>
      <c r="J93" s="546"/>
      <c r="K93" s="348"/>
      <c r="L93" s="348"/>
      <c r="M93" s="165"/>
      <c r="N93" s="165"/>
      <c r="O93" s="166"/>
      <c r="P93" s="158"/>
    </row>
    <row r="94" spans="1:16" s="1" customFormat="1" ht="45.75" customHeight="1">
      <c r="A94" s="537"/>
      <c r="B94" s="555"/>
      <c r="C94" s="375"/>
      <c r="D94" s="552"/>
      <c r="E94" s="544"/>
      <c r="F94" s="359" t="s">
        <v>307</v>
      </c>
      <c r="G94" s="359" t="s">
        <v>308</v>
      </c>
      <c r="H94" s="385" t="s">
        <v>309</v>
      </c>
      <c r="I94" s="359" t="s">
        <v>310</v>
      </c>
      <c r="J94" s="386" t="s">
        <v>311</v>
      </c>
      <c r="K94" s="348"/>
      <c r="L94" s="348"/>
      <c r="M94" s="165"/>
      <c r="N94" s="165"/>
      <c r="O94" s="166"/>
      <c r="P94" s="158"/>
    </row>
    <row r="95" spans="1:16" s="1" customFormat="1" ht="111" customHeight="1">
      <c r="A95" s="524" t="s">
        <v>461</v>
      </c>
      <c r="B95" s="534" t="s">
        <v>462</v>
      </c>
      <c r="C95" s="219"/>
      <c r="D95" s="321" t="s">
        <v>396</v>
      </c>
      <c r="E95" s="244" t="s">
        <v>179</v>
      </c>
      <c r="F95" s="235">
        <v>100</v>
      </c>
      <c r="G95" s="328">
        <v>100</v>
      </c>
      <c r="H95" s="328">
        <v>0</v>
      </c>
      <c r="I95" s="328"/>
      <c r="J95" s="66">
        <f t="shared" ref="J95:J110" si="5">+H95-I95</f>
        <v>0</v>
      </c>
      <c r="K95" s="348"/>
      <c r="L95" s="348"/>
      <c r="M95" s="173">
        <v>951912</v>
      </c>
      <c r="N95" s="165">
        <v>69813</v>
      </c>
      <c r="O95" s="166">
        <v>412670</v>
      </c>
      <c r="P95" s="225"/>
    </row>
    <row r="96" spans="1:16" s="1" customFormat="1" ht="60.75" customHeight="1">
      <c r="A96" s="525"/>
      <c r="B96" s="535"/>
      <c r="C96" s="219"/>
      <c r="D96" s="319" t="s">
        <v>397</v>
      </c>
      <c r="E96" s="244" t="s">
        <v>179</v>
      </c>
      <c r="F96" s="235">
        <v>100</v>
      </c>
      <c r="G96" s="328">
        <v>100</v>
      </c>
      <c r="H96" s="328">
        <f>+'Anexo 1 Matriz SINA Inf Gestión'!M72</f>
        <v>13432564</v>
      </c>
      <c r="I96" s="328">
        <f>+'Anexo 1 Matriz SINA Inf Gestión'!N72</f>
        <v>13432564</v>
      </c>
      <c r="J96" s="66">
        <f t="shared" si="5"/>
        <v>0</v>
      </c>
      <c r="K96" s="348"/>
      <c r="L96" s="348"/>
      <c r="M96" s="173"/>
      <c r="N96" s="165"/>
      <c r="O96" s="166"/>
      <c r="P96" s="158"/>
    </row>
    <row r="97" spans="1:16" s="1" customFormat="1" ht="48" customHeight="1">
      <c r="A97" s="525"/>
      <c r="B97" s="535"/>
      <c r="C97" s="219"/>
      <c r="D97" s="319" t="s">
        <v>398</v>
      </c>
      <c r="E97" s="244" t="s">
        <v>179</v>
      </c>
      <c r="F97" s="235">
        <v>100</v>
      </c>
      <c r="G97" s="328">
        <v>100</v>
      </c>
      <c r="H97" s="328">
        <f>+'Anexo 1 Matriz SINA Inf Gestión'!M73</f>
        <v>0</v>
      </c>
      <c r="I97" s="328">
        <f>+'Anexo 1 Matriz SINA Inf Gestión'!N73</f>
        <v>0</v>
      </c>
      <c r="J97" s="66">
        <f t="shared" si="5"/>
        <v>0</v>
      </c>
      <c r="K97" s="348"/>
      <c r="L97" s="348"/>
      <c r="M97" s="173"/>
      <c r="N97" s="165"/>
      <c r="O97" s="166"/>
      <c r="P97" s="158"/>
    </row>
    <row r="98" spans="1:16" s="1" customFormat="1" ht="48.75" customHeight="1">
      <c r="A98" s="525"/>
      <c r="B98" s="535"/>
      <c r="C98" s="219"/>
      <c r="D98" s="321" t="s">
        <v>399</v>
      </c>
      <c r="E98" s="244" t="s">
        <v>1</v>
      </c>
      <c r="F98" s="235">
        <v>100</v>
      </c>
      <c r="G98" s="328">
        <v>100</v>
      </c>
      <c r="H98" s="328">
        <f>+'Anexo 1 Matriz SINA Inf Gestión'!M74</f>
        <v>372108950</v>
      </c>
      <c r="I98" s="328">
        <f>+'Anexo 1 Matriz SINA Inf Gestión'!N74</f>
        <v>371160657</v>
      </c>
      <c r="J98" s="66">
        <f t="shared" si="5"/>
        <v>948293</v>
      </c>
      <c r="K98" s="348"/>
      <c r="L98" s="348"/>
      <c r="M98" s="173"/>
      <c r="N98" s="165"/>
      <c r="O98" s="166"/>
      <c r="P98" s="158"/>
    </row>
    <row r="99" spans="1:16" s="1" customFormat="1" ht="47.25" customHeight="1">
      <c r="A99" s="525"/>
      <c r="B99" s="535"/>
      <c r="C99" s="219"/>
      <c r="D99" s="321" t="s">
        <v>400</v>
      </c>
      <c r="E99" s="244" t="s">
        <v>483</v>
      </c>
      <c r="F99" s="235">
        <v>60</v>
      </c>
      <c r="G99" s="328">
        <v>60</v>
      </c>
      <c r="H99" s="328">
        <f>+'Anexo 1 Matriz SINA Inf Gestión'!M75</f>
        <v>0</v>
      </c>
      <c r="I99" s="328">
        <f>+'Anexo 1 Matriz SINA Inf Gestión'!N75</f>
        <v>0</v>
      </c>
      <c r="J99" s="66">
        <f t="shared" si="5"/>
        <v>0</v>
      </c>
      <c r="K99" s="348"/>
      <c r="L99" s="348"/>
      <c r="M99" s="173"/>
      <c r="N99" s="165"/>
      <c r="O99" s="166"/>
      <c r="P99" s="158"/>
    </row>
    <row r="100" spans="1:16" s="1" customFormat="1" ht="56.25" customHeight="1">
      <c r="A100" s="525"/>
      <c r="B100" s="535"/>
      <c r="C100" s="219"/>
      <c r="D100" s="321" t="s">
        <v>401</v>
      </c>
      <c r="E100" s="244" t="s">
        <v>179</v>
      </c>
      <c r="F100" s="235">
        <v>20</v>
      </c>
      <c r="G100" s="328">
        <v>20</v>
      </c>
      <c r="H100" s="328">
        <f>+'Anexo 1 Matriz SINA Inf Gestión'!M76</f>
        <v>0</v>
      </c>
      <c r="I100" s="328">
        <f>+'Anexo 1 Matriz SINA Inf Gestión'!N76</f>
        <v>0</v>
      </c>
      <c r="J100" s="66">
        <f t="shared" si="5"/>
        <v>0</v>
      </c>
      <c r="K100" s="348"/>
      <c r="L100" s="348"/>
      <c r="M100" s="173"/>
      <c r="N100" s="165"/>
      <c r="O100" s="166"/>
      <c r="P100" s="225"/>
    </row>
    <row r="101" spans="1:16" s="1" customFormat="1" ht="99" customHeight="1">
      <c r="A101" s="525"/>
      <c r="B101" s="535"/>
      <c r="C101" s="219"/>
      <c r="D101" s="315" t="s">
        <v>402</v>
      </c>
      <c r="E101" s="244" t="s">
        <v>179</v>
      </c>
      <c r="F101" s="235">
        <v>100</v>
      </c>
      <c r="G101" s="328">
        <v>100</v>
      </c>
      <c r="H101" s="328">
        <f>+'Anexo 1 Matriz SINA Inf Gestión'!M77</f>
        <v>68322200</v>
      </c>
      <c r="I101" s="328">
        <f>+'Anexo 1 Matriz SINA Inf Gestión'!N77</f>
        <v>68322200</v>
      </c>
      <c r="J101" s="66">
        <f t="shared" si="5"/>
        <v>0</v>
      </c>
      <c r="K101" s="348"/>
      <c r="L101" s="348"/>
      <c r="M101" s="173"/>
      <c r="N101" s="165"/>
      <c r="O101" s="166"/>
      <c r="P101" s="158"/>
    </row>
    <row r="102" spans="1:16" s="1" customFormat="1" ht="53.25" customHeight="1">
      <c r="A102" s="525"/>
      <c r="B102" s="535"/>
      <c r="C102" s="219"/>
      <c r="D102" s="387" t="s">
        <v>403</v>
      </c>
      <c r="E102" s="244" t="s">
        <v>181</v>
      </c>
      <c r="F102" s="235">
        <v>1</v>
      </c>
      <c r="G102" s="328">
        <v>1</v>
      </c>
      <c r="H102" s="328">
        <f>+'Anexo 1 Matriz SINA Inf Gestión'!M78</f>
        <v>1012371660</v>
      </c>
      <c r="I102" s="328">
        <f>+'Anexo 1 Matriz SINA Inf Gestión'!N78</f>
        <v>979258541</v>
      </c>
      <c r="J102" s="66">
        <f t="shared" si="5"/>
        <v>33113119</v>
      </c>
      <c r="K102" s="348"/>
      <c r="L102" s="348"/>
      <c r="M102" s="173">
        <f>280554*2</f>
        <v>561108</v>
      </c>
      <c r="N102" s="165">
        <f>105137*2</f>
        <v>210274</v>
      </c>
      <c r="O102" s="166"/>
      <c r="P102" s="158"/>
    </row>
    <row r="103" spans="1:16" s="1" customFormat="1" ht="55.5" customHeight="1">
      <c r="A103" s="525"/>
      <c r="B103" s="535"/>
      <c r="C103" s="219"/>
      <c r="D103" s="387" t="s">
        <v>404</v>
      </c>
      <c r="E103" s="244" t="s">
        <v>405</v>
      </c>
      <c r="F103" s="235">
        <v>1</v>
      </c>
      <c r="G103" s="328">
        <v>1</v>
      </c>
      <c r="H103" s="328">
        <f>+'Anexo 1 Matriz SINA Inf Gestión'!M79</f>
        <v>182828000</v>
      </c>
      <c r="I103" s="328">
        <f>+'Anexo 1 Matriz SINA Inf Gestión'!N79</f>
        <v>182697542</v>
      </c>
      <c r="J103" s="66">
        <f t="shared" si="5"/>
        <v>130458</v>
      </c>
      <c r="K103" s="348"/>
      <c r="L103" s="348"/>
      <c r="M103" s="173">
        <v>425686</v>
      </c>
      <c r="N103" s="165">
        <v>63158</v>
      </c>
      <c r="O103" s="166"/>
      <c r="P103" s="158"/>
    </row>
    <row r="104" spans="1:16" s="1" customFormat="1" ht="66.75" customHeight="1">
      <c r="A104" s="525"/>
      <c r="B104" s="535"/>
      <c r="C104" s="219"/>
      <c r="D104" s="370" t="s">
        <v>406</v>
      </c>
      <c r="E104" s="244" t="s">
        <v>181</v>
      </c>
      <c r="F104" s="235">
        <v>1</v>
      </c>
      <c r="G104" s="328">
        <v>1</v>
      </c>
      <c r="H104" s="328">
        <f>+'Anexo 1 Matriz SINA Inf Gestión'!M80</f>
        <v>39256400</v>
      </c>
      <c r="I104" s="328">
        <f>+'Anexo 1 Matriz SINA Inf Gestión'!N80</f>
        <v>39256400</v>
      </c>
      <c r="J104" s="66">
        <f t="shared" si="5"/>
        <v>0</v>
      </c>
      <c r="K104" s="348"/>
      <c r="L104" s="348"/>
      <c r="M104" s="173"/>
      <c r="N104" s="165"/>
      <c r="O104" s="166"/>
      <c r="P104" s="158"/>
    </row>
    <row r="105" spans="1:16" s="1" customFormat="1" ht="30">
      <c r="A105" s="525"/>
      <c r="B105" s="535"/>
      <c r="C105" s="219"/>
      <c r="D105" s="387" t="s">
        <v>407</v>
      </c>
      <c r="E105" s="244" t="s">
        <v>184</v>
      </c>
      <c r="F105" s="235">
        <v>1</v>
      </c>
      <c r="G105" s="328">
        <v>1</v>
      </c>
      <c r="H105" s="328">
        <f>+'Anexo 1 Matriz SINA Inf Gestión'!M81</f>
        <v>167667134</v>
      </c>
      <c r="I105" s="328">
        <f>+'Anexo 1 Matriz SINA Inf Gestión'!N81</f>
        <v>165886540</v>
      </c>
      <c r="J105" s="66">
        <f t="shared" si="5"/>
        <v>1780594</v>
      </c>
      <c r="K105" s="348"/>
      <c r="L105" s="348"/>
      <c r="M105" s="173"/>
      <c r="N105" s="165"/>
      <c r="O105" s="166"/>
      <c r="P105" s="158"/>
    </row>
    <row r="106" spans="1:16" s="1" customFormat="1" ht="30">
      <c r="A106" s="525"/>
      <c r="B106" s="535"/>
      <c r="C106" s="219"/>
      <c r="D106" s="370" t="s">
        <v>408</v>
      </c>
      <c r="E106" s="244" t="s">
        <v>1</v>
      </c>
      <c r="F106" s="235">
        <v>100</v>
      </c>
      <c r="G106" s="328">
        <v>100</v>
      </c>
      <c r="H106" s="328">
        <f>+'Anexo 1 Matriz SINA Inf Gestión'!M82</f>
        <v>0</v>
      </c>
      <c r="I106" s="328">
        <f>+'Anexo 1 Matriz SINA Inf Gestión'!N82</f>
        <v>0</v>
      </c>
      <c r="J106" s="66">
        <f t="shared" si="5"/>
        <v>0</v>
      </c>
      <c r="K106" s="348"/>
      <c r="L106" s="348"/>
      <c r="M106" s="173"/>
      <c r="N106" s="165"/>
      <c r="O106" s="166"/>
      <c r="P106" s="158"/>
    </row>
    <row r="107" spans="1:16" s="1" customFormat="1" ht="30">
      <c r="A107" s="525"/>
      <c r="B107" s="535"/>
      <c r="C107" s="219"/>
      <c r="D107" s="370" t="s">
        <v>409</v>
      </c>
      <c r="E107" s="244" t="s">
        <v>180</v>
      </c>
      <c r="F107" s="235">
        <v>37</v>
      </c>
      <c r="G107" s="328">
        <v>37</v>
      </c>
      <c r="H107" s="328">
        <f>+'Anexo 1 Matriz SINA Inf Gestión'!M83</f>
        <v>0</v>
      </c>
      <c r="I107" s="328">
        <f>+'Anexo 1 Matriz SINA Inf Gestión'!N83</f>
        <v>0</v>
      </c>
      <c r="J107" s="66">
        <f t="shared" si="5"/>
        <v>0</v>
      </c>
      <c r="K107" s="348"/>
      <c r="L107" s="348"/>
      <c r="M107" s="173"/>
      <c r="N107" s="165"/>
      <c r="O107" s="166"/>
      <c r="P107" s="158"/>
    </row>
    <row r="108" spans="1:16" s="1" customFormat="1" ht="30">
      <c r="A108" s="525"/>
      <c r="B108" s="535"/>
      <c r="C108" s="219"/>
      <c r="D108" s="370" t="s">
        <v>0</v>
      </c>
      <c r="E108" s="295" t="s">
        <v>410</v>
      </c>
      <c r="F108" s="235">
        <v>1</v>
      </c>
      <c r="G108" s="328">
        <v>1</v>
      </c>
      <c r="H108" s="328">
        <f>+'Anexo 1 Matriz SINA Inf Gestión'!M84</f>
        <v>142467600</v>
      </c>
      <c r="I108" s="328">
        <f>+'Anexo 1 Matriz SINA Inf Gestión'!N84</f>
        <v>142467600</v>
      </c>
      <c r="J108" s="66">
        <f t="shared" si="5"/>
        <v>0</v>
      </c>
      <c r="K108" s="348"/>
      <c r="L108" s="348"/>
      <c r="M108" s="173"/>
      <c r="N108" s="165"/>
      <c r="O108" s="166"/>
      <c r="P108" s="158"/>
    </row>
    <row r="109" spans="1:16" s="1" customFormat="1" ht="19.5" customHeight="1">
      <c r="A109" s="525"/>
      <c r="B109" s="535"/>
      <c r="C109" s="219"/>
      <c r="D109" s="388" t="s">
        <v>411</v>
      </c>
      <c r="E109" s="244" t="s">
        <v>1</v>
      </c>
      <c r="F109" s="235">
        <v>90</v>
      </c>
      <c r="G109" s="328">
        <v>90</v>
      </c>
      <c r="H109" s="328">
        <f>+'Anexo 1 Matriz SINA Inf Gestión'!M85</f>
        <v>0</v>
      </c>
      <c r="I109" s="328">
        <f>+'Anexo 1 Matriz SINA Inf Gestión'!N85</f>
        <v>0</v>
      </c>
      <c r="J109" s="66">
        <f t="shared" si="5"/>
        <v>0</v>
      </c>
      <c r="K109" s="348"/>
      <c r="L109" s="348"/>
      <c r="M109" s="173"/>
      <c r="N109" s="165"/>
      <c r="O109" s="166"/>
      <c r="P109" s="225"/>
    </row>
    <row r="110" spans="1:16" s="1" customFormat="1" ht="30">
      <c r="A110" s="525"/>
      <c r="B110" s="535"/>
      <c r="C110" s="219"/>
      <c r="D110" s="370" t="s">
        <v>495</v>
      </c>
      <c r="E110" s="244" t="s">
        <v>496</v>
      </c>
      <c r="F110" s="235"/>
      <c r="G110" s="328"/>
      <c r="H110" s="328">
        <v>38268307</v>
      </c>
      <c r="I110" s="328">
        <f>+'Anexo 1 Matriz SINA Inf Gestión'!N86</f>
        <v>38184219</v>
      </c>
      <c r="J110" s="66">
        <f t="shared" si="5"/>
        <v>84088</v>
      </c>
      <c r="K110" s="348"/>
      <c r="L110" s="348"/>
      <c r="M110" s="173"/>
      <c r="N110" s="165"/>
      <c r="O110" s="166"/>
      <c r="P110" s="158"/>
    </row>
    <row r="111" spans="1:16" s="1" customFormat="1" ht="15">
      <c r="A111" s="525"/>
      <c r="B111" s="535"/>
      <c r="C111" s="352"/>
      <c r="D111" s="528" t="s">
        <v>317</v>
      </c>
      <c r="E111" s="529"/>
      <c r="F111" s="529"/>
      <c r="G111" s="530"/>
      <c r="H111" s="362">
        <f>SUM(H95:H110)</f>
        <v>2036722815</v>
      </c>
      <c r="J111" s="548">
        <f>+H111-I112</f>
        <v>36056552</v>
      </c>
      <c r="K111" s="167">
        <v>29</v>
      </c>
      <c r="L111" s="348"/>
      <c r="M111" s="173"/>
      <c r="N111" s="165"/>
      <c r="O111" s="166"/>
      <c r="P111" s="158"/>
    </row>
    <row r="112" spans="1:16" s="1" customFormat="1" ht="18" customHeight="1">
      <c r="A112" s="525"/>
      <c r="B112" s="535"/>
      <c r="C112" s="352"/>
      <c r="D112" s="528" t="s">
        <v>318</v>
      </c>
      <c r="E112" s="529"/>
      <c r="F112" s="529"/>
      <c r="G112" s="529"/>
      <c r="H112" s="530"/>
      <c r="I112" s="362">
        <f>SUM(I95:I110)</f>
        <v>2000666263</v>
      </c>
      <c r="J112" s="549"/>
      <c r="K112" s="348"/>
      <c r="L112" s="348"/>
      <c r="M112" s="168">
        <f>SUM(M95:M111)</f>
        <v>1938706</v>
      </c>
      <c r="N112" s="168">
        <f>SUM(N95:N111)</f>
        <v>343245</v>
      </c>
      <c r="O112" s="172">
        <f>SUM(O95:O111)</f>
        <v>412670</v>
      </c>
      <c r="P112" s="158"/>
    </row>
    <row r="113" spans="1:19" s="1" customFormat="1" ht="18" customHeight="1">
      <c r="A113" s="526"/>
      <c r="B113" s="536"/>
      <c r="C113" s="210"/>
      <c r="D113" s="528" t="s">
        <v>319</v>
      </c>
      <c r="E113" s="529"/>
      <c r="F113" s="529"/>
      <c r="G113" s="529"/>
      <c r="H113" s="530"/>
      <c r="I113" s="327">
        <f>+I112/H111</f>
        <v>0.98229678003582432</v>
      </c>
      <c r="J113" s="550"/>
      <c r="K113" s="348"/>
      <c r="L113" s="348"/>
      <c r="M113" s="168"/>
      <c r="N113" s="168"/>
      <c r="O113" s="172"/>
      <c r="P113" s="158"/>
    </row>
    <row r="114" spans="1:19" s="1" customFormat="1" ht="19.5" customHeight="1">
      <c r="A114" s="538" t="s">
        <v>302</v>
      </c>
      <c r="B114" s="553" t="s">
        <v>303</v>
      </c>
      <c r="C114" s="375"/>
      <c r="D114" s="551" t="s">
        <v>304</v>
      </c>
      <c r="E114" s="544" t="s">
        <v>94</v>
      </c>
      <c r="F114" s="544" t="s">
        <v>305</v>
      </c>
      <c r="G114" s="544"/>
      <c r="H114" s="545" t="s">
        <v>306</v>
      </c>
      <c r="I114" s="545"/>
      <c r="J114" s="546"/>
      <c r="K114" s="348"/>
      <c r="L114" s="348"/>
      <c r="M114" s="165"/>
      <c r="N114" s="165"/>
      <c r="O114" s="166"/>
      <c r="P114" s="158"/>
    </row>
    <row r="115" spans="1:19" s="1" customFormat="1" ht="50.25" customHeight="1">
      <c r="A115" s="539"/>
      <c r="B115" s="554"/>
      <c r="C115" s="389"/>
      <c r="D115" s="552"/>
      <c r="E115" s="544"/>
      <c r="F115" s="359" t="s">
        <v>307</v>
      </c>
      <c r="G115" s="359" t="s">
        <v>308</v>
      </c>
      <c r="H115" s="360" t="s">
        <v>309</v>
      </c>
      <c r="I115" s="357" t="s">
        <v>310</v>
      </c>
      <c r="J115" s="358" t="s">
        <v>311</v>
      </c>
      <c r="K115" s="348"/>
      <c r="L115" s="348"/>
      <c r="M115" s="165"/>
      <c r="N115" s="165"/>
      <c r="O115" s="166"/>
      <c r="P115" s="158"/>
    </row>
    <row r="116" spans="1:19" s="1" customFormat="1" ht="72" customHeight="1">
      <c r="A116" s="524" t="s">
        <v>472</v>
      </c>
      <c r="B116" s="534" t="s">
        <v>473</v>
      </c>
      <c r="C116" s="352"/>
      <c r="D116" s="299" t="s">
        <v>413</v>
      </c>
      <c r="E116" s="244" t="s">
        <v>179</v>
      </c>
      <c r="F116" s="235">
        <f>+'Anexo 1 Matriz SINA Inf Gestión'!D89</f>
        <v>100</v>
      </c>
      <c r="G116" s="328">
        <v>100</v>
      </c>
      <c r="H116" s="328">
        <f>+'Anexo 1 Matriz SINA Inf Gestión'!M89</f>
        <v>0</v>
      </c>
      <c r="I116" s="235">
        <f>+'Anexo 1 Matriz SINA Inf Gestión'!N89</f>
        <v>0</v>
      </c>
      <c r="J116" s="66"/>
      <c r="K116" s="348"/>
      <c r="L116" s="348"/>
      <c r="M116" s="165"/>
      <c r="N116" s="165"/>
      <c r="O116" s="166"/>
      <c r="P116" s="225"/>
    </row>
    <row r="117" spans="1:19" s="1" customFormat="1" ht="81" customHeight="1">
      <c r="A117" s="525"/>
      <c r="B117" s="535"/>
      <c r="C117" s="352"/>
      <c r="D117" s="241" t="s">
        <v>414</v>
      </c>
      <c r="E117" s="244" t="s">
        <v>179</v>
      </c>
      <c r="F117" s="235">
        <f>+'Anexo 1 Matriz SINA Inf Gestión'!D90</f>
        <v>100</v>
      </c>
      <c r="G117" s="328">
        <v>100</v>
      </c>
      <c r="H117" s="328">
        <f>+'Anexo 1 Matriz SINA Inf Gestión'!M90</f>
        <v>114548800</v>
      </c>
      <c r="I117" s="235">
        <f>+'Anexo 1 Matriz SINA Inf Gestión'!N90</f>
        <v>109118666</v>
      </c>
      <c r="J117" s="66">
        <f>+H117-I117</f>
        <v>5430134</v>
      </c>
      <c r="K117" s="348"/>
      <c r="L117" s="348"/>
      <c r="M117" s="165"/>
      <c r="N117" s="165"/>
      <c r="O117" s="166"/>
      <c r="P117" s="158"/>
    </row>
    <row r="118" spans="1:19" s="392" customFormat="1" ht="69.75" customHeight="1">
      <c r="A118" s="525"/>
      <c r="B118" s="535"/>
      <c r="C118" s="390"/>
      <c r="D118" s="241" t="s">
        <v>415</v>
      </c>
      <c r="E118" s="244" t="s">
        <v>1</v>
      </c>
      <c r="F118" s="235">
        <f>+'Anexo 1 Matriz SINA Inf Gestión'!D91</f>
        <v>70</v>
      </c>
      <c r="G118" s="328">
        <v>70</v>
      </c>
      <c r="H118" s="328">
        <f>+'Anexo 1 Matriz SINA Inf Gestión'!M91</f>
        <v>100000000</v>
      </c>
      <c r="I118" s="235">
        <f>+'Anexo 1 Matriz SINA Inf Gestión'!N91</f>
        <v>70451225</v>
      </c>
      <c r="J118" s="66">
        <f>+H118-I118</f>
        <v>29548775</v>
      </c>
      <c r="K118" s="391"/>
      <c r="L118" s="391"/>
      <c r="M118" s="214"/>
      <c r="N118" s="214"/>
      <c r="O118" s="214"/>
      <c r="P118" s="214"/>
      <c r="Q118" s="1"/>
      <c r="R118" s="1"/>
      <c r="S118" s="1"/>
    </row>
    <row r="119" spans="1:19" s="392" customFormat="1" ht="106.5" customHeight="1">
      <c r="A119" s="525"/>
      <c r="B119" s="535"/>
      <c r="C119" s="390"/>
      <c r="D119" s="249" t="s">
        <v>416</v>
      </c>
      <c r="E119" s="244" t="s">
        <v>417</v>
      </c>
      <c r="F119" s="235">
        <f>+'Anexo 1 Matriz SINA Inf Gestión'!D92</f>
        <v>5</v>
      </c>
      <c r="G119" s="328">
        <v>5</v>
      </c>
      <c r="H119" s="328">
        <f>+'Anexo 1 Matriz SINA Inf Gestión'!M92</f>
        <v>225358700</v>
      </c>
      <c r="I119" s="235">
        <f>+'Anexo 1 Matriz SINA Inf Gestión'!N92</f>
        <v>221356634</v>
      </c>
      <c r="J119" s="66">
        <f>+H119-I119</f>
        <v>4002066</v>
      </c>
      <c r="K119" s="391"/>
      <c r="L119" s="391"/>
      <c r="M119" s="214"/>
      <c r="N119" s="214"/>
      <c r="O119" s="214"/>
      <c r="P119" s="224"/>
      <c r="Q119" s="1"/>
      <c r="R119" s="1"/>
      <c r="S119" s="1"/>
    </row>
    <row r="120" spans="1:19" s="392" customFormat="1" ht="39.75" customHeight="1">
      <c r="A120" s="525"/>
      <c r="B120" s="535"/>
      <c r="C120" s="390"/>
      <c r="D120" s="278" t="s">
        <v>495</v>
      </c>
      <c r="E120" s="244" t="s">
        <v>496</v>
      </c>
      <c r="F120" s="235">
        <v>0</v>
      </c>
      <c r="G120" s="328">
        <v>0</v>
      </c>
      <c r="H120" s="328">
        <f>+'Anexo 1 Matriz SINA Inf Gestión'!M94</f>
        <v>33128900</v>
      </c>
      <c r="I120" s="235">
        <f>+'Anexo 1 Matriz SINA Inf Gestión'!N94</f>
        <v>25135732</v>
      </c>
      <c r="J120" s="66">
        <f>+H120-I120</f>
        <v>7993168</v>
      </c>
      <c r="K120" s="391"/>
      <c r="L120" s="391"/>
      <c r="M120" s="214"/>
      <c r="N120" s="214"/>
      <c r="O120" s="214"/>
      <c r="P120" s="214"/>
      <c r="Q120" s="1"/>
      <c r="R120" s="1"/>
      <c r="S120" s="1"/>
    </row>
    <row r="121" spans="1:19" s="1" customFormat="1" ht="18" customHeight="1">
      <c r="A121" s="525"/>
      <c r="B121" s="535"/>
      <c r="C121" s="378"/>
      <c r="D121" s="528" t="s">
        <v>317</v>
      </c>
      <c r="E121" s="529"/>
      <c r="F121" s="529"/>
      <c r="G121" s="530"/>
      <c r="H121" s="362">
        <f>SUM(H116:H120)</f>
        <v>473036400</v>
      </c>
      <c r="J121" s="548">
        <f>+H121-I122</f>
        <v>46974143</v>
      </c>
      <c r="K121" s="348"/>
      <c r="L121" s="348"/>
      <c r="M121" s="165"/>
      <c r="N121" s="165"/>
      <c r="O121" s="166"/>
      <c r="P121" s="158"/>
    </row>
    <row r="122" spans="1:19" s="1" customFormat="1" ht="18" customHeight="1">
      <c r="A122" s="525"/>
      <c r="B122" s="535"/>
      <c r="C122" s="378"/>
      <c r="D122" s="528" t="s">
        <v>318</v>
      </c>
      <c r="E122" s="529"/>
      <c r="F122" s="529"/>
      <c r="G122" s="529"/>
      <c r="H122" s="530"/>
      <c r="I122" s="393">
        <f>SUM(I116:I120)</f>
        <v>426062257</v>
      </c>
      <c r="J122" s="549"/>
      <c r="K122" s="348"/>
      <c r="L122" s="348"/>
      <c r="M122" s="165"/>
      <c r="N122" s="165"/>
      <c r="O122" s="166"/>
      <c r="P122" s="158"/>
    </row>
    <row r="123" spans="1:19" s="1" customFormat="1" ht="18" customHeight="1">
      <c r="A123" s="525"/>
      <c r="B123" s="536"/>
      <c r="C123" s="378"/>
      <c r="D123" s="528" t="s">
        <v>319</v>
      </c>
      <c r="E123" s="529"/>
      <c r="F123" s="529"/>
      <c r="G123" s="529"/>
      <c r="H123" s="530"/>
      <c r="I123" s="374">
        <f>+I122/H121</f>
        <v>0.90069655738966392</v>
      </c>
      <c r="J123" s="550"/>
      <c r="K123" s="348"/>
      <c r="L123" s="348"/>
      <c r="M123" s="165"/>
      <c r="N123" s="165"/>
      <c r="O123" s="166"/>
      <c r="P123" s="158"/>
    </row>
    <row r="124" spans="1:19" s="1" customFormat="1" ht="16.5" customHeight="1">
      <c r="A124" s="525"/>
      <c r="B124" s="555" t="s">
        <v>303</v>
      </c>
      <c r="C124" s="355"/>
      <c r="D124" s="551" t="s">
        <v>304</v>
      </c>
      <c r="E124" s="544" t="s">
        <v>94</v>
      </c>
      <c r="F124" s="544" t="s">
        <v>305</v>
      </c>
      <c r="G124" s="544"/>
      <c r="H124" s="545" t="s">
        <v>306</v>
      </c>
      <c r="I124" s="545"/>
      <c r="J124" s="546"/>
      <c r="K124" s="348"/>
      <c r="L124" s="348"/>
      <c r="M124" s="165"/>
      <c r="N124" s="165"/>
      <c r="O124" s="166"/>
      <c r="P124" s="158"/>
    </row>
    <row r="125" spans="1:19" s="1" customFormat="1" ht="30">
      <c r="A125" s="525"/>
      <c r="B125" s="555"/>
      <c r="C125" s="355"/>
      <c r="D125" s="552"/>
      <c r="E125" s="544"/>
      <c r="F125" s="359" t="s">
        <v>307</v>
      </c>
      <c r="G125" s="359" t="s">
        <v>308</v>
      </c>
      <c r="H125" s="360" t="s">
        <v>309</v>
      </c>
      <c r="I125" s="357" t="s">
        <v>310</v>
      </c>
      <c r="J125" s="358" t="s">
        <v>311</v>
      </c>
      <c r="K125" s="348"/>
      <c r="L125" s="348"/>
      <c r="M125" s="165"/>
      <c r="N125" s="165"/>
      <c r="O125" s="166"/>
      <c r="P125" s="158"/>
    </row>
    <row r="126" spans="1:19" s="1" customFormat="1" ht="40.5" customHeight="1">
      <c r="A126" s="525"/>
      <c r="B126" s="534" t="s">
        <v>463</v>
      </c>
      <c r="C126" s="210"/>
      <c r="D126" s="370" t="s">
        <v>419</v>
      </c>
      <c r="E126" s="244" t="s">
        <v>420</v>
      </c>
      <c r="F126" s="235">
        <v>1</v>
      </c>
      <c r="G126" s="328">
        <v>1</v>
      </c>
      <c r="H126" s="328">
        <f>+'Anexo 1 Matriz SINA Inf Gestión'!M96</f>
        <v>1406644400</v>
      </c>
      <c r="I126" s="235">
        <f>+'Anexo 1 Matriz SINA Inf Gestión'!N96</f>
        <v>1405282284</v>
      </c>
      <c r="J126" s="66">
        <f>+H126-I126</f>
        <v>1362116</v>
      </c>
      <c r="K126" s="348"/>
      <c r="L126" s="348"/>
      <c r="M126" s="165"/>
      <c r="N126" s="165"/>
      <c r="O126" s="166"/>
      <c r="P126" s="158"/>
    </row>
    <row r="127" spans="1:19" s="1" customFormat="1" ht="38.25" customHeight="1">
      <c r="A127" s="525"/>
      <c r="B127" s="535"/>
      <c r="C127" s="352"/>
      <c r="D127" s="370" t="s">
        <v>421</v>
      </c>
      <c r="E127" s="244" t="s">
        <v>129</v>
      </c>
      <c r="F127" s="235">
        <v>1</v>
      </c>
      <c r="G127" s="328">
        <v>1</v>
      </c>
      <c r="H127" s="328">
        <f>+'Anexo 1 Matriz SINA Inf Gestión'!M97</f>
        <v>0</v>
      </c>
      <c r="I127" s="235">
        <f>+'Anexo 1 Matriz SINA Inf Gestión'!N97</f>
        <v>0</v>
      </c>
      <c r="J127" s="66">
        <f>+H127-I127</f>
        <v>0</v>
      </c>
      <c r="K127" s="348"/>
      <c r="L127" s="348"/>
      <c r="M127" s="165"/>
      <c r="N127" s="165"/>
      <c r="O127" s="166"/>
      <c r="P127" s="158"/>
    </row>
    <row r="128" spans="1:19" s="1" customFormat="1" ht="57.75" customHeight="1">
      <c r="A128" s="525"/>
      <c r="B128" s="535"/>
      <c r="C128" s="352"/>
      <c r="D128" s="370" t="s">
        <v>422</v>
      </c>
      <c r="E128" s="244" t="s">
        <v>1</v>
      </c>
      <c r="F128" s="235">
        <v>0</v>
      </c>
      <c r="G128" s="328">
        <v>0</v>
      </c>
      <c r="H128" s="328">
        <f>+'Anexo 1 Matriz SINA Inf Gestión'!M98</f>
        <v>104000000</v>
      </c>
      <c r="I128" s="235">
        <f>+'Anexo 1 Matriz SINA Inf Gestión'!N98</f>
        <v>100400000</v>
      </c>
      <c r="J128" s="66">
        <f>+H128-I128</f>
        <v>3600000</v>
      </c>
      <c r="K128" s="348"/>
      <c r="L128" s="348"/>
      <c r="M128" s="165"/>
      <c r="N128" s="165"/>
      <c r="O128" s="166"/>
      <c r="P128" s="158"/>
    </row>
    <row r="129" spans="1:16" s="1" customFormat="1" ht="77.25" customHeight="1">
      <c r="A129" s="525"/>
      <c r="B129" s="535"/>
      <c r="C129" s="378"/>
      <c r="D129" s="370" t="s">
        <v>423</v>
      </c>
      <c r="E129" s="244" t="s">
        <v>424</v>
      </c>
      <c r="F129" s="235">
        <v>38</v>
      </c>
      <c r="G129" s="328">
        <v>38</v>
      </c>
      <c r="H129" s="328">
        <f>+'Anexo 1 Matriz SINA Inf Gestión'!M99</f>
        <v>339355600</v>
      </c>
      <c r="I129" s="235">
        <f>+'Anexo 1 Matriz SINA Inf Gestión'!N99</f>
        <v>335551973</v>
      </c>
      <c r="J129" s="66">
        <f>+H129-I129</f>
        <v>3803627</v>
      </c>
      <c r="K129" s="348"/>
      <c r="L129" s="348"/>
      <c r="M129" s="165"/>
      <c r="N129" s="165"/>
      <c r="O129" s="166"/>
      <c r="P129" s="158"/>
    </row>
    <row r="130" spans="1:16" s="1" customFormat="1" ht="15">
      <c r="A130" s="525"/>
      <c r="B130" s="535"/>
      <c r="C130" s="378"/>
      <c r="D130" s="540" t="s">
        <v>317</v>
      </c>
      <c r="E130" s="541"/>
      <c r="F130" s="541"/>
      <c r="G130" s="542"/>
      <c r="H130" s="393">
        <f>SUM(H126:H129)</f>
        <v>1850000000</v>
      </c>
      <c r="I130" s="406"/>
      <c r="J130" s="594">
        <f>+H130-I131</f>
        <v>8765743</v>
      </c>
      <c r="K130" s="348"/>
      <c r="L130" s="348"/>
      <c r="M130" s="165"/>
      <c r="N130" s="165"/>
      <c r="O130" s="166"/>
      <c r="P130" s="158"/>
    </row>
    <row r="131" spans="1:16" s="1" customFormat="1" ht="18" customHeight="1">
      <c r="A131" s="525"/>
      <c r="B131" s="535"/>
      <c r="C131" s="378"/>
      <c r="D131" s="540" t="s">
        <v>318</v>
      </c>
      <c r="E131" s="541"/>
      <c r="F131" s="541"/>
      <c r="G131" s="541"/>
      <c r="H131" s="542"/>
      <c r="I131" s="362">
        <f>SUM(I126:I129)</f>
        <v>1841234257</v>
      </c>
      <c r="J131" s="595"/>
      <c r="K131" s="348"/>
      <c r="L131" s="348"/>
      <c r="M131" s="165"/>
      <c r="N131" s="165"/>
      <c r="O131" s="166"/>
      <c r="P131" s="158"/>
    </row>
    <row r="132" spans="1:16" s="1" customFormat="1" ht="18" customHeight="1">
      <c r="A132" s="526"/>
      <c r="B132" s="536"/>
      <c r="C132" s="378"/>
      <c r="D132" s="528" t="s">
        <v>319</v>
      </c>
      <c r="E132" s="529"/>
      <c r="F132" s="529"/>
      <c r="G132" s="529"/>
      <c r="H132" s="530"/>
      <c r="I132" s="384">
        <f>+I131/H130</f>
        <v>0.9952617605405405</v>
      </c>
      <c r="J132" s="596"/>
      <c r="K132" s="348"/>
      <c r="L132" s="348"/>
      <c r="M132" s="165"/>
      <c r="N132" s="165"/>
      <c r="O132" s="166"/>
      <c r="P132" s="158"/>
    </row>
    <row r="133" spans="1:16" s="1" customFormat="1" ht="26.25" customHeight="1">
      <c r="A133" s="537" t="s">
        <v>302</v>
      </c>
      <c r="B133" s="555" t="s">
        <v>303</v>
      </c>
      <c r="C133" s="355"/>
      <c r="D133" s="394"/>
      <c r="E133" s="544" t="s">
        <v>94</v>
      </c>
      <c r="F133" s="544" t="s">
        <v>305</v>
      </c>
      <c r="G133" s="544"/>
      <c r="H133" s="545" t="s">
        <v>306</v>
      </c>
      <c r="I133" s="545"/>
      <c r="J133" s="546"/>
      <c r="K133" s="348"/>
      <c r="L133" s="348"/>
      <c r="M133" s="165"/>
      <c r="N133" s="165"/>
      <c r="O133" s="166"/>
      <c r="P133" s="158"/>
    </row>
    <row r="134" spans="1:16" s="1" customFormat="1" ht="47.25" customHeight="1">
      <c r="A134" s="537"/>
      <c r="B134" s="555"/>
      <c r="C134" s="355"/>
      <c r="D134" s="356" t="s">
        <v>304</v>
      </c>
      <c r="E134" s="544"/>
      <c r="F134" s="359" t="s">
        <v>307</v>
      </c>
      <c r="G134" s="359" t="s">
        <v>308</v>
      </c>
      <c r="H134" s="360" t="s">
        <v>309</v>
      </c>
      <c r="I134" s="357" t="s">
        <v>310</v>
      </c>
      <c r="J134" s="358" t="s">
        <v>311</v>
      </c>
      <c r="K134" s="348"/>
      <c r="L134" s="348"/>
      <c r="M134" s="165"/>
      <c r="N134" s="165"/>
      <c r="O134" s="166"/>
      <c r="P134" s="158"/>
    </row>
    <row r="135" spans="1:16" s="1" customFormat="1" ht="38.25" customHeight="1">
      <c r="A135" s="524" t="s">
        <v>464</v>
      </c>
      <c r="B135" s="534" t="s">
        <v>465</v>
      </c>
      <c r="C135" s="352"/>
      <c r="D135" s="370" t="s">
        <v>425</v>
      </c>
      <c r="E135" s="244" t="s">
        <v>493</v>
      </c>
      <c r="F135" s="235">
        <v>1</v>
      </c>
      <c r="G135" s="395">
        <v>1</v>
      </c>
      <c r="H135" s="328">
        <f>+'Anexo 1 Matriz SINA Inf Gestión'!M102</f>
        <v>119232028</v>
      </c>
      <c r="I135" s="328">
        <f>+'Anexo 1 Matriz SINA Inf Gestión'!N102</f>
        <v>119232028</v>
      </c>
      <c r="J135" s="66">
        <f t="shared" ref="J135:J143" si="6">+H135-I135</f>
        <v>0</v>
      </c>
      <c r="K135" s="348"/>
      <c r="L135" s="348"/>
      <c r="M135" s="165">
        <v>70091</v>
      </c>
      <c r="N135" s="165"/>
      <c r="O135" s="166">
        <v>413662</v>
      </c>
      <c r="P135" s="158"/>
    </row>
    <row r="136" spans="1:16" s="1" customFormat="1" ht="38.25" customHeight="1">
      <c r="A136" s="525"/>
      <c r="B136" s="535"/>
      <c r="C136" s="352"/>
      <c r="D136" s="370" t="s">
        <v>426</v>
      </c>
      <c r="E136" s="244" t="s">
        <v>1</v>
      </c>
      <c r="F136" s="235">
        <v>25</v>
      </c>
      <c r="G136" s="395">
        <v>25</v>
      </c>
      <c r="H136" s="328">
        <f>+'Anexo 1 Matriz SINA Inf Gestión'!M103</f>
        <v>567360065</v>
      </c>
      <c r="I136" s="328">
        <f>+'Anexo 1 Matriz SINA Inf Gestión'!N103</f>
        <v>567360065</v>
      </c>
      <c r="J136" s="66">
        <f t="shared" si="6"/>
        <v>0</v>
      </c>
      <c r="K136" s="348"/>
      <c r="L136" s="348"/>
      <c r="M136" s="165"/>
      <c r="N136" s="165"/>
      <c r="O136" s="166"/>
      <c r="P136" s="158"/>
    </row>
    <row r="137" spans="1:16" s="1" customFormat="1" ht="43.5" customHeight="1">
      <c r="A137" s="525"/>
      <c r="B137" s="535"/>
      <c r="C137" s="352"/>
      <c r="D137" s="370" t="s">
        <v>427</v>
      </c>
      <c r="E137" s="244" t="s">
        <v>178</v>
      </c>
      <c r="F137" s="235">
        <v>1</v>
      </c>
      <c r="G137" s="395">
        <v>1</v>
      </c>
      <c r="H137" s="328">
        <f>+'Anexo 1 Matriz SINA Inf Gestión'!M104</f>
        <v>0</v>
      </c>
      <c r="I137" s="328">
        <f>+'Anexo 1 Matriz SINA Inf Gestión'!N104</f>
        <v>0</v>
      </c>
      <c r="J137" s="66">
        <f t="shared" si="6"/>
        <v>0</v>
      </c>
      <c r="K137" s="348"/>
      <c r="L137" s="348"/>
      <c r="M137" s="165"/>
      <c r="N137" s="165"/>
      <c r="O137" s="166"/>
      <c r="P137" s="158"/>
    </row>
    <row r="138" spans="1:16" s="1" customFormat="1" ht="40.5" customHeight="1">
      <c r="A138" s="525"/>
      <c r="B138" s="535"/>
      <c r="C138" s="352"/>
      <c r="D138" s="370" t="s">
        <v>428</v>
      </c>
      <c r="E138" s="244" t="s">
        <v>185</v>
      </c>
      <c r="F138" s="235">
        <v>1</v>
      </c>
      <c r="G138" s="395">
        <v>1</v>
      </c>
      <c r="H138" s="328">
        <f>+'Anexo 1 Matriz SINA Inf Gestión'!M105</f>
        <v>0</v>
      </c>
      <c r="I138" s="328">
        <f>+'Anexo 1 Matriz SINA Inf Gestión'!N105</f>
        <v>0</v>
      </c>
      <c r="J138" s="66">
        <f t="shared" si="6"/>
        <v>0</v>
      </c>
      <c r="K138" s="348"/>
      <c r="L138" s="348"/>
      <c r="M138" s="165"/>
      <c r="N138" s="165"/>
      <c r="O138" s="166"/>
      <c r="P138" s="158"/>
    </row>
    <row r="139" spans="1:16" s="1" customFormat="1" ht="69" customHeight="1">
      <c r="A139" s="525"/>
      <c r="B139" s="535"/>
      <c r="C139" s="352"/>
      <c r="D139" s="370" t="s">
        <v>429</v>
      </c>
      <c r="E139" s="244" t="s">
        <v>430</v>
      </c>
      <c r="F139" s="235">
        <v>1</v>
      </c>
      <c r="G139" s="395">
        <v>1</v>
      </c>
      <c r="H139" s="328">
        <f>+'Anexo 1 Matriz SINA Inf Gestión'!M106</f>
        <v>1813723379</v>
      </c>
      <c r="I139" s="328">
        <f>+'Anexo 1 Matriz SINA Inf Gestión'!N106</f>
        <v>1744310456</v>
      </c>
      <c r="J139" s="66">
        <f t="shared" si="6"/>
        <v>69412923</v>
      </c>
      <c r="K139" s="348"/>
      <c r="L139" s="348"/>
      <c r="M139" s="165"/>
      <c r="N139" s="165"/>
      <c r="O139" s="166"/>
      <c r="P139" s="158"/>
    </row>
    <row r="140" spans="1:16" s="1" customFormat="1" ht="54.75" customHeight="1">
      <c r="A140" s="525"/>
      <c r="B140" s="535"/>
      <c r="C140" s="352"/>
      <c r="D140" s="370" t="s">
        <v>431</v>
      </c>
      <c r="E140" s="244" t="s">
        <v>485</v>
      </c>
      <c r="F140" s="235">
        <v>1</v>
      </c>
      <c r="G140" s="395">
        <v>1</v>
      </c>
      <c r="H140" s="328">
        <f>+'Anexo 1 Matriz SINA Inf Gestión'!M107</f>
        <v>0</v>
      </c>
      <c r="I140" s="328">
        <f>+'Anexo 1 Matriz SINA Inf Gestión'!N107</f>
        <v>0</v>
      </c>
      <c r="J140" s="66">
        <f t="shared" si="6"/>
        <v>0</v>
      </c>
      <c r="K140" s="348"/>
      <c r="L140" s="348"/>
      <c r="M140" s="165"/>
      <c r="N140" s="165"/>
      <c r="O140" s="166"/>
      <c r="P140" s="158"/>
    </row>
    <row r="141" spans="1:16" s="1" customFormat="1" ht="25.5" customHeight="1">
      <c r="A141" s="525"/>
      <c r="B141" s="535"/>
      <c r="C141" s="352"/>
      <c r="D141" s="370" t="s">
        <v>432</v>
      </c>
      <c r="E141" s="244" t="s">
        <v>184</v>
      </c>
      <c r="F141" s="235">
        <v>1</v>
      </c>
      <c r="G141" s="395">
        <v>1</v>
      </c>
      <c r="H141" s="328">
        <f>+'Anexo 1 Matriz SINA Inf Gestión'!M108</f>
        <v>4584866</v>
      </c>
      <c r="I141" s="328">
        <f>+'Anexo 1 Matriz SINA Inf Gestión'!N108</f>
        <v>4584866</v>
      </c>
      <c r="J141" s="66">
        <f t="shared" si="6"/>
        <v>0</v>
      </c>
      <c r="K141" s="348"/>
      <c r="L141" s="348"/>
      <c r="M141" s="165"/>
      <c r="N141" s="165"/>
      <c r="O141" s="166"/>
      <c r="P141" s="158"/>
    </row>
    <row r="142" spans="1:16" s="1" customFormat="1" ht="29.25" customHeight="1">
      <c r="A142" s="525"/>
      <c r="B142" s="535"/>
      <c r="C142" s="352"/>
      <c r="D142" s="370" t="s">
        <v>433</v>
      </c>
      <c r="E142" s="244" t="s">
        <v>129</v>
      </c>
      <c r="F142" s="235">
        <v>1</v>
      </c>
      <c r="G142" s="395">
        <v>1</v>
      </c>
      <c r="H142" s="328">
        <f>+'Anexo 1 Matriz SINA Inf Gestión'!M109</f>
        <v>50200000</v>
      </c>
      <c r="I142" s="328">
        <f>+'Anexo 1 Matriz SINA Inf Gestión'!N109</f>
        <v>50191686</v>
      </c>
      <c r="J142" s="66">
        <f t="shared" si="6"/>
        <v>8314</v>
      </c>
      <c r="K142" s="348"/>
      <c r="L142" s="348"/>
      <c r="M142" s="165"/>
      <c r="N142" s="165"/>
      <c r="O142" s="166"/>
      <c r="P142" s="158"/>
    </row>
    <row r="143" spans="1:16" s="1" customFormat="1" ht="35.25" customHeight="1">
      <c r="A143" s="525"/>
      <c r="B143" s="535"/>
      <c r="C143" s="352"/>
      <c r="D143" s="365" t="s">
        <v>495</v>
      </c>
      <c r="E143" s="244" t="s">
        <v>496</v>
      </c>
      <c r="F143" s="235"/>
      <c r="G143" s="367"/>
      <c r="H143" s="328">
        <f>+'Anexo 1 Matriz SINA Inf Gestión'!M110</f>
        <v>7462399</v>
      </c>
      <c r="I143" s="328">
        <f>+'Anexo 1 Matriz SINA Inf Gestión'!N110</f>
        <v>7462399</v>
      </c>
      <c r="J143" s="66">
        <f t="shared" si="6"/>
        <v>0</v>
      </c>
      <c r="K143" s="348"/>
      <c r="L143" s="348"/>
      <c r="M143" s="165"/>
      <c r="N143" s="165"/>
      <c r="O143" s="166"/>
      <c r="P143" s="158"/>
    </row>
    <row r="144" spans="1:16" s="1" customFormat="1" ht="15">
      <c r="A144" s="525"/>
      <c r="B144" s="535"/>
      <c r="C144" s="378"/>
      <c r="D144" s="528" t="s">
        <v>317</v>
      </c>
      <c r="E144" s="529"/>
      <c r="F144" s="529"/>
      <c r="G144" s="530"/>
      <c r="H144" s="362">
        <f>SUM(H135:H143)</f>
        <v>2562562737</v>
      </c>
      <c r="J144" s="548">
        <f>+H144-I145</f>
        <v>69421237</v>
      </c>
      <c r="K144" s="396">
        <v>21</v>
      </c>
      <c r="L144" s="348"/>
      <c r="M144" s="165"/>
      <c r="N144" s="165"/>
      <c r="O144" s="166"/>
      <c r="P144" s="158"/>
    </row>
    <row r="145" spans="1:18" s="175" customFormat="1" ht="19.5" customHeight="1">
      <c r="A145" s="525"/>
      <c r="B145" s="535"/>
      <c r="C145" s="378"/>
      <c r="D145" s="528" t="s">
        <v>318</v>
      </c>
      <c r="E145" s="529"/>
      <c r="F145" s="529"/>
      <c r="G145" s="529"/>
      <c r="H145" s="530"/>
      <c r="I145" s="362">
        <f>SUM(I135:I143)</f>
        <v>2493141500</v>
      </c>
      <c r="J145" s="549"/>
      <c r="K145" s="167">
        <f>SUM(K22:K144)/7</f>
        <v>20.142857142857142</v>
      </c>
      <c r="L145" s="167"/>
      <c r="M145" s="168">
        <f>SUM(M135:M144)</f>
        <v>70091</v>
      </c>
      <c r="N145" s="168"/>
      <c r="O145" s="168">
        <f>SUM(O135:O144)</f>
        <v>413662</v>
      </c>
      <c r="P145" s="38"/>
    </row>
    <row r="146" spans="1:18" s="175" customFormat="1" ht="19.5" customHeight="1">
      <c r="A146" s="525"/>
      <c r="B146" s="536"/>
      <c r="C146" s="378"/>
      <c r="D146" s="528" t="s">
        <v>319</v>
      </c>
      <c r="E146" s="529"/>
      <c r="F146" s="529"/>
      <c r="G146" s="529"/>
      <c r="H146" s="530"/>
      <c r="I146" s="383">
        <f>+I145/H144</f>
        <v>0.97290944881167218</v>
      </c>
      <c r="J146" s="550"/>
      <c r="K146" s="167"/>
      <c r="L146" s="167"/>
      <c r="M146" s="168"/>
      <c r="N146" s="168"/>
      <c r="O146" s="168"/>
      <c r="P146" s="38"/>
    </row>
    <row r="147" spans="1:18" s="175" customFormat="1" ht="37.5" customHeight="1">
      <c r="A147" s="525"/>
      <c r="B147" s="555" t="s">
        <v>303</v>
      </c>
      <c r="C147" s="355"/>
      <c r="D147" s="355"/>
      <c r="E147" s="544" t="s">
        <v>94</v>
      </c>
      <c r="F147" s="544" t="s">
        <v>305</v>
      </c>
      <c r="G147" s="544"/>
      <c r="H147" s="545" t="s">
        <v>306</v>
      </c>
      <c r="I147" s="545"/>
      <c r="J147" s="546"/>
      <c r="K147" s="167"/>
      <c r="L147" s="167"/>
      <c r="M147" s="168"/>
      <c r="N147" s="168"/>
      <c r="O147" s="168"/>
      <c r="P147" s="38"/>
    </row>
    <row r="148" spans="1:18" s="175" customFormat="1" ht="46.9" customHeight="1">
      <c r="A148" s="525"/>
      <c r="B148" s="555"/>
      <c r="C148" s="355"/>
      <c r="D148" s="356" t="s">
        <v>304</v>
      </c>
      <c r="E148" s="544"/>
      <c r="F148" s="359" t="s">
        <v>307</v>
      </c>
      <c r="G148" s="359" t="s">
        <v>308</v>
      </c>
      <c r="H148" s="360" t="s">
        <v>309</v>
      </c>
      <c r="I148" s="357" t="s">
        <v>310</v>
      </c>
      <c r="J148" s="358" t="s">
        <v>311</v>
      </c>
      <c r="K148" s="167"/>
      <c r="L148" s="167"/>
      <c r="M148" s="168"/>
      <c r="N148" s="168"/>
      <c r="O148" s="168"/>
      <c r="P148" s="38"/>
    </row>
    <row r="149" spans="1:18" s="175" customFormat="1" ht="36.75" customHeight="1">
      <c r="A149" s="525"/>
      <c r="B149" s="534" t="s">
        <v>466</v>
      </c>
      <c r="C149" s="210"/>
      <c r="D149" s="319" t="s">
        <v>434</v>
      </c>
      <c r="E149" s="244" t="s">
        <v>1</v>
      </c>
      <c r="F149" s="235">
        <v>25</v>
      </c>
      <c r="G149" s="397">
        <v>25</v>
      </c>
      <c r="H149" s="367"/>
      <c r="I149" s="367">
        <v>0</v>
      </c>
      <c r="J149" s="66">
        <f t="shared" ref="J149:J154" si="7">+H149-I149</f>
        <v>0</v>
      </c>
      <c r="K149" s="167"/>
      <c r="L149" s="167"/>
      <c r="M149" s="168"/>
      <c r="N149" s="168"/>
      <c r="O149" s="168"/>
      <c r="P149" s="38"/>
    </row>
    <row r="150" spans="1:18" s="175" customFormat="1" ht="15">
      <c r="A150" s="525"/>
      <c r="B150" s="535"/>
      <c r="C150" s="398"/>
      <c r="D150" s="376" t="s">
        <v>435</v>
      </c>
      <c r="E150" s="244" t="s">
        <v>486</v>
      </c>
      <c r="F150" s="235">
        <v>1</v>
      </c>
      <c r="G150" s="397">
        <v>1</v>
      </c>
      <c r="H150" s="367">
        <v>264620800</v>
      </c>
      <c r="I150" s="367">
        <f>+'Anexo 1 Matriz SINA Inf Gestión'!N113</f>
        <v>259667370</v>
      </c>
      <c r="J150" s="66">
        <f t="shared" si="7"/>
        <v>4953430</v>
      </c>
      <c r="K150" s="167"/>
      <c r="L150" s="167"/>
      <c r="M150" s="168"/>
      <c r="N150" s="168"/>
      <c r="O150" s="168"/>
      <c r="P150" s="38"/>
    </row>
    <row r="151" spans="1:18" s="175" customFormat="1" ht="15">
      <c r="A151" s="525"/>
      <c r="B151" s="535"/>
      <c r="C151" s="398"/>
      <c r="D151" s="315" t="s">
        <v>436</v>
      </c>
      <c r="E151" s="244" t="s">
        <v>178</v>
      </c>
      <c r="F151" s="235">
        <v>1</v>
      </c>
      <c r="G151" s="397">
        <v>1</v>
      </c>
      <c r="H151" s="367">
        <v>1188379200</v>
      </c>
      <c r="I151" s="367">
        <f>+'Anexo 1 Matriz SINA Inf Gestión'!N114</f>
        <v>1156645716</v>
      </c>
      <c r="J151" s="66">
        <f t="shared" si="7"/>
        <v>31733484</v>
      </c>
      <c r="K151" s="167"/>
      <c r="L151" s="167"/>
      <c r="M151" s="176"/>
      <c r="N151" s="168"/>
      <c r="O151" s="168"/>
      <c r="P151" s="38"/>
    </row>
    <row r="152" spans="1:18" s="175" customFormat="1" ht="28.5">
      <c r="A152" s="525"/>
      <c r="B152" s="535"/>
      <c r="C152" s="398"/>
      <c r="D152" s="315" t="s">
        <v>437</v>
      </c>
      <c r="E152" s="244" t="s">
        <v>487</v>
      </c>
      <c r="F152" s="235">
        <v>1</v>
      </c>
      <c r="G152" s="397">
        <v>1</v>
      </c>
      <c r="H152" s="367">
        <f>+'Anexo 1 Matriz SINA Inf Gestión'!M115</f>
        <v>0</v>
      </c>
      <c r="I152" s="367">
        <v>0</v>
      </c>
      <c r="J152" s="66">
        <f t="shared" si="7"/>
        <v>0</v>
      </c>
      <c r="K152" s="167"/>
      <c r="L152" s="167"/>
      <c r="M152" s="176"/>
      <c r="N152" s="168"/>
      <c r="O152" s="168"/>
      <c r="P152" s="38"/>
    </row>
    <row r="153" spans="1:18" s="175" customFormat="1" ht="43.5" thickBot="1">
      <c r="A153" s="525"/>
      <c r="B153" s="535"/>
      <c r="C153" s="398"/>
      <c r="D153" s="399" t="s">
        <v>438</v>
      </c>
      <c r="E153" s="244" t="s">
        <v>184</v>
      </c>
      <c r="F153" s="235">
        <v>1</v>
      </c>
      <c r="G153" s="397">
        <v>1</v>
      </c>
      <c r="H153" s="367">
        <f>+'Anexo 1 Matriz SINA Inf Gestión'!M116</f>
        <v>140000000</v>
      </c>
      <c r="I153" s="367">
        <f>+'Anexo 1 Matriz SINA Inf Gestión'!N116</f>
        <v>132922987</v>
      </c>
      <c r="J153" s="66">
        <f t="shared" si="7"/>
        <v>7077013</v>
      </c>
      <c r="K153" s="167"/>
      <c r="L153" s="167"/>
      <c r="M153" s="176"/>
      <c r="N153" s="168"/>
      <c r="O153" s="168"/>
      <c r="P153" s="38"/>
    </row>
    <row r="154" spans="1:18" s="175" customFormat="1" ht="66" customHeight="1">
      <c r="A154" s="525"/>
      <c r="B154" s="535"/>
      <c r="C154" s="398"/>
      <c r="D154" s="365" t="s">
        <v>495</v>
      </c>
      <c r="E154" s="244"/>
      <c r="F154" s="235"/>
      <c r="G154" s="235">
        <v>0</v>
      </c>
      <c r="H154" s="367">
        <f>+'Anexo 1 Matriz SINA Inf Gestión'!M117</f>
        <v>17000000</v>
      </c>
      <c r="I154" s="328">
        <f>+'Anexo 1 Matriz SINA Inf Gestión'!N117</f>
        <v>13561096</v>
      </c>
      <c r="J154" s="66">
        <f t="shared" si="7"/>
        <v>3438904</v>
      </c>
      <c r="K154" s="167"/>
      <c r="L154" s="167"/>
      <c r="M154" s="176"/>
      <c r="N154" s="168"/>
      <c r="O154" s="168"/>
      <c r="P154" s="38"/>
    </row>
    <row r="155" spans="1:18" s="175" customFormat="1" ht="15">
      <c r="A155" s="525"/>
      <c r="B155" s="535"/>
      <c r="C155" s="398"/>
      <c r="D155" s="528" t="s">
        <v>317</v>
      </c>
      <c r="E155" s="529"/>
      <c r="F155" s="529"/>
      <c r="G155" s="530"/>
      <c r="H155" s="362">
        <f>SUM(H149:H154)</f>
        <v>1610000000</v>
      </c>
      <c r="J155" s="548">
        <f>+H155-I156</f>
        <v>47202831</v>
      </c>
      <c r="K155" s="177"/>
      <c r="L155" s="167"/>
      <c r="M155" s="167"/>
      <c r="N155" s="168"/>
      <c r="O155" s="168"/>
      <c r="P155" s="223"/>
    </row>
    <row r="156" spans="1:18" s="175" customFormat="1" ht="18" customHeight="1">
      <c r="A156" s="525"/>
      <c r="B156" s="535"/>
      <c r="C156" s="349"/>
      <c r="D156" s="528" t="s">
        <v>318</v>
      </c>
      <c r="E156" s="529"/>
      <c r="F156" s="529"/>
      <c r="G156" s="529"/>
      <c r="H156" s="530"/>
      <c r="I156" s="362">
        <f>SUM(I149:I154)</f>
        <v>1562797169</v>
      </c>
      <c r="J156" s="549"/>
      <c r="K156" s="177"/>
      <c r="L156" s="167"/>
      <c r="M156" s="167"/>
      <c r="N156" s="168"/>
      <c r="O156" s="168"/>
      <c r="P156" s="223"/>
      <c r="R156" s="167"/>
    </row>
    <row r="157" spans="1:18" s="175" customFormat="1" ht="18" customHeight="1" thickBot="1">
      <c r="A157" s="527"/>
      <c r="B157" s="543"/>
      <c r="C157" s="398"/>
      <c r="D157" s="531" t="s">
        <v>319</v>
      </c>
      <c r="E157" s="532"/>
      <c r="F157" s="532"/>
      <c r="G157" s="532"/>
      <c r="H157" s="533"/>
      <c r="I157" s="327">
        <f>+I156/H155</f>
        <v>0.97068147142857142</v>
      </c>
      <c r="J157" s="593"/>
      <c r="K157" s="174"/>
      <c r="L157" s="167"/>
      <c r="M157" s="167"/>
      <c r="N157" s="168"/>
      <c r="O157" s="168"/>
      <c r="P157" s="168"/>
    </row>
    <row r="158" spans="1:18" ht="18" customHeight="1">
      <c r="A158" s="561" t="s">
        <v>467</v>
      </c>
      <c r="B158" s="562"/>
      <c r="C158" s="562"/>
      <c r="D158" s="562"/>
      <c r="E158" s="562"/>
      <c r="F158" s="562"/>
      <c r="G158" s="562"/>
      <c r="H158" s="563"/>
      <c r="I158" s="400">
        <f>+H21+H36+H43+H56+H69+H81+H90+H111+H121+H130+H144+H155+1</f>
        <v>31883600736</v>
      </c>
      <c r="J158" s="588">
        <f>+I158-I159</f>
        <v>860467513</v>
      </c>
    </row>
    <row r="159" spans="1:18" ht="18" customHeight="1">
      <c r="A159" s="564" t="s">
        <v>468</v>
      </c>
      <c r="B159" s="565"/>
      <c r="C159" s="565"/>
      <c r="D159" s="565"/>
      <c r="E159" s="565"/>
      <c r="F159" s="565"/>
      <c r="G159" s="565"/>
      <c r="H159" s="566"/>
      <c r="I159" s="401">
        <f>+I22+I37+I44+I57+I70+I82+I91+I112+I122+I131+I145+I156</f>
        <v>31023133223</v>
      </c>
      <c r="J159" s="557"/>
    </row>
    <row r="160" spans="1:18" ht="18.75" customHeight="1" thickBot="1">
      <c r="A160" s="590" t="s">
        <v>469</v>
      </c>
      <c r="B160" s="591"/>
      <c r="C160" s="591"/>
      <c r="D160" s="591"/>
      <c r="E160" s="591"/>
      <c r="F160" s="591"/>
      <c r="G160" s="591"/>
      <c r="H160" s="592"/>
      <c r="I160" s="402">
        <f>+I159/I158</f>
        <v>0.97301222279990351</v>
      </c>
      <c r="J160" s="589"/>
    </row>
    <row r="161" spans="4:4">
      <c r="D161" s="335"/>
    </row>
    <row r="162" spans="4:4">
      <c r="D162" s="335"/>
    </row>
    <row r="163" spans="4:4" ht="15">
      <c r="D163" s="403"/>
    </row>
    <row r="164" spans="4:4">
      <c r="D164" s="335"/>
    </row>
    <row r="165" spans="4:4">
      <c r="D165" s="404"/>
    </row>
    <row r="166" spans="4:4">
      <c r="D166" s="404"/>
    </row>
  </sheetData>
  <mergeCells count="140">
    <mergeCell ref="J144:J146"/>
    <mergeCell ref="D145:H145"/>
    <mergeCell ref="J158:J160"/>
    <mergeCell ref="H147:J147"/>
    <mergeCell ref="H124:J124"/>
    <mergeCell ref="H133:J133"/>
    <mergeCell ref="E124:E125"/>
    <mergeCell ref="F124:G124"/>
    <mergeCell ref="D146:H146"/>
    <mergeCell ref="A160:H160"/>
    <mergeCell ref="J155:J157"/>
    <mergeCell ref="B135:B146"/>
    <mergeCell ref="J130:J132"/>
    <mergeCell ref="E147:E148"/>
    <mergeCell ref="B133:B134"/>
    <mergeCell ref="E133:E134"/>
    <mergeCell ref="F133:G133"/>
    <mergeCell ref="D132:H132"/>
    <mergeCell ref="B147:B148"/>
    <mergeCell ref="F147:G147"/>
    <mergeCell ref="B126:B132"/>
    <mergeCell ref="D130:G130"/>
    <mergeCell ref="A93:A94"/>
    <mergeCell ref="B93:B94"/>
    <mergeCell ref="D93:D94"/>
    <mergeCell ref="E93:E94"/>
    <mergeCell ref="F93:G93"/>
    <mergeCell ref="H93:J93"/>
    <mergeCell ref="D83:H83"/>
    <mergeCell ref="B84:B85"/>
    <mergeCell ref="D84:D85"/>
    <mergeCell ref="E84:E85"/>
    <mergeCell ref="F84:G84"/>
    <mergeCell ref="H84:J84"/>
    <mergeCell ref="B86:B92"/>
    <mergeCell ref="D90:G90"/>
    <mergeCell ref="J90:J92"/>
    <mergeCell ref="D91:H91"/>
    <mergeCell ref="D92:H92"/>
    <mergeCell ref="A72:A73"/>
    <mergeCell ref="B72:B73"/>
    <mergeCell ref="D72:D73"/>
    <mergeCell ref="E72:E73"/>
    <mergeCell ref="F72:G72"/>
    <mergeCell ref="H72:J72"/>
    <mergeCell ref="A74:A92"/>
    <mergeCell ref="B74:B83"/>
    <mergeCell ref="D81:G81"/>
    <mergeCell ref="J81:J83"/>
    <mergeCell ref="D82:H82"/>
    <mergeCell ref="A1:I3"/>
    <mergeCell ref="B4:J4"/>
    <mergeCell ref="A5:B5"/>
    <mergeCell ref="D5:E5"/>
    <mergeCell ref="H5:J5"/>
    <mergeCell ref="B6:J6"/>
    <mergeCell ref="H24:J24"/>
    <mergeCell ref="B26:B38"/>
    <mergeCell ref="D36:G36"/>
    <mergeCell ref="J36:J38"/>
    <mergeCell ref="D37:H37"/>
    <mergeCell ref="D38:H38"/>
    <mergeCell ref="E7:E8"/>
    <mergeCell ref="F7:G7"/>
    <mergeCell ref="H7:J7"/>
    <mergeCell ref="A7:A8"/>
    <mergeCell ref="B7:B8"/>
    <mergeCell ref="D21:G21"/>
    <mergeCell ref="J21:J23"/>
    <mergeCell ref="D22:H22"/>
    <mergeCell ref="D23:H23"/>
    <mergeCell ref="B39:B40"/>
    <mergeCell ref="D39:D40"/>
    <mergeCell ref="E39:E40"/>
    <mergeCell ref="F39:G39"/>
    <mergeCell ref="H39:J39"/>
    <mergeCell ref="B41:B45"/>
    <mergeCell ref="D43:G43"/>
    <mergeCell ref="J43:J45"/>
    <mergeCell ref="D44:H44"/>
    <mergeCell ref="D45:H45"/>
    <mergeCell ref="A46:A47"/>
    <mergeCell ref="B46:B47"/>
    <mergeCell ref="D46:D47"/>
    <mergeCell ref="E46:E47"/>
    <mergeCell ref="D7:D8"/>
    <mergeCell ref="A9:A45"/>
    <mergeCell ref="B9:B23"/>
    <mergeCell ref="A158:H158"/>
    <mergeCell ref="A159:H159"/>
    <mergeCell ref="B24:B25"/>
    <mergeCell ref="D24:D25"/>
    <mergeCell ref="E24:E25"/>
    <mergeCell ref="F24:G24"/>
    <mergeCell ref="D112:H112"/>
    <mergeCell ref="F46:G46"/>
    <mergeCell ref="H46:J46"/>
    <mergeCell ref="A48:A71"/>
    <mergeCell ref="B48:B58"/>
    <mergeCell ref="D56:G56"/>
    <mergeCell ref="J56:J58"/>
    <mergeCell ref="D57:H57"/>
    <mergeCell ref="D58:H58"/>
    <mergeCell ref="B59:B60"/>
    <mergeCell ref="D59:D60"/>
    <mergeCell ref="E59:E60"/>
    <mergeCell ref="F59:G59"/>
    <mergeCell ref="H59:J59"/>
    <mergeCell ref="B61:B71"/>
    <mergeCell ref="J111:J113"/>
    <mergeCell ref="D124:D125"/>
    <mergeCell ref="B116:B123"/>
    <mergeCell ref="J121:J123"/>
    <mergeCell ref="D111:G111"/>
    <mergeCell ref="B114:B115"/>
    <mergeCell ref="H114:J114"/>
    <mergeCell ref="D114:D115"/>
    <mergeCell ref="E114:E115"/>
    <mergeCell ref="F114:G114"/>
    <mergeCell ref="B124:B125"/>
    <mergeCell ref="D123:H123"/>
    <mergeCell ref="D69:G69"/>
    <mergeCell ref="J69:J71"/>
    <mergeCell ref="D70:H70"/>
    <mergeCell ref="D71:H71"/>
    <mergeCell ref="A95:A113"/>
    <mergeCell ref="A135:A157"/>
    <mergeCell ref="D155:G155"/>
    <mergeCell ref="D156:H156"/>
    <mergeCell ref="D157:H157"/>
    <mergeCell ref="D113:H113"/>
    <mergeCell ref="D121:G121"/>
    <mergeCell ref="D122:H122"/>
    <mergeCell ref="B95:B113"/>
    <mergeCell ref="D144:G144"/>
    <mergeCell ref="A133:A134"/>
    <mergeCell ref="A114:A115"/>
    <mergeCell ref="A116:A132"/>
    <mergeCell ref="D131:H131"/>
    <mergeCell ref="B149:B157"/>
  </mergeCells>
  <pageMargins left="0.27559055118110237" right="0.19685039370078741" top="0.15748031496062992" bottom="0.19685039370078741" header="0.19685039370078741" footer="0"/>
  <pageSetup scale="43" orientation="landscape" r:id="rId1"/>
  <headerFooter alignWithMargins="0"/>
  <rowBreaks count="3" manualBreakCount="3">
    <brk id="38" max="16383" man="1"/>
    <brk id="92" max="16383" man="1"/>
    <brk id="132"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topLeftCell="A2" zoomScale="96" zoomScaleNormal="96" workbookViewId="0">
      <pane ySplit="2" topLeftCell="A4" activePane="bottomLeft" state="frozen"/>
      <selection activeCell="A2" sqref="A2"/>
      <selection pane="bottomLeft" activeCell="S7" sqref="S7"/>
    </sheetView>
  </sheetViews>
  <sheetFormatPr baseColWidth="10" defaultRowHeight="15"/>
  <cols>
    <col min="1" max="1" width="3.5703125" style="650" bestFit="1" customWidth="1"/>
    <col min="2" max="2" width="62.42578125" style="650" customWidth="1"/>
    <col min="3" max="3" width="16.140625" style="650" customWidth="1"/>
    <col min="4" max="6" width="6.140625" style="650" customWidth="1"/>
    <col min="7" max="7" width="3.5703125" style="650" customWidth="1"/>
    <col min="8" max="8" width="6.140625" style="650" hidden="1" customWidth="1"/>
    <col min="9" max="9" width="5.42578125" style="650" hidden="1" customWidth="1"/>
    <col min="10" max="10" width="7" style="650" hidden="1" customWidth="1"/>
    <col min="11" max="11" width="4.28515625" style="650" hidden="1" customWidth="1"/>
    <col min="12" max="12" width="15" style="650" customWidth="1"/>
    <col min="13" max="14" width="22.42578125" style="650" customWidth="1"/>
    <col min="15" max="15" width="1.85546875" style="650" customWidth="1"/>
    <col min="16" max="16384" width="11.42578125" style="650"/>
  </cols>
  <sheetData>
    <row r="1" spans="1:18" s="651" customFormat="1" ht="130.5" customHeight="1" thickBot="1">
      <c r="A1" s="647"/>
      <c r="B1" s="648"/>
      <c r="C1" s="648"/>
      <c r="D1" s="648"/>
      <c r="E1" s="648"/>
      <c r="F1" s="648"/>
      <c r="G1" s="648"/>
      <c r="H1" s="648"/>
      <c r="I1" s="648"/>
      <c r="J1" s="648"/>
      <c r="K1" s="648"/>
      <c r="L1" s="648"/>
      <c r="M1" s="648"/>
      <c r="N1" s="648"/>
      <c r="O1" s="648"/>
      <c r="P1" s="649"/>
      <c r="Q1" s="650"/>
      <c r="R1" s="650"/>
    </row>
    <row r="2" spans="1:18" s="655" customFormat="1" ht="16.5" thickBot="1">
      <c r="A2" s="652" t="str">
        <f>'[6]Datos Generales'!C5</f>
        <v>Corporación Autónoma Regional del Alto Magdalena - CAM</v>
      </c>
      <c r="B2" s="653"/>
      <c r="C2" s="653"/>
      <c r="D2" s="653"/>
      <c r="E2" s="653"/>
      <c r="F2" s="653"/>
      <c r="G2" s="653"/>
      <c r="H2" s="653"/>
      <c r="I2" s="653"/>
      <c r="J2" s="653"/>
      <c r="K2" s="653"/>
      <c r="L2" s="653"/>
      <c r="M2" s="653"/>
      <c r="N2" s="653"/>
      <c r="O2" s="653"/>
      <c r="P2" s="654"/>
      <c r="Q2" s="650"/>
      <c r="R2" s="650"/>
    </row>
    <row r="3" spans="1:18" s="655" customFormat="1" ht="16.5" thickBot="1">
      <c r="A3" s="656" t="s">
        <v>559</v>
      </c>
      <c r="B3" s="657"/>
      <c r="C3" s="657"/>
      <c r="D3" s="657"/>
      <c r="E3" s="657"/>
      <c r="F3" s="657"/>
      <c r="G3" s="657"/>
      <c r="H3" s="657"/>
      <c r="I3" s="657"/>
      <c r="J3" s="657"/>
      <c r="K3" s="657"/>
      <c r="L3" s="657"/>
      <c r="M3" s="657"/>
      <c r="N3" s="657"/>
      <c r="O3" s="657"/>
      <c r="P3" s="658"/>
      <c r="Q3" s="650"/>
      <c r="R3" s="650"/>
    </row>
    <row r="4" spans="1:18" s="655" customFormat="1" ht="30.75" customHeight="1" thickBot="1">
      <c r="A4" s="659" t="s">
        <v>560</v>
      </c>
      <c r="B4" s="660"/>
      <c r="C4" s="661" t="str">
        <f>'[6]Datos Generales'!C6</f>
        <v>2016-II</v>
      </c>
      <c r="D4" s="661"/>
      <c r="E4" s="661"/>
      <c r="F4" s="661"/>
      <c r="G4" s="661"/>
      <c r="H4" s="661"/>
      <c r="I4" s="661"/>
      <c r="J4" s="661"/>
      <c r="K4" s="661"/>
      <c r="L4" s="662"/>
      <c r="M4" s="662"/>
      <c r="N4" s="662"/>
      <c r="O4" s="662"/>
      <c r="P4" s="663"/>
      <c r="Q4" s="650"/>
      <c r="R4" s="650"/>
    </row>
    <row r="5" spans="1:18" ht="30" customHeight="1">
      <c r="A5" s="664" t="s">
        <v>561</v>
      </c>
      <c r="B5" s="664" t="s">
        <v>562</v>
      </c>
      <c r="C5" s="665">
        <v>2016</v>
      </c>
      <c r="D5" s="666">
        <v>2017</v>
      </c>
      <c r="E5" s="666">
        <v>2018</v>
      </c>
      <c r="F5" s="666">
        <v>2019</v>
      </c>
      <c r="H5" s="667" t="s">
        <v>563</v>
      </c>
      <c r="I5" s="667" t="s">
        <v>564</v>
      </c>
      <c r="J5" s="667" t="s">
        <v>565</v>
      </c>
      <c r="L5" s="668" t="s">
        <v>566</v>
      </c>
      <c r="M5" s="668" t="s">
        <v>567</v>
      </c>
      <c r="N5" s="669" t="s">
        <v>565</v>
      </c>
      <c r="O5" s="670" t="s">
        <v>241</v>
      </c>
      <c r="P5" s="671"/>
    </row>
    <row r="6" spans="1:18" ht="45" customHeight="1">
      <c r="A6" s="672" t="s">
        <v>568</v>
      </c>
      <c r="B6" s="673" t="s">
        <v>569</v>
      </c>
      <c r="C6" s="674">
        <f>+'[6]1POMCAS'!D8</f>
        <v>1</v>
      </c>
      <c r="D6" s="675"/>
      <c r="E6" s="676"/>
      <c r="F6" s="676"/>
      <c r="H6" s="677">
        <f>'[6]1POMCAS'!F11</f>
        <v>0</v>
      </c>
      <c r="I6" s="677" t="str">
        <f>+'[6]1POMCAS'!E12</f>
        <v>Programa 1: Agua para todos. Proyecto 1.1: Ordenamiento y administración del recurso hídrico y las cuencas hidrográficas.</v>
      </c>
      <c r="J6" s="677">
        <f>+'[6]1POMCAS'!E13</f>
        <v>0</v>
      </c>
      <c r="L6" s="678" t="str">
        <f t="shared" ref="L6:L32" si="0">IF(ISNUMBER(C6),"",H6)</f>
        <v/>
      </c>
      <c r="M6" s="678" t="str">
        <f t="shared" ref="M6:N32" si="1">IF(ISNUMBER(I6),"",I6)</f>
        <v>Programa 1: Agua para todos. Proyecto 1.1: Ordenamiento y administración del recurso hídrico y las cuencas hidrográficas.</v>
      </c>
      <c r="N6" s="679" t="str">
        <f t="shared" si="1"/>
        <v/>
      </c>
      <c r="O6" s="680" t="s">
        <v>241</v>
      </c>
      <c r="P6" s="681"/>
    </row>
    <row r="7" spans="1:18" ht="72">
      <c r="A7" s="672" t="s">
        <v>570</v>
      </c>
      <c r="B7" s="673" t="s">
        <v>571</v>
      </c>
      <c r="C7" s="682">
        <f>+'[6]2PORH'!D8</f>
        <v>1</v>
      </c>
      <c r="D7" s="676"/>
      <c r="E7" s="676"/>
      <c r="F7" s="676"/>
      <c r="H7" s="677">
        <f>+'[6]2PORH'!F11</f>
        <v>0</v>
      </c>
      <c r="I7" s="677" t="str">
        <f>+'[6]2PORH'!E12</f>
        <v>Programa 1: Agua para todos. Proyecto 1.1: Ordenamiento y administración del recurso hídrico y las cuencas hidrográficas.</v>
      </c>
      <c r="J7" s="677">
        <f>+'[6]2PORH'!E13</f>
        <v>0</v>
      </c>
      <c r="L7" s="678" t="str">
        <f t="shared" si="0"/>
        <v/>
      </c>
      <c r="M7" s="678" t="str">
        <f t="shared" si="1"/>
        <v>Programa 1: Agua para todos. Proyecto 1.1: Ordenamiento y administración del recurso hídrico y las cuencas hidrográficas.</v>
      </c>
      <c r="N7" s="679" t="str">
        <f t="shared" si="1"/>
        <v/>
      </c>
      <c r="O7" s="680" t="s">
        <v>241</v>
      </c>
      <c r="P7" s="681"/>
    </row>
    <row r="8" spans="1:18" ht="48">
      <c r="A8" s="672" t="s">
        <v>572</v>
      </c>
      <c r="B8" s="673" t="s">
        <v>573</v>
      </c>
      <c r="C8" s="682">
        <f>+'[6]3PSMV'!D8</f>
        <v>1</v>
      </c>
      <c r="D8" s="676"/>
      <c r="E8" s="676"/>
      <c r="F8" s="676"/>
      <c r="H8" s="677">
        <f>+'[6]3PSMV'!F11</f>
        <v>0</v>
      </c>
      <c r="I8" s="677" t="str">
        <f>+'[6]3PSMV'!E12</f>
        <v>Programa 4: Cuida tu Naturaleza. Proyecto 4.1: Control y vigilancia ambiental</v>
      </c>
      <c r="J8" s="677">
        <f>+'[6]3PSMV'!E13</f>
        <v>0</v>
      </c>
      <c r="L8" s="678" t="str">
        <f t="shared" si="0"/>
        <v/>
      </c>
      <c r="M8" s="678" t="str">
        <f t="shared" si="1"/>
        <v>Programa 4: Cuida tu Naturaleza. Proyecto 4.1: Control y vigilancia ambiental</v>
      </c>
      <c r="N8" s="679" t="str">
        <f t="shared" si="1"/>
        <v/>
      </c>
      <c r="O8" s="680" t="s">
        <v>241</v>
      </c>
      <c r="P8" s="681"/>
    </row>
    <row r="9" spans="1:18" ht="72">
      <c r="A9" s="672" t="s">
        <v>574</v>
      </c>
      <c r="B9" s="673" t="s">
        <v>353</v>
      </c>
      <c r="C9" s="682">
        <f>+'[6]4UsoAguas'!D8</f>
        <v>1</v>
      </c>
      <c r="D9" s="676"/>
      <c r="E9" s="676"/>
      <c r="F9" s="676"/>
      <c r="H9" s="677">
        <f>+'[6]4UsoAguas'!F11</f>
        <v>0</v>
      </c>
      <c r="I9" s="677" t="str">
        <f>+'[6]4UsoAguas'!E12</f>
        <v>Programa 1: Agua para todos. Proyecto 1.1: Ordenamiento y administración del recurso hídrico y las cuencas hidrográficas.</v>
      </c>
      <c r="J9" s="677">
        <f>+'[6]4UsoAguas'!E13</f>
        <v>0</v>
      </c>
      <c r="L9" s="678" t="str">
        <f t="shared" si="0"/>
        <v/>
      </c>
      <c r="M9" s="678" t="str">
        <f t="shared" si="1"/>
        <v>Programa 1: Agua para todos. Proyecto 1.1: Ordenamiento y administración del recurso hídrico y las cuencas hidrográficas.</v>
      </c>
      <c r="N9" s="679" t="str">
        <f t="shared" si="1"/>
        <v/>
      </c>
      <c r="O9" s="680" t="s">
        <v>241</v>
      </c>
      <c r="P9" s="681"/>
    </row>
    <row r="10" spans="1:18" ht="48">
      <c r="A10" s="672" t="s">
        <v>575</v>
      </c>
      <c r="B10" s="673" t="s">
        <v>396</v>
      </c>
      <c r="C10" s="682">
        <f>+'[6]5PUEAA'!D8</f>
        <v>1</v>
      </c>
      <c r="D10" s="676"/>
      <c r="E10" s="676"/>
      <c r="F10" s="676"/>
      <c r="H10" s="677">
        <f>+'[6]5PUEAA'!F11</f>
        <v>0</v>
      </c>
      <c r="I10" s="677" t="str">
        <f>+'[6]5PUEAA'!E12</f>
        <v>Programa 4: Cuida tu Naturaleza. Proyecto 4.1: Control y vigilancia ambiental</v>
      </c>
      <c r="J10" s="677">
        <f>+'[6]5PUEAA'!E13</f>
        <v>0</v>
      </c>
      <c r="L10" s="678" t="str">
        <f t="shared" si="0"/>
        <v/>
      </c>
      <c r="M10" s="678" t="str">
        <f t="shared" si="1"/>
        <v>Programa 4: Cuida tu Naturaleza. Proyecto 4.1: Control y vigilancia ambiental</v>
      </c>
      <c r="N10" s="679" t="str">
        <f t="shared" si="1"/>
        <v/>
      </c>
      <c r="O10" s="680" t="s">
        <v>241</v>
      </c>
      <c r="P10" s="681"/>
    </row>
    <row r="11" spans="1:18" ht="48">
      <c r="A11" s="672" t="s">
        <v>576</v>
      </c>
      <c r="B11" s="673" t="s">
        <v>478</v>
      </c>
      <c r="C11" s="682">
        <f>+'[6]6POMCASejec'!D8</f>
        <v>1</v>
      </c>
      <c r="D11" s="676"/>
      <c r="E11" s="676"/>
      <c r="F11" s="676"/>
      <c r="H11" s="677">
        <f>+'[6]6POMCASejec'!F11</f>
        <v>0</v>
      </c>
      <c r="I11" s="677" t="str">
        <f>+'[6]6POMCASejec'!E12</f>
        <v>Programa 1: Agua para todos. Proyecto 1.2: Recuperación de cuencas hidrográficas</v>
      </c>
      <c r="J11" s="677">
        <f>+'[6]6POMCASejec'!E13</f>
        <v>0</v>
      </c>
      <c r="L11" s="678" t="str">
        <f t="shared" si="0"/>
        <v/>
      </c>
      <c r="M11" s="678" t="str">
        <f t="shared" si="1"/>
        <v>Programa 1: Agua para todos. Proyecto 1.2: Recuperación de cuencas hidrográficas</v>
      </c>
      <c r="N11" s="679" t="str">
        <f t="shared" si="1"/>
        <v/>
      </c>
      <c r="O11" s="680" t="s">
        <v>241</v>
      </c>
      <c r="P11" s="681"/>
    </row>
    <row r="12" spans="1:18" ht="48">
      <c r="A12" s="672" t="s">
        <v>577</v>
      </c>
      <c r="B12" s="673" t="s">
        <v>414</v>
      </c>
      <c r="C12" s="682">
        <f>+'[6]7Clima'!D8</f>
        <v>1</v>
      </c>
      <c r="D12" s="676"/>
      <c r="E12" s="676"/>
      <c r="F12" s="676"/>
      <c r="H12" s="677">
        <f>+'[6]7Clima'!F11</f>
        <v>0</v>
      </c>
      <c r="I12" s="677" t="str">
        <f>+'[6]7Clima'!E12</f>
        <v>Programa 5: Huila Territorio Ordenado, Proyecto 5.1: Planificación Ambiental Territorial</v>
      </c>
      <c r="J12" s="677">
        <f>+'[6]7Clima'!E13</f>
        <v>0</v>
      </c>
      <c r="L12" s="678" t="str">
        <f t="shared" si="0"/>
        <v/>
      </c>
      <c r="M12" s="678" t="str">
        <f t="shared" si="1"/>
        <v>Programa 5: Huila Territorio Ordenado, Proyecto 5.1: Planificación Ambiental Territorial</v>
      </c>
      <c r="N12" s="679" t="str">
        <f t="shared" si="1"/>
        <v/>
      </c>
      <c r="O12" s="680" t="s">
        <v>241</v>
      </c>
      <c r="P12" s="681"/>
    </row>
    <row r="13" spans="1:18" ht="48">
      <c r="A13" s="672" t="s">
        <v>578</v>
      </c>
      <c r="B13" s="673" t="s">
        <v>579</v>
      </c>
      <c r="C13" s="682" t="str">
        <f>+'[6]8Suelo'!D8</f>
        <v>SIN INFORMACION</v>
      </c>
      <c r="D13" s="676"/>
      <c r="E13" s="676"/>
      <c r="F13" s="676"/>
      <c r="H13" s="677">
        <f>+'[6]8Suelo'!F11</f>
        <v>0</v>
      </c>
      <c r="I13" s="677" t="str">
        <f>+'[6]8Suelo'!E12</f>
        <v>Programa 1: Agua para todos. Proyecto 1.2: Recuperación de cuencas hidrográficas</v>
      </c>
      <c r="J13" s="677" t="str">
        <f>+'[6]8Suelo'!E13</f>
        <v>Meta ajustada mediante Acuerdo de Consejo Directivo No. 014 de diciembre de 2016</v>
      </c>
      <c r="L13" s="678">
        <f t="shared" si="0"/>
        <v>0</v>
      </c>
      <c r="M13" s="678" t="str">
        <f t="shared" si="1"/>
        <v>Programa 1: Agua para todos. Proyecto 1.2: Recuperación de cuencas hidrográficas</v>
      </c>
      <c r="N13" s="679" t="str">
        <f t="shared" si="1"/>
        <v>Meta ajustada mediante Acuerdo de Consejo Directivo No. 014 de diciembre de 2016</v>
      </c>
      <c r="O13" s="680" t="s">
        <v>241</v>
      </c>
      <c r="P13" s="681"/>
    </row>
    <row r="14" spans="1:18" ht="60">
      <c r="A14" s="672" t="s">
        <v>580</v>
      </c>
      <c r="B14" s="673" t="s">
        <v>581</v>
      </c>
      <c r="C14" s="682">
        <f>+'[6]9RUNAP'!D9</f>
        <v>1</v>
      </c>
      <c r="D14" s="676"/>
      <c r="E14" s="676"/>
      <c r="F14" s="676"/>
      <c r="H14" s="677">
        <f>+'[6]9RUNAP'!F12</f>
        <v>0</v>
      </c>
      <c r="I14" s="677" t="str">
        <f>+'[6]9RUNAP'!E13</f>
        <v>Programa 2: Biodiversidad, fuente de vida, Proyecto 2.1 Conocimiento y planificación de ecosistemas estratégicos</v>
      </c>
      <c r="J14" s="677">
        <f>+'[6]9RUNAP'!E14</f>
        <v>0</v>
      </c>
      <c r="L14" s="678" t="str">
        <f t="shared" si="0"/>
        <v/>
      </c>
      <c r="M14" s="678" t="str">
        <f t="shared" si="1"/>
        <v>Programa 2: Biodiversidad, fuente de vida, Proyecto 2.1 Conocimiento y planificación de ecosistemas estratégicos</v>
      </c>
      <c r="N14" s="679" t="str">
        <f t="shared" si="1"/>
        <v/>
      </c>
      <c r="O14" s="680" t="s">
        <v>241</v>
      </c>
      <c r="P14" s="681"/>
    </row>
    <row r="15" spans="1:18" ht="108">
      <c r="A15" s="672" t="s">
        <v>582</v>
      </c>
      <c r="B15" s="673" t="s">
        <v>583</v>
      </c>
      <c r="C15" s="682" t="str">
        <f>'[6]10Paramos'!D8</f>
        <v>SIN INFORMACION</v>
      </c>
      <c r="D15" s="676"/>
      <c r="E15" s="676"/>
      <c r="F15" s="676"/>
      <c r="H15" s="677">
        <f>'[6]10Paramos'!F11</f>
        <v>0</v>
      </c>
      <c r="I15" s="677" t="str">
        <f>'[6]10Paramos'!E12</f>
        <v>Programa 2: Biodiversidad, fuente de vida, Proyecto 2.1 Conocimiento y planificación de ecosistemas estratégicos</v>
      </c>
      <c r="J15" s="677" t="str">
        <f>'[6]10Paramos'!E13</f>
        <v>El reporte del indicador está previsto para el 2017 a 2019, sin embargo está sujeto a la expedicion previamente de  los lineamientos  que expida el MADS para la  zonificacion y regimen de usos.</v>
      </c>
      <c r="L15" s="678">
        <f t="shared" si="0"/>
        <v>0</v>
      </c>
      <c r="M15" s="678" t="str">
        <f t="shared" si="1"/>
        <v>Programa 2: Biodiversidad, fuente de vida, Proyecto 2.1 Conocimiento y planificación de ecosistemas estratégicos</v>
      </c>
      <c r="N15" s="679" t="str">
        <f t="shared" si="1"/>
        <v>El reporte del indicador está previsto para el 2017 a 2019, sin embargo está sujeto a la expedicion previamente de  los lineamientos  que expida el MADS para la  zonificacion y regimen de usos.</v>
      </c>
      <c r="O15" s="680" t="s">
        <v>241</v>
      </c>
      <c r="P15" s="681"/>
    </row>
    <row r="16" spans="1:18" ht="144">
      <c r="A16" s="672" t="s">
        <v>584</v>
      </c>
      <c r="B16" s="673" t="s">
        <v>585</v>
      </c>
      <c r="C16" s="682">
        <f>+'[6]11Forest'!D8</f>
        <v>1</v>
      </c>
      <c r="D16" s="676"/>
      <c r="E16" s="676"/>
      <c r="F16" s="676"/>
      <c r="H16" s="677">
        <f>+'[6]11Forest'!F11</f>
        <v>0</v>
      </c>
      <c r="I16" s="677" t="str">
        <f>+'[6]11Forest'!E12</f>
        <v>Programa 5: Huila Territorio Ordenado, Proyecto 5.1: Planificación Ambiental Territorial</v>
      </c>
      <c r="J16" s="677" t="str">
        <f>+'[6]11Forest'!E13</f>
        <v xml:space="preserve">La CAM inició la formulacion del Plan General de Ordenacion Forestal,  para lo cual se estableció en el PAI una meta del 70%  de acuerdo a las etapas qeu comprende su  formulación.  Se espera la adopción para la vigencia 2017 para completar el 100%. </v>
      </c>
      <c r="L16" s="678" t="str">
        <f t="shared" si="0"/>
        <v/>
      </c>
      <c r="M16" s="678" t="str">
        <f t="shared" si="1"/>
        <v>Programa 5: Huila Territorio Ordenado, Proyecto 5.1: Planificación Ambiental Territorial</v>
      </c>
      <c r="N16" s="679" t="str">
        <f t="shared" si="1"/>
        <v xml:space="preserve">La CAM inició la formulacion del Plan General de Ordenacion Forestal,  para lo cual se estableció en el PAI una meta del 70%  de acuerdo a las etapas qeu comprende su  formulación.  Se espera la adopción para la vigencia 2017 para completar el 100%. </v>
      </c>
      <c r="O16" s="680" t="s">
        <v>241</v>
      </c>
      <c r="P16" s="681"/>
    </row>
    <row r="17" spans="1:16" ht="168">
      <c r="A17" s="672" t="s">
        <v>586</v>
      </c>
      <c r="B17" s="673" t="s">
        <v>378</v>
      </c>
      <c r="C17" s="682">
        <f>+'[6]12PlanesAP'!D8</f>
        <v>1</v>
      </c>
      <c r="D17" s="676"/>
      <c r="E17" s="676"/>
      <c r="F17" s="676"/>
      <c r="H17" s="677">
        <f>+'[6]12PlanesAP'!F11</f>
        <v>0</v>
      </c>
      <c r="I17" s="677" t="str">
        <f>+'[6]12PlanesAP'!E12</f>
        <v>Programa 2: Biodiversidad, fuente de vida, Proyecto 2.2 Conservación y recuperación de ecosistemas estratégicos y su biodiversidad</v>
      </c>
      <c r="J17" s="677" t="str">
        <f>+'[6]12PlanesAP'!E13</f>
        <v>Para el caso de este Indicador, se realizó ajuste en el Plan de Acción frente a las áreas protegidas inscritas con Planes de Manejo en ejecución y las areas registradas con planes de manejo en ejecución. Es decir que las acciones realizadas se refieren a la totalidad de las areas protegidas con planes de manejo.</v>
      </c>
      <c r="L17" s="678" t="str">
        <f t="shared" si="0"/>
        <v/>
      </c>
      <c r="M17" s="678" t="str">
        <f t="shared" si="1"/>
        <v>Programa 2: Biodiversidad, fuente de vida, Proyecto 2.2 Conservación y recuperación de ecosistemas estratégicos y su biodiversidad</v>
      </c>
      <c r="N17" s="679" t="str">
        <f t="shared" si="1"/>
        <v>Para el caso de este Indicador, se realizó ajuste en el Plan de Acción frente a las áreas protegidas inscritas con Planes de Manejo en ejecución y las areas registradas con planes de manejo en ejecución. Es decir que las acciones realizadas se refieren a la totalidad de las areas protegidas con planes de manejo.</v>
      </c>
      <c r="O17" s="680" t="s">
        <v>241</v>
      </c>
      <c r="P17" s="681"/>
    </row>
    <row r="18" spans="1:16" ht="72">
      <c r="A18" s="672" t="s">
        <v>587</v>
      </c>
      <c r="B18" s="673" t="s">
        <v>380</v>
      </c>
      <c r="C18" s="682">
        <f>+'[6]13Amenaz'!D8</f>
        <v>1</v>
      </c>
      <c r="D18" s="676"/>
      <c r="E18" s="676"/>
      <c r="F18" s="676"/>
      <c r="H18" s="677">
        <f>+'[6]13Amenaz'!F11</f>
        <v>0</v>
      </c>
      <c r="I18" s="677" t="str">
        <f>+'[6]13Amenaz'!E12</f>
        <v>Programa 2: Biodiversidad, fuente de vida, Proyecto 2.2 Conservación y recuperación de ecosistemas estratégicos y su biodiversidad</v>
      </c>
      <c r="J18" s="677">
        <f>+'[6]13Amenaz'!E13</f>
        <v>0</v>
      </c>
      <c r="L18" s="678" t="str">
        <f t="shared" si="0"/>
        <v/>
      </c>
      <c r="M18" s="678" t="str">
        <f t="shared" si="1"/>
        <v>Programa 2: Biodiversidad, fuente de vida, Proyecto 2.2 Conservación y recuperación de ecosistemas estratégicos y su biodiversidad</v>
      </c>
      <c r="N18" s="679" t="str">
        <f t="shared" si="1"/>
        <v/>
      </c>
      <c r="O18" s="680" t="s">
        <v>241</v>
      </c>
      <c r="P18" s="681"/>
    </row>
    <row r="19" spans="1:16" ht="60">
      <c r="A19" s="672" t="s">
        <v>588</v>
      </c>
      <c r="B19" s="673" t="s">
        <v>589</v>
      </c>
      <c r="C19" s="682" t="str">
        <f>+'[6]14Invasor'!D8</f>
        <v>N.A.</v>
      </c>
      <c r="D19" s="676"/>
      <c r="E19" s="676"/>
      <c r="F19" s="676"/>
      <c r="H19" s="677">
        <f>+'[6]14Invasor'!F11</f>
        <v>0</v>
      </c>
      <c r="I19" s="677" t="str">
        <f>+'[6]14Invasor'!E12</f>
        <v>Programa 2: Biodiversidad, fuente de vida, Proyecto 2.1 Conocimiento y planificación de ecosistemas estratégicos</v>
      </c>
      <c r="J19" s="677">
        <f>+'[6]14Invasor'!E13</f>
        <v>0</v>
      </c>
      <c r="L19" s="678">
        <f t="shared" si="0"/>
        <v>0</v>
      </c>
      <c r="M19" s="678" t="str">
        <f t="shared" si="1"/>
        <v>Programa 2: Biodiversidad, fuente de vida, Proyecto 2.1 Conocimiento y planificación de ecosistemas estratégicos</v>
      </c>
      <c r="N19" s="679" t="str">
        <f t="shared" si="1"/>
        <v/>
      </c>
      <c r="O19" s="680" t="s">
        <v>241</v>
      </c>
      <c r="P19" s="681"/>
    </row>
    <row r="20" spans="1:16" ht="72">
      <c r="A20" s="672" t="s">
        <v>590</v>
      </c>
      <c r="B20" s="673" t="s">
        <v>591</v>
      </c>
      <c r="C20" s="682">
        <f>+'[6]15Restaura'!D8</f>
        <v>1</v>
      </c>
      <c r="D20" s="676"/>
      <c r="E20" s="676"/>
      <c r="F20" s="676"/>
      <c r="H20" s="677">
        <f>+'[6]15Restaura'!F11</f>
        <v>0</v>
      </c>
      <c r="I20" s="677" t="str">
        <f>+'[6]15Restaura'!E12</f>
        <v>Programa 2: Biodiversidad, fuente de vida, Proyecto 2.2 Conservación y recuperación de ecosistemas estratégicos y su biodiversidad</v>
      </c>
      <c r="J20" s="677">
        <f>+'[6]15Restaura'!E13</f>
        <v>0</v>
      </c>
      <c r="L20" s="678" t="str">
        <f t="shared" si="0"/>
        <v/>
      </c>
      <c r="M20" s="678" t="str">
        <f t="shared" si="1"/>
        <v>Programa 2: Biodiversidad, fuente de vida, Proyecto 2.2 Conservación y recuperación de ecosistemas estratégicos y su biodiversidad</v>
      </c>
      <c r="N20" s="679" t="str">
        <f t="shared" si="1"/>
        <v/>
      </c>
      <c r="O20" s="680" t="s">
        <v>241</v>
      </c>
      <c r="P20" s="681"/>
    </row>
    <row r="21" spans="1:16" ht="48">
      <c r="A21" s="672" t="s">
        <v>592</v>
      </c>
      <c r="B21" s="673" t="s">
        <v>593</v>
      </c>
      <c r="C21" s="682" t="str">
        <f>+'[6]16MIZC'!D8</f>
        <v>NO APLICA</v>
      </c>
      <c r="D21" s="676"/>
      <c r="E21" s="676"/>
      <c r="F21" s="676"/>
      <c r="H21" s="677" t="str">
        <f>+'[6]16MIZC'!F11</f>
        <v>Acuerdo de Consejo Directivo No. 04 de 2016</v>
      </c>
      <c r="I21" s="677">
        <f>+'[6]16MIZC'!E12</f>
        <v>0</v>
      </c>
      <c r="J21" s="677" t="str">
        <f>+'[6]16MIZC'!E13</f>
        <v>Este indicador no fue adoptado por la CAM, pues su jurisdicción es continental.</v>
      </c>
      <c r="L21" s="678" t="str">
        <f t="shared" si="0"/>
        <v>Acuerdo de Consejo Directivo No. 04 de 2016</v>
      </c>
      <c r="M21" s="678" t="str">
        <f t="shared" si="1"/>
        <v/>
      </c>
      <c r="N21" s="679" t="str">
        <f t="shared" si="1"/>
        <v>Este indicador no fue adoptado por la CAM, pues su jurisdicción es continental.</v>
      </c>
      <c r="O21" s="680" t="s">
        <v>241</v>
      </c>
      <c r="P21" s="681"/>
    </row>
    <row r="22" spans="1:16" ht="48">
      <c r="A22" s="672" t="s">
        <v>594</v>
      </c>
      <c r="B22" s="673" t="s">
        <v>397</v>
      </c>
      <c r="C22" s="682">
        <f>+'[6]17PGIRS'!D8</f>
        <v>1</v>
      </c>
      <c r="D22" s="676"/>
      <c r="E22" s="676"/>
      <c r="F22" s="676"/>
      <c r="H22" s="677">
        <f>+'[6]17PGIRS'!F11</f>
        <v>0</v>
      </c>
      <c r="I22" s="677" t="str">
        <f>+'[6]17PGIRS'!E12</f>
        <v>Programa 4: Cuida tu Naturaleza. Proyecto 4.1: Control y vigilancia ambiental</v>
      </c>
      <c r="J22" s="677">
        <f>+'[6]17PGIRS'!E13</f>
        <v>0</v>
      </c>
      <c r="L22" s="678" t="str">
        <f t="shared" si="0"/>
        <v/>
      </c>
      <c r="M22" s="678" t="str">
        <f t="shared" si="1"/>
        <v>Programa 4: Cuida tu Naturaleza. Proyecto 4.1: Control y vigilancia ambiental</v>
      </c>
      <c r="N22" s="679" t="str">
        <f t="shared" si="1"/>
        <v/>
      </c>
      <c r="O22" s="680" t="s">
        <v>241</v>
      </c>
      <c r="P22" s="681"/>
    </row>
    <row r="23" spans="1:16" ht="60">
      <c r="A23" s="672" t="s">
        <v>595</v>
      </c>
      <c r="B23" s="673" t="s">
        <v>383</v>
      </c>
      <c r="C23" s="682">
        <f>+'[6]18Sector'!D8</f>
        <v>1</v>
      </c>
      <c r="D23" s="676"/>
      <c r="E23" s="676"/>
      <c r="F23" s="676"/>
      <c r="H23" s="677">
        <f>+'[6]18Sector'!F11</f>
        <v>0</v>
      </c>
      <c r="I23" s="677" t="str">
        <f>+'[6]18Sector'!E12</f>
        <v>Programa 3: Adaptación para el crecimiento verde, proyecto 3.1: Crecimiento verde de sectores productivos</v>
      </c>
      <c r="J23" s="677">
        <f>+'[6]18Sector'!E13</f>
        <v>0</v>
      </c>
      <c r="L23" s="678" t="str">
        <f t="shared" si="0"/>
        <v/>
      </c>
      <c r="M23" s="678" t="str">
        <f t="shared" si="1"/>
        <v>Programa 3: Adaptación para el crecimiento verde, proyecto 3.1: Crecimiento verde de sectores productivos</v>
      </c>
      <c r="N23" s="679" t="str">
        <f t="shared" si="1"/>
        <v/>
      </c>
      <c r="O23" s="680" t="s">
        <v>241</v>
      </c>
      <c r="P23" s="681"/>
    </row>
    <row r="24" spans="1:16" ht="60">
      <c r="A24" s="672" t="s">
        <v>596</v>
      </c>
      <c r="B24" s="673" t="s">
        <v>597</v>
      </c>
      <c r="C24" s="682">
        <f>+'[6]19GAU'!D8</f>
        <v>1</v>
      </c>
      <c r="D24" s="676"/>
      <c r="E24" s="676"/>
      <c r="F24" s="676"/>
      <c r="H24" s="677">
        <f>+'[6]19GAU'!F11</f>
        <v>0</v>
      </c>
      <c r="I24" s="677" t="str">
        <f>+'[6]19GAU'!E12</f>
        <v>Programa 3: Adaptación para el crecimiento verde, proyecto 3.2:  Areas urbanas sostenibles resilientes</v>
      </c>
      <c r="J24" s="677">
        <f>+'[6]19GAU'!E13</f>
        <v>0</v>
      </c>
      <c r="L24" s="678" t="str">
        <f t="shared" si="0"/>
        <v/>
      </c>
      <c r="M24" s="678" t="str">
        <f t="shared" si="1"/>
        <v>Programa 3: Adaptación para el crecimiento verde, proyecto 3.2:  Areas urbanas sostenibles resilientes</v>
      </c>
      <c r="N24" s="679" t="str">
        <f t="shared" si="1"/>
        <v/>
      </c>
      <c r="O24" s="680" t="s">
        <v>241</v>
      </c>
      <c r="P24" s="681"/>
    </row>
    <row r="25" spans="1:16" ht="60">
      <c r="A25" s="672" t="s">
        <v>598</v>
      </c>
      <c r="B25" s="673" t="s">
        <v>599</v>
      </c>
      <c r="C25" s="682">
        <f>+'[6]20Negoc'!D8</f>
        <v>1</v>
      </c>
      <c r="D25" s="676"/>
      <c r="E25" s="676"/>
      <c r="F25" s="676"/>
      <c r="H25" s="677">
        <f>+'[6]20Negoc'!F11</f>
        <v>0</v>
      </c>
      <c r="I25" s="677" t="str">
        <f>+'[6]20Negoc'!E12</f>
        <v>Programa 3: Adaptación para el crecimiento verde, proyecto 3.1: Crecimiento verde de sectores productivos</v>
      </c>
      <c r="J25" s="677">
        <f>+'[6]20Negoc'!E13</f>
        <v>0</v>
      </c>
      <c r="L25" s="678" t="str">
        <f t="shared" si="0"/>
        <v/>
      </c>
      <c r="M25" s="678" t="str">
        <f t="shared" si="1"/>
        <v>Programa 3: Adaptación para el crecimiento verde, proyecto 3.1: Crecimiento verde de sectores productivos</v>
      </c>
      <c r="N25" s="679" t="str">
        <f t="shared" si="1"/>
        <v/>
      </c>
      <c r="O25" s="680" t="s">
        <v>241</v>
      </c>
      <c r="P25" s="681"/>
    </row>
    <row r="26" spans="1:16" ht="48">
      <c r="A26" s="672" t="s">
        <v>600</v>
      </c>
      <c r="B26" s="673" t="s">
        <v>601</v>
      </c>
      <c r="C26" s="682">
        <f>+'[6]21TiempoT'!D8</f>
        <v>1</v>
      </c>
      <c r="D26" s="676"/>
      <c r="E26" s="676"/>
      <c r="F26" s="676"/>
      <c r="H26" s="677">
        <f>+'[6]21TiempoT'!F11</f>
        <v>0</v>
      </c>
      <c r="I26" s="677" t="str">
        <f>+'[6]21TiempoT'!E12</f>
        <v>Programa 4: Cuida tu Naturaleza. Proyecto 4.1: Control y vigilancia ambiental</v>
      </c>
      <c r="J26" s="677" t="str">
        <f>+'[6]21TiempoT'!E13</f>
        <v xml:space="preserve">Los datos reportados hacen referencia a solicitudes resueltas dentro de la vigencia 2016. </v>
      </c>
      <c r="L26" s="678" t="str">
        <f t="shared" si="0"/>
        <v/>
      </c>
      <c r="M26" s="678" t="str">
        <f t="shared" si="1"/>
        <v>Programa 4: Cuida tu Naturaleza. Proyecto 4.1: Control y vigilancia ambiental</v>
      </c>
      <c r="N26" s="679" t="str">
        <f t="shared" si="1"/>
        <v xml:space="preserve">Los datos reportados hacen referencia a solicitudes resueltas dentro de la vigencia 2016. </v>
      </c>
      <c r="O26" s="680" t="s">
        <v>241</v>
      </c>
      <c r="P26" s="681"/>
    </row>
    <row r="27" spans="1:16" ht="132">
      <c r="A27" s="672" t="s">
        <v>602</v>
      </c>
      <c r="B27" s="673" t="s">
        <v>399</v>
      </c>
      <c r="C27" s="682">
        <f>+'[6]22Autor'!D8</f>
        <v>1</v>
      </c>
      <c r="D27" s="676"/>
      <c r="E27" s="676"/>
      <c r="F27" s="676"/>
      <c r="H27" s="677">
        <f>+'[6]22Autor'!F11</f>
        <v>0</v>
      </c>
      <c r="I27" s="677" t="str">
        <f>+'[6]22Autor'!E12</f>
        <v>Programa 4: Cuida tu Naturaleza. Proyecto 4.1: Control y vigilancia ambiental</v>
      </c>
      <c r="J27" s="677" t="str">
        <f>+'[6]22Autor'!E13</f>
        <v>Con relación a las licencias Ambientales, a 31 de diciembre de 2016 el seguimiento se realizó a las licencias vigentes otorgadas durante la vigencia 2015 y años anteriores. Para el 2017 se hará seguimiento a las de vigencias anteriores mas la otorgadas en el 2016.</v>
      </c>
      <c r="L27" s="678" t="str">
        <f t="shared" si="0"/>
        <v/>
      </c>
      <c r="M27" s="678" t="str">
        <f t="shared" si="1"/>
        <v>Programa 4: Cuida tu Naturaleza. Proyecto 4.1: Control y vigilancia ambiental</v>
      </c>
      <c r="N27" s="679" t="str">
        <f t="shared" si="1"/>
        <v>Con relación a las licencias Ambientales, a 31 de diciembre de 2016 el seguimiento se realizó a las licencias vigentes otorgadas durante la vigencia 2015 y años anteriores. Para el 2017 se hará seguimiento a las de vigencias anteriores mas la otorgadas en el 2016.</v>
      </c>
      <c r="O27" s="680" t="s">
        <v>241</v>
      </c>
      <c r="P27" s="681"/>
    </row>
    <row r="28" spans="1:16" ht="132">
      <c r="A28" s="672" t="s">
        <v>603</v>
      </c>
      <c r="B28" s="673" t="s">
        <v>604</v>
      </c>
      <c r="C28" s="682">
        <f>+'[6]22Autor'!D8</f>
        <v>1</v>
      </c>
      <c r="D28" s="676"/>
      <c r="E28" s="676"/>
      <c r="F28" s="676"/>
      <c r="H28" s="677">
        <f>+'[6]22Autor'!F11</f>
        <v>0</v>
      </c>
      <c r="I28" s="677" t="str">
        <f>+'[6]22Autor'!E12</f>
        <v>Programa 4: Cuida tu Naturaleza. Proyecto 4.1: Control y vigilancia ambiental</v>
      </c>
      <c r="J28" s="677" t="str">
        <f>+'[6]22Autor'!E13</f>
        <v>Con relación a las licencias Ambientales, a 31 de diciembre de 2016 el seguimiento se realizó a las licencias vigentes otorgadas durante la vigencia 2015 y años anteriores. Para el 2017 se hará seguimiento a las de vigencias anteriores mas la otorgadas en el 2016.</v>
      </c>
      <c r="L28" s="678" t="str">
        <f t="shared" si="0"/>
        <v/>
      </c>
      <c r="M28" s="678" t="str">
        <f t="shared" si="1"/>
        <v>Programa 4: Cuida tu Naturaleza. Proyecto 4.1: Control y vigilancia ambiental</v>
      </c>
      <c r="N28" s="679" t="str">
        <f t="shared" si="1"/>
        <v>Con relación a las licencias Ambientales, a 31 de diciembre de 2016 el seguimiento se realizó a las licencias vigentes otorgadas durante la vigencia 2015 y años anteriores. Para el 2017 se hará seguimiento a las de vigencias anteriores mas la otorgadas en el 2016.</v>
      </c>
      <c r="O28" s="680" t="s">
        <v>241</v>
      </c>
      <c r="P28" s="681"/>
    </row>
    <row r="29" spans="1:16" ht="51">
      <c r="A29" s="672" t="s">
        <v>605</v>
      </c>
      <c r="B29" s="673" t="s">
        <v>413</v>
      </c>
      <c r="C29" s="682">
        <f>'[6]24POT'!D7</f>
        <v>1</v>
      </c>
      <c r="D29" s="676"/>
      <c r="E29" s="676"/>
      <c r="F29" s="676"/>
      <c r="H29" s="677">
        <f>'[6]24POT'!F10</f>
        <v>0</v>
      </c>
      <c r="I29" s="677" t="str">
        <f>'[6]24POT'!E11</f>
        <v>Programa 5: Huila Territorio Ordenado, Proyecto 5.1: Planificación Ambiental Territorial</v>
      </c>
      <c r="J29" s="677">
        <f>'[6]24POT'!E12</f>
        <v>0</v>
      </c>
      <c r="L29" s="678" t="str">
        <f t="shared" si="0"/>
        <v/>
      </c>
      <c r="M29" s="678" t="str">
        <f t="shared" si="1"/>
        <v>Programa 5: Huila Territorio Ordenado, Proyecto 5.1: Planificación Ambiental Territorial</v>
      </c>
      <c r="N29" s="679" t="str">
        <f t="shared" si="1"/>
        <v/>
      </c>
      <c r="O29" s="680" t="s">
        <v>241</v>
      </c>
      <c r="P29" s="681"/>
    </row>
    <row r="30" spans="1:16" ht="72">
      <c r="A30" s="672" t="s">
        <v>606</v>
      </c>
      <c r="B30" s="673" t="s">
        <v>356</v>
      </c>
      <c r="C30" s="682" t="str">
        <f>+'[6]25Redes'!D8</f>
        <v>SIN INFORMACION</v>
      </c>
      <c r="D30" s="676"/>
      <c r="E30" s="676"/>
      <c r="F30" s="676"/>
      <c r="H30" s="677">
        <f>+'[6]25Redes'!F11</f>
        <v>0</v>
      </c>
      <c r="I30" s="677" t="str">
        <f>+'[6]25Redes'!E12</f>
        <v>Programa 1: Agua para todos. Proyecto 1.1: Ordenamiento y administración del recurso hídrico y las cuencas hidrográficas.</v>
      </c>
      <c r="J30" s="677">
        <f>+'[6]25Redes'!E13</f>
        <v>0</v>
      </c>
      <c r="L30" s="678">
        <f t="shared" si="0"/>
        <v>0</v>
      </c>
      <c r="M30" s="678" t="str">
        <f t="shared" si="1"/>
        <v>Programa 1: Agua para todos. Proyecto 1.1: Ordenamiento y administración del recurso hídrico y las cuencas hidrográficas.</v>
      </c>
      <c r="N30" s="679" t="str">
        <f t="shared" si="1"/>
        <v/>
      </c>
      <c r="O30" s="680" t="s">
        <v>241</v>
      </c>
      <c r="P30" s="681"/>
    </row>
    <row r="31" spans="1:16" ht="48">
      <c r="A31" s="672" t="s">
        <v>607</v>
      </c>
      <c r="B31" s="673" t="s">
        <v>411</v>
      </c>
      <c r="C31" s="682">
        <f>+'[6]26SIAC'!D8</f>
        <v>1</v>
      </c>
      <c r="D31" s="676"/>
      <c r="E31" s="676"/>
      <c r="F31" s="676"/>
      <c r="H31" s="677">
        <f>+'[6]26SIAC'!F11</f>
        <v>0</v>
      </c>
      <c r="I31" s="677" t="str">
        <f>+'[6]26SIAC'!E12</f>
        <v>Programa 4: Cuida tu Naturaleza. Proyecto 4.1: Control y vigilancia ambiental</v>
      </c>
      <c r="J31" s="677">
        <f>+'[6]26SIAC'!E13</f>
        <v>0</v>
      </c>
      <c r="L31" s="678" t="str">
        <f t="shared" si="0"/>
        <v/>
      </c>
      <c r="M31" s="678" t="str">
        <f t="shared" si="1"/>
        <v>Programa 4: Cuida tu Naturaleza. Proyecto 4.1: Control y vigilancia ambiental</v>
      </c>
      <c r="N31" s="679" t="str">
        <f t="shared" si="1"/>
        <v/>
      </c>
      <c r="O31" s="680" t="s">
        <v>241</v>
      </c>
      <c r="P31" s="681"/>
    </row>
    <row r="32" spans="1:16" ht="48">
      <c r="A32" s="672" t="s">
        <v>608</v>
      </c>
      <c r="B32" s="673" t="s">
        <v>609</v>
      </c>
      <c r="C32" s="682">
        <f>+'[6]27Educa'!D8</f>
        <v>0.96562274800049885</v>
      </c>
      <c r="D32" s="676"/>
      <c r="E32" s="676"/>
      <c r="F32" s="676"/>
      <c r="H32" s="677">
        <f>+'[6]27Educa'!F11</f>
        <v>0</v>
      </c>
      <c r="I32" s="677" t="str">
        <f>+'[6]27Educa'!E12</f>
        <v>Programa 6: Educación Camino de Paz; Proyecto 6.2: Educación Ambiental: Opita de Corazón</v>
      </c>
      <c r="J32" s="677">
        <f>+'[6]27Educa'!E13</f>
        <v>0</v>
      </c>
      <c r="L32" s="678" t="str">
        <f t="shared" si="0"/>
        <v/>
      </c>
      <c r="M32" s="678" t="str">
        <f t="shared" si="1"/>
        <v>Programa 6: Educación Camino de Paz; Proyecto 6.2: Educación Ambiental: Opita de Corazón</v>
      </c>
      <c r="N32" s="679" t="str">
        <f t="shared" si="1"/>
        <v/>
      </c>
      <c r="O32" s="680" t="s">
        <v>241</v>
      </c>
      <c r="P32" s="681"/>
    </row>
  </sheetData>
  <sheetProtection sheet="1" objects="1" scenarios="1"/>
  <mergeCells count="4">
    <mergeCell ref="A1:P1"/>
    <mergeCell ref="A2:P2"/>
    <mergeCell ref="A3:P3"/>
    <mergeCell ref="A4:B4"/>
  </mergeCells>
  <conditionalFormatting sqref="C6:C32">
    <cfRule type="colorScale" priority="12">
      <colorScale>
        <cfvo type="min"/>
        <cfvo type="percentile" val="50"/>
        <cfvo type="max"/>
        <color rgb="FFF8696B"/>
        <color rgb="FFFFEB84"/>
        <color rgb="FF63BE7B"/>
      </colorScale>
    </cfRule>
  </conditionalFormatting>
  <conditionalFormatting sqref="H7:I32">
    <cfRule type="colorScale" priority="11">
      <colorScale>
        <cfvo type="min"/>
        <cfvo type="percentile" val="50"/>
        <cfvo type="max"/>
        <color rgb="FFF8696B"/>
        <color rgb="FFFFEB84"/>
        <color rgb="FF63BE7B"/>
      </colorScale>
    </cfRule>
  </conditionalFormatting>
  <conditionalFormatting sqref="L6:L7">
    <cfRule type="colorScale" priority="10">
      <colorScale>
        <cfvo type="min"/>
        <cfvo type="percentile" val="50"/>
        <cfvo type="max"/>
        <color rgb="FFF8696B"/>
        <color rgb="FFFFEB84"/>
        <color rgb="FF63BE7B"/>
      </colorScale>
    </cfRule>
  </conditionalFormatting>
  <conditionalFormatting sqref="L8:L32">
    <cfRule type="colorScale" priority="9">
      <colorScale>
        <cfvo type="min"/>
        <cfvo type="percentile" val="50"/>
        <cfvo type="max"/>
        <color rgb="FFF8696B"/>
        <color rgb="FFFFEB84"/>
        <color rgb="FF63BE7B"/>
      </colorScale>
    </cfRule>
  </conditionalFormatting>
  <conditionalFormatting sqref="M6:M32">
    <cfRule type="colorScale" priority="8">
      <colorScale>
        <cfvo type="min"/>
        <cfvo type="percentile" val="50"/>
        <cfvo type="max"/>
        <color rgb="FFF8696B"/>
        <color rgb="FFFFEB84"/>
        <color rgb="FF63BE7B"/>
      </colorScale>
    </cfRule>
  </conditionalFormatting>
  <conditionalFormatting sqref="N6">
    <cfRule type="colorScale" priority="7">
      <colorScale>
        <cfvo type="min"/>
        <cfvo type="percentile" val="50"/>
        <cfvo type="max"/>
        <color rgb="FFF8696B"/>
        <color rgb="FFFFEB84"/>
        <color rgb="FF63BE7B"/>
      </colorScale>
    </cfRule>
  </conditionalFormatting>
  <conditionalFormatting sqref="N7:N32">
    <cfRule type="colorScale" priority="6">
      <colorScale>
        <cfvo type="min"/>
        <cfvo type="percentile" val="50"/>
        <cfvo type="max"/>
        <color rgb="FFF8696B"/>
        <color rgb="FFFFEB84"/>
        <color rgb="FF63BE7B"/>
      </colorScale>
    </cfRule>
  </conditionalFormatting>
  <conditionalFormatting sqref="J7:J32">
    <cfRule type="colorScale" priority="5">
      <colorScale>
        <cfvo type="min"/>
        <cfvo type="percentile" val="50"/>
        <cfvo type="max"/>
        <color rgb="FFF8696B"/>
        <color rgb="FFFFEB84"/>
        <color rgb="FF63BE7B"/>
      </colorScale>
    </cfRule>
  </conditionalFormatting>
  <conditionalFormatting sqref="H6:I6">
    <cfRule type="colorScale" priority="4">
      <colorScale>
        <cfvo type="min"/>
        <cfvo type="percentile" val="50"/>
        <cfvo type="max"/>
        <color rgb="FFF8696B"/>
        <color rgb="FFFFEB84"/>
        <color rgb="FF63BE7B"/>
      </colorScale>
    </cfRule>
  </conditionalFormatting>
  <conditionalFormatting sqref="J6">
    <cfRule type="colorScale" priority="3">
      <colorScale>
        <cfvo type="min"/>
        <cfvo type="percentile" val="50"/>
        <cfvo type="max"/>
        <color rgb="FFF8696B"/>
        <color rgb="FFFFEB84"/>
        <color rgb="FF63BE7B"/>
      </colorScale>
    </cfRule>
  </conditionalFormatting>
  <conditionalFormatting sqref="O6">
    <cfRule type="colorScale" priority="2">
      <colorScale>
        <cfvo type="min"/>
        <cfvo type="percentile" val="50"/>
        <cfvo type="max"/>
        <color rgb="FFF8696B"/>
        <color rgb="FFFFEB84"/>
        <color rgb="FF63BE7B"/>
      </colorScale>
    </cfRule>
  </conditionalFormatting>
  <conditionalFormatting sqref="O7:O32">
    <cfRule type="colorScale" priority="1">
      <colorScale>
        <cfvo type="min"/>
        <cfvo type="percentile" val="50"/>
        <cfvo type="max"/>
        <color rgb="FFF8696B"/>
        <color rgb="FFFFEB84"/>
        <color rgb="FF63BE7B"/>
      </colorScale>
    </cfRule>
  </conditionalFormatting>
  <hyperlinks>
    <hyperlink ref="B6" location="'1POMCAS'!A1" display="Porcentaje de avance en la formulación y/o ajuste de los Planes de Ordenación y Manejo de Cuencas (POMCAS), Planes de Manejo de Acuíferos (PMA) y Planes de Manejo de Microcuencas (PMM)"/>
    <hyperlink ref="B7" location="'2PORH'!A1" display="Porcentaje de cuerpos de agua con planes de ordenamiento del recurso hídrico (PORH) adoptados"/>
    <hyperlink ref="B8" location="'3PSMV'!_Toc467769470" display="Porcentaje de Planes de Saneamiento y Manejo de Vertimientos (PSMV) con seguimiento"/>
    <hyperlink ref="B9" location="'4UsoAguas'!_Toc467769471" display="Porcentaje de cuerpos de agua con reglamentación del uso de las aguas"/>
    <hyperlink ref="B10" location="'5PUEAA'!_Toc467769472" display="Porcentaje de Programas de Uso Eficiente y Ahorro del Agua (PUEAA) con seguimiento"/>
    <hyperlink ref="B11" location="'6POMCASejec'!_Toc467769473" display="Porcentaje de Planes de Ordenación y Manejo de Cuencas (POMCAS), Planes de Manejo de Acuíferos (PMA) y Planes de Manejo de Microcuencas (PMM) en ejecución"/>
    <hyperlink ref="B12" location="'7Clima'!_Toc467769474" display="Porcentaje de entes territoriales asesorados en la incorporación, planificación y ejecución de acciones relacionadas con cambio climático en el marco de los instrumentos de planificación territorial"/>
    <hyperlink ref="B13" location="'8Suelo'!_Toc467769475" display="Porcentaje de suelos degradados en recuperación o rehabilitación"/>
    <hyperlink ref="B14" location="'9RUNAP'!_Toc467769476" display="Porcentaje de la superficie de áreas protegidas regionales declaradas, homologadas o recategorizadas, inscritas en el RUNAP"/>
    <hyperlink ref="B15" location="'10Paramos'!_Toc467769477" display="Porcentaje de páramos delimitados por el MADS, con zonificación y régimen de usos adoptados por la CAR"/>
    <hyperlink ref="B16" location="'11Forest'!_Toc467769478" display="Porcentaje de avance en la formulación del Plan de Ordenación Forestal"/>
    <hyperlink ref="B17" location="'12PlanesAP'!_Toc467769479" display="Porcentaje de áreas protegidas con planes de manejo en ejecución"/>
    <hyperlink ref="B18" location="'13Amenaz'!_Toc467769480" display="Porcentaje de especies amenazadas con medidas de conservación y manejo en ejecución"/>
    <hyperlink ref="B19" location="'14Invasor'!_Toc467769481" display="Porcentaje de especies invasoras con medidas de prevención, control y manejo en ejecución"/>
    <hyperlink ref="B20" location="'15Restaura'!_Toc467769482" display="Porcentaje de áreas de ecosistemas en restauración, rehabilitación y reforestación"/>
    <hyperlink ref="B21" location="'16MIZC'!_Toc467769483" display="Implementación de acciones en manejo integrado de zonas costeras"/>
    <hyperlink ref="B22" location="'17PGIRS'!_Toc467769484" display="Porcentaje de Planes de Gestión Integral de Residuos Sólidos (PGIRS) con seguimiento a metas de aprovechamiento"/>
    <hyperlink ref="B23" location="'18Sector'!_Toc467769485" display="Porcentaje de sectores con acompañamiento para la reconversión hacia sistemas sostenibles de producción"/>
    <hyperlink ref="B24" location="'19GAU'!_Toc467769486" display="Porcentaje de ejecución de acciones en Gestión Ambiental Urbana"/>
    <hyperlink ref="B25" location="'20Negoc'!_Toc467769487" display="Implementación del Programa Regional de Negocios Verdes por la autoridad ambiental"/>
    <hyperlink ref="B27" location="'22Autor'!_Toc467769489" display="Porcentaje de autorizaciones ambientales con seguimiento"/>
    <hyperlink ref="B28" location="'23Sanc'!_Toc467769490" display="Porcentaje de Procesos Sancionatorios Resueltos"/>
    <hyperlink ref="B29" location="'24POT'!_Toc467769491" display="Porcentaje de municipios asesorados o asistidos en la inclusión del componente ambiental en los procesos de planificación y ordenamiento territorial, con énfasis en la incorporación de las determinantes ambientales para la revisión y ajuste de los POT"/>
    <hyperlink ref="B30" location="'25Redes'!_Toc467769492" display="Porcentaje de redes y estaciones de monitoreo en operación"/>
    <hyperlink ref="B31" location="'26SIAC'!_Toc467769493" display="Porcentaje de actualización y reporte de la información en el SIAC"/>
    <hyperlink ref="B32" location="'27Educa'!_Toc467769494" display="Ejecución de Acciones en Educación Ambiental"/>
    <hyperlink ref="B26" location="'21TiempoT'!_Toc467769488" display="Tiempo promedio de trámite para la resolución de autorizaciones ambientales otorgadas por la corporación"/>
  </hyperlinks>
  <pageMargins left="0.7" right="0.7" top="0.75" bottom="0.75" header="0.3" footer="0.3"/>
  <pageSetup paperSize="178"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5"/>
  <sheetViews>
    <sheetView zoomScaleNormal="100" zoomScaleSheetLayoutView="100" workbookViewId="0">
      <selection activeCell="H5" sqref="H5"/>
    </sheetView>
  </sheetViews>
  <sheetFormatPr baseColWidth="10" defaultRowHeight="12.75"/>
  <cols>
    <col min="1" max="1" width="9.140625" style="411" customWidth="1"/>
    <col min="2" max="2" width="49" style="411" customWidth="1"/>
    <col min="3" max="4" width="20.5703125" style="411" customWidth="1"/>
    <col min="5" max="16384" width="11.42578125" style="411"/>
  </cols>
  <sheetData>
    <row r="1" spans="1:7" ht="130.5" customHeight="1">
      <c r="A1" s="410"/>
      <c r="B1" s="410"/>
      <c r="C1" s="410"/>
      <c r="D1" s="410"/>
    </row>
    <row r="2" spans="1:7" s="413" customFormat="1">
      <c r="A2" s="597" t="s">
        <v>510</v>
      </c>
      <c r="B2" s="597"/>
      <c r="C2" s="597"/>
      <c r="D2" s="597"/>
      <c r="E2" s="412"/>
      <c r="F2" s="412"/>
      <c r="G2" s="412"/>
    </row>
    <row r="3" spans="1:7" s="413" customFormat="1">
      <c r="A3" s="597">
        <f>'[1]Datos Generales'!C5</f>
        <v>0</v>
      </c>
      <c r="B3" s="597"/>
      <c r="C3" s="597"/>
      <c r="D3" s="597"/>
      <c r="E3" s="412"/>
      <c r="F3" s="412"/>
      <c r="G3" s="412"/>
    </row>
    <row r="4" spans="1:7" s="413" customFormat="1" ht="15.75" customHeight="1" thickBot="1">
      <c r="A4" s="598" t="s">
        <v>558</v>
      </c>
      <c r="B4" s="598"/>
      <c r="C4" s="414">
        <f>'[1]Datos Generales'!C6</f>
        <v>0</v>
      </c>
      <c r="D4" s="414"/>
      <c r="E4" s="415"/>
      <c r="F4" s="415"/>
      <c r="G4" s="415"/>
    </row>
    <row r="5" spans="1:7" s="418" customFormat="1" ht="21" customHeight="1">
      <c r="A5" s="416"/>
      <c r="B5" s="417" t="s">
        <v>193</v>
      </c>
      <c r="C5" s="417" t="s">
        <v>194</v>
      </c>
      <c r="D5" s="417" t="s">
        <v>195</v>
      </c>
    </row>
    <row r="6" spans="1:7" s="413" customFormat="1">
      <c r="A6" s="419">
        <v>3000</v>
      </c>
      <c r="B6" s="420" t="s">
        <v>196</v>
      </c>
      <c r="C6" s="421">
        <f>SUM(C7+C33)</f>
        <v>35079676932</v>
      </c>
      <c r="D6" s="421">
        <f>SUM(D7+D33)</f>
        <v>35571852058</v>
      </c>
    </row>
    <row r="7" spans="1:7" s="413" customFormat="1">
      <c r="A7" s="422">
        <v>3100</v>
      </c>
      <c r="B7" s="423" t="s">
        <v>197</v>
      </c>
      <c r="C7" s="424">
        <f>SUM(C8+C12)</f>
        <v>20560715538</v>
      </c>
      <c r="D7" s="424">
        <f>SUM(D8+D12)</f>
        <v>20289063380</v>
      </c>
    </row>
    <row r="8" spans="1:7" s="413" customFormat="1">
      <c r="A8" s="425">
        <v>3110</v>
      </c>
      <c r="B8" s="426" t="s">
        <v>198</v>
      </c>
      <c r="C8" s="427">
        <f>SUM(C9:C11)</f>
        <v>7966559232</v>
      </c>
      <c r="D8" s="427">
        <f>SUM(D9:D11)</f>
        <v>8240561838</v>
      </c>
    </row>
    <row r="9" spans="1:7" s="431" customFormat="1" ht="11.25">
      <c r="A9" s="428"/>
      <c r="B9" s="429" t="s">
        <v>199</v>
      </c>
      <c r="C9" s="430"/>
      <c r="D9" s="430"/>
    </row>
    <row r="10" spans="1:7" s="431" customFormat="1" ht="11.25">
      <c r="A10" s="428"/>
      <c r="B10" s="429" t="s">
        <v>200</v>
      </c>
      <c r="C10" s="430">
        <v>7966559232</v>
      </c>
      <c r="D10" s="430">
        <v>8240561838</v>
      </c>
    </row>
    <row r="11" spans="1:7" s="431" customFormat="1" ht="11.25">
      <c r="A11" s="428"/>
      <c r="B11" s="429" t="s">
        <v>201</v>
      </c>
      <c r="C11" s="430"/>
      <c r="D11" s="430"/>
    </row>
    <row r="12" spans="1:7" s="413" customFormat="1">
      <c r="A12" s="425">
        <v>3120</v>
      </c>
      <c r="B12" s="426" t="s">
        <v>202</v>
      </c>
      <c r="C12" s="427">
        <f>SUM(C13+C17+C18+C19+C20+C25)</f>
        <v>12594156306</v>
      </c>
      <c r="D12" s="427">
        <f>SUM(D13+D17+D18+D19+D20+D25)</f>
        <v>12048501542</v>
      </c>
    </row>
    <row r="13" spans="1:7" s="434" customFormat="1" ht="12">
      <c r="A13" s="428">
        <v>3121</v>
      </c>
      <c r="B13" s="432" t="s">
        <v>203</v>
      </c>
      <c r="C13" s="433">
        <f>SUM(C14:C16)</f>
        <v>579744516</v>
      </c>
      <c r="D13" s="433">
        <f>SUM(D14:D16)</f>
        <v>1104825798</v>
      </c>
    </row>
    <row r="14" spans="1:7" s="431" customFormat="1" ht="11.25">
      <c r="A14" s="428"/>
      <c r="B14" s="429" t="s">
        <v>203</v>
      </c>
      <c r="C14" s="430">
        <v>0</v>
      </c>
      <c r="D14" s="430">
        <v>0</v>
      </c>
    </row>
    <row r="15" spans="1:7" s="431" customFormat="1" ht="11.25">
      <c r="A15" s="428"/>
      <c r="B15" s="429" t="s">
        <v>204</v>
      </c>
      <c r="C15" s="430">
        <f>579744516</f>
        <v>579744516</v>
      </c>
      <c r="D15" s="430">
        <v>1104825798</v>
      </c>
    </row>
    <row r="16" spans="1:7" s="431" customFormat="1" ht="11.25">
      <c r="A16" s="428"/>
      <c r="B16" s="429" t="s">
        <v>205</v>
      </c>
      <c r="C16" s="430">
        <v>0</v>
      </c>
      <c r="D16" s="430">
        <v>0</v>
      </c>
    </row>
    <row r="17" spans="1:4" s="434" customFormat="1" ht="12">
      <c r="A17" s="428">
        <v>3123</v>
      </c>
      <c r="B17" s="432" t="s">
        <v>206</v>
      </c>
      <c r="C17" s="433">
        <v>0</v>
      </c>
      <c r="D17" s="433">
        <v>0</v>
      </c>
    </row>
    <row r="18" spans="1:4" s="434" customFormat="1" ht="12">
      <c r="A18" s="428">
        <v>3124</v>
      </c>
      <c r="B18" s="432" t="s">
        <v>207</v>
      </c>
      <c r="C18" s="433">
        <v>0</v>
      </c>
      <c r="D18" s="433">
        <v>0</v>
      </c>
    </row>
    <row r="19" spans="1:4" s="434" customFormat="1" ht="12">
      <c r="A19" s="428">
        <v>3125</v>
      </c>
      <c r="B19" s="432" t="s">
        <v>208</v>
      </c>
      <c r="C19" s="433">
        <v>0</v>
      </c>
      <c r="D19" s="433">
        <v>0</v>
      </c>
    </row>
    <row r="20" spans="1:4" s="434" customFormat="1" ht="12">
      <c r="A20" s="428">
        <v>3126</v>
      </c>
      <c r="B20" s="432" t="s">
        <v>209</v>
      </c>
      <c r="C20" s="433">
        <f>SUM(C21:C24)</f>
        <v>9805794268</v>
      </c>
      <c r="D20" s="433">
        <f>SUM(D21:D24)</f>
        <v>6437754916</v>
      </c>
    </row>
    <row r="21" spans="1:4" s="431" customFormat="1" ht="11.25">
      <c r="A21" s="428"/>
      <c r="B21" s="429" t="s">
        <v>210</v>
      </c>
      <c r="C21" s="430">
        <v>5328127328</v>
      </c>
      <c r="D21" s="430">
        <v>5277101396</v>
      </c>
    </row>
    <row r="22" spans="1:4" s="431" customFormat="1" ht="11.25">
      <c r="A22" s="428"/>
      <c r="B22" s="429" t="s">
        <v>211</v>
      </c>
      <c r="C22" s="430"/>
      <c r="D22" s="430"/>
    </row>
    <row r="23" spans="1:4" s="431" customFormat="1" ht="11.25">
      <c r="A23" s="428"/>
      <c r="B23" s="429" t="s">
        <v>212</v>
      </c>
      <c r="C23" s="430">
        <v>0</v>
      </c>
      <c r="D23" s="430">
        <v>0</v>
      </c>
    </row>
    <row r="24" spans="1:4" s="431" customFormat="1" ht="11.25">
      <c r="A24" s="428"/>
      <c r="B24" s="429" t="s">
        <v>213</v>
      </c>
      <c r="C24" s="430">
        <v>4477666940</v>
      </c>
      <c r="D24" s="430">
        <v>1160653520</v>
      </c>
    </row>
    <row r="25" spans="1:4" s="434" customFormat="1" ht="12">
      <c r="A25" s="428">
        <v>3128</v>
      </c>
      <c r="B25" s="432" t="s">
        <v>214</v>
      </c>
      <c r="C25" s="433">
        <f>SUM(C26:C32)</f>
        <v>2208617522</v>
      </c>
      <c r="D25" s="433">
        <f>SUM(D26:D32)</f>
        <v>4505920828</v>
      </c>
    </row>
    <row r="26" spans="1:4" s="431" customFormat="1" ht="11.25">
      <c r="A26" s="428"/>
      <c r="B26" s="429" t="s">
        <v>215</v>
      </c>
      <c r="C26" s="430">
        <v>804494608</v>
      </c>
      <c r="D26" s="430">
        <v>1271442421</v>
      </c>
    </row>
    <row r="27" spans="1:4" s="431" customFormat="1" ht="11.25">
      <c r="A27" s="428"/>
      <c r="B27" s="429" t="s">
        <v>216</v>
      </c>
      <c r="C27" s="430"/>
      <c r="D27" s="430"/>
    </row>
    <row r="28" spans="1:4" s="431" customFormat="1" ht="11.25">
      <c r="A28" s="428"/>
      <c r="B28" s="429" t="s">
        <v>217</v>
      </c>
      <c r="C28" s="430">
        <v>1165272764</v>
      </c>
      <c r="D28" s="430">
        <v>1574584642</v>
      </c>
    </row>
    <row r="29" spans="1:4" s="431" customFormat="1" ht="11.25">
      <c r="A29" s="428"/>
      <c r="B29" s="429" t="s">
        <v>218</v>
      </c>
      <c r="C29" s="430">
        <v>12390896</v>
      </c>
      <c r="D29" s="430">
        <v>1132110972</v>
      </c>
    </row>
    <row r="30" spans="1:4" s="431" customFormat="1" ht="11.25">
      <c r="A30" s="428"/>
      <c r="B30" s="429" t="s">
        <v>219</v>
      </c>
      <c r="C30" s="430"/>
      <c r="D30" s="430"/>
    </row>
    <row r="31" spans="1:4" s="431" customFormat="1" ht="11.25">
      <c r="A31" s="428"/>
      <c r="B31" s="429" t="s">
        <v>220</v>
      </c>
      <c r="C31" s="430">
        <v>172058789</v>
      </c>
      <c r="D31" s="430">
        <v>442902598</v>
      </c>
    </row>
    <row r="32" spans="1:4" s="431" customFormat="1" ht="11.25">
      <c r="A32" s="428"/>
      <c r="B32" s="429" t="s">
        <v>214</v>
      </c>
      <c r="C32" s="430">
        <v>54400465</v>
      </c>
      <c r="D32" s="430">
        <v>84880195</v>
      </c>
    </row>
    <row r="33" spans="1:4" s="413" customFormat="1">
      <c r="A33" s="422">
        <v>3200</v>
      </c>
      <c r="B33" s="423" t="s">
        <v>221</v>
      </c>
      <c r="C33" s="424">
        <f>SUM(C34+C37+C40+C41+C47+C48)</f>
        <v>14518961394</v>
      </c>
      <c r="D33" s="424">
        <f>SUM(D34+D37+D40+D41+D47+D48)</f>
        <v>15282788678</v>
      </c>
    </row>
    <row r="34" spans="1:4" s="434" customFormat="1" ht="12">
      <c r="A34" s="428">
        <v>3210</v>
      </c>
      <c r="B34" s="435" t="s">
        <v>222</v>
      </c>
      <c r="C34" s="436">
        <v>0</v>
      </c>
      <c r="D34" s="436">
        <v>0</v>
      </c>
    </row>
    <row r="35" spans="1:4" s="431" customFormat="1" ht="11.25">
      <c r="A35" s="437">
        <v>3211</v>
      </c>
      <c r="B35" s="429" t="s">
        <v>223</v>
      </c>
      <c r="C35" s="430">
        <v>0</v>
      </c>
      <c r="D35" s="430">
        <v>0</v>
      </c>
    </row>
    <row r="36" spans="1:4" s="431" customFormat="1" ht="11.25">
      <c r="A36" s="437">
        <v>3212</v>
      </c>
      <c r="B36" s="429" t="s">
        <v>224</v>
      </c>
      <c r="C36" s="430">
        <v>0</v>
      </c>
      <c r="D36" s="430">
        <v>0</v>
      </c>
    </row>
    <row r="37" spans="1:4" s="434" customFormat="1" ht="12">
      <c r="A37" s="428">
        <v>3220</v>
      </c>
      <c r="B37" s="435" t="s">
        <v>225</v>
      </c>
      <c r="C37" s="436">
        <v>0</v>
      </c>
      <c r="D37" s="436">
        <v>0</v>
      </c>
    </row>
    <row r="38" spans="1:4" s="431" customFormat="1" ht="11.25">
      <c r="A38" s="437">
        <v>3221</v>
      </c>
      <c r="B38" s="429" t="s">
        <v>223</v>
      </c>
      <c r="C38" s="430">
        <v>0</v>
      </c>
      <c r="D38" s="430">
        <v>0</v>
      </c>
    </row>
    <row r="39" spans="1:4" s="431" customFormat="1" ht="11.25">
      <c r="A39" s="437">
        <v>3222</v>
      </c>
      <c r="B39" s="429" t="s">
        <v>224</v>
      </c>
      <c r="C39" s="430">
        <v>0</v>
      </c>
      <c r="D39" s="430">
        <v>0</v>
      </c>
    </row>
    <row r="40" spans="1:4" s="434" customFormat="1" ht="12">
      <c r="A40" s="428">
        <v>3230</v>
      </c>
      <c r="B40" s="435" t="s">
        <v>226</v>
      </c>
      <c r="C40" s="438">
        <v>420196365</v>
      </c>
      <c r="D40" s="438">
        <v>736340760</v>
      </c>
    </row>
    <row r="41" spans="1:4" s="434" customFormat="1" ht="12">
      <c r="A41" s="428">
        <v>3250</v>
      </c>
      <c r="B41" s="435" t="s">
        <v>227</v>
      </c>
      <c r="C41" s="438">
        <f>SUM(C42:C46)</f>
        <v>14098765029</v>
      </c>
      <c r="D41" s="438">
        <f>SUM(D42:D46)</f>
        <v>14546447918</v>
      </c>
    </row>
    <row r="42" spans="1:4" s="431" customFormat="1" ht="11.25">
      <c r="A42" s="437">
        <v>3251</v>
      </c>
      <c r="B42" s="429" t="s">
        <v>228</v>
      </c>
      <c r="C42" s="430">
        <v>0</v>
      </c>
      <c r="D42" s="430">
        <v>0</v>
      </c>
    </row>
    <row r="43" spans="1:4" s="431" customFormat="1" ht="11.25">
      <c r="A43" s="437">
        <v>3252</v>
      </c>
      <c r="B43" s="429" t="s">
        <v>229</v>
      </c>
      <c r="C43" s="430">
        <v>11224297484</v>
      </c>
      <c r="D43" s="430">
        <f>+C43</f>
        <v>11224297484</v>
      </c>
    </row>
    <row r="44" spans="1:4" s="431" customFormat="1" ht="11.25">
      <c r="A44" s="437">
        <v>3253</v>
      </c>
      <c r="B44" s="429" t="s">
        <v>230</v>
      </c>
      <c r="C44" s="430">
        <v>0</v>
      </c>
      <c r="D44" s="430">
        <v>0</v>
      </c>
    </row>
    <row r="45" spans="1:4" s="431" customFormat="1" ht="11.25">
      <c r="A45" s="437">
        <v>3254</v>
      </c>
      <c r="B45" s="429" t="s">
        <v>231</v>
      </c>
      <c r="C45" s="430">
        <v>2874467545</v>
      </c>
      <c r="D45" s="430">
        <v>3322150434</v>
      </c>
    </row>
    <row r="46" spans="1:4" s="431" customFormat="1" ht="11.25">
      <c r="A46" s="437">
        <v>3255</v>
      </c>
      <c r="B46" s="429" t="s">
        <v>232</v>
      </c>
      <c r="C46" s="430">
        <v>0</v>
      </c>
      <c r="D46" s="430">
        <v>0</v>
      </c>
    </row>
    <row r="47" spans="1:4" s="434" customFormat="1" ht="12">
      <c r="A47" s="428">
        <v>3260</v>
      </c>
      <c r="B47" s="435" t="s">
        <v>233</v>
      </c>
      <c r="C47" s="436">
        <v>0</v>
      </c>
      <c r="D47" s="436">
        <v>0</v>
      </c>
    </row>
    <row r="48" spans="1:4" s="413" customFormat="1">
      <c r="A48" s="422">
        <v>3500</v>
      </c>
      <c r="B48" s="423" t="s">
        <v>234</v>
      </c>
      <c r="C48" s="424">
        <v>0</v>
      </c>
      <c r="D48" s="424">
        <v>0</v>
      </c>
    </row>
    <row r="49" spans="1:4" s="413" customFormat="1">
      <c r="A49" s="419">
        <v>4000</v>
      </c>
      <c r="B49" s="439" t="s">
        <v>235</v>
      </c>
      <c r="C49" s="421">
        <f>SUM(C50:C53)</f>
        <v>4657719678</v>
      </c>
      <c r="D49" s="421">
        <f>SUM(D50:D53)</f>
        <v>3118770005</v>
      </c>
    </row>
    <row r="50" spans="1:4" s="434" customFormat="1" ht="12">
      <c r="A50" s="440">
        <v>4100</v>
      </c>
      <c r="B50" s="441" t="s">
        <v>236</v>
      </c>
      <c r="C50" s="442">
        <v>1977719678</v>
      </c>
      <c r="D50" s="442">
        <v>1656530322</v>
      </c>
    </row>
    <row r="51" spans="1:4" s="434" customFormat="1" ht="12">
      <c r="A51" s="440">
        <v>4200</v>
      </c>
      <c r="B51" s="441" t="s">
        <v>237</v>
      </c>
      <c r="C51" s="443">
        <v>0</v>
      </c>
      <c r="D51" s="443">
        <v>0</v>
      </c>
    </row>
    <row r="52" spans="1:4" s="434" customFormat="1" ht="12">
      <c r="A52" s="440">
        <v>4300</v>
      </c>
      <c r="B52" s="441" t="s">
        <v>238</v>
      </c>
      <c r="C52" s="443">
        <v>2680000000</v>
      </c>
      <c r="D52" s="443">
        <v>1462239683</v>
      </c>
    </row>
    <row r="53" spans="1:4" s="413" customFormat="1">
      <c r="A53" s="440">
        <v>41001</v>
      </c>
      <c r="B53" s="441" t="s">
        <v>239</v>
      </c>
      <c r="C53" s="443">
        <v>0</v>
      </c>
      <c r="D53" s="443">
        <v>0</v>
      </c>
    </row>
    <row r="54" spans="1:4" ht="23.25" customHeight="1">
      <c r="A54" s="419"/>
      <c r="B54" s="419" t="s">
        <v>240</v>
      </c>
      <c r="C54" s="421">
        <f>SUM(C6+C49)</f>
        <v>39737396610</v>
      </c>
      <c r="D54" s="421">
        <f>SUM(D6+D49)</f>
        <v>38690622063</v>
      </c>
    </row>
    <row r="55" spans="1:4" ht="7.5" customHeight="1"/>
  </sheetData>
  <mergeCells count="3">
    <mergeCell ref="A2:D2"/>
    <mergeCell ref="A3:D3"/>
    <mergeCell ref="A4:B4"/>
  </mergeCells>
  <printOptions horizontalCentered="1" verticalCentered="1"/>
  <pageMargins left="0.78740157480314965" right="0.78740157480314965" top="0.98425196850393704" bottom="0.98425196850393704"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0"/>
  <sheetViews>
    <sheetView topLeftCell="A5" zoomScaleNormal="100" zoomScaleSheetLayoutView="100" workbookViewId="0">
      <pane ySplit="2" topLeftCell="A51" activePane="bottomLeft" state="frozen"/>
      <selection activeCell="A5" sqref="A5"/>
      <selection pane="bottomLeft" activeCell="K5" sqref="K1:K1048576"/>
    </sheetView>
  </sheetViews>
  <sheetFormatPr baseColWidth="10" defaultRowHeight="12.75"/>
  <cols>
    <col min="1" max="1" width="46" style="445" customWidth="1"/>
    <col min="2" max="2" width="14.42578125" style="445" customWidth="1"/>
    <col min="3" max="4" width="14" style="445" customWidth="1"/>
    <col min="5" max="7" width="13.5703125" style="445" customWidth="1"/>
    <col min="8" max="8" width="14.28515625" style="445" customWidth="1"/>
    <col min="9" max="10" width="14" style="445" customWidth="1"/>
    <col min="11" max="11" width="13.7109375" style="445" bestFit="1" customWidth="1"/>
    <col min="12" max="16384" width="11.42578125" style="445"/>
  </cols>
  <sheetData>
    <row r="1" spans="1:10" ht="130.5" customHeight="1" thickBot="1">
      <c r="A1" s="599"/>
      <c r="B1" s="599"/>
      <c r="C1" s="599"/>
      <c r="D1" s="599"/>
      <c r="E1" s="599"/>
      <c r="F1" s="599"/>
      <c r="G1" s="599"/>
      <c r="H1" s="599"/>
      <c r="I1" s="599"/>
      <c r="J1" s="444"/>
    </row>
    <row r="2" spans="1:10">
      <c r="A2" s="600" t="s">
        <v>511</v>
      </c>
      <c r="B2" s="601"/>
      <c r="C2" s="601"/>
      <c r="D2" s="601"/>
      <c r="E2" s="601"/>
      <c r="F2" s="601"/>
      <c r="G2" s="601"/>
      <c r="H2" s="601"/>
      <c r="I2" s="601"/>
      <c r="J2" s="602"/>
    </row>
    <row r="3" spans="1:10">
      <c r="A3" s="603">
        <f>'[1]Datos Generales'!C5</f>
        <v>0</v>
      </c>
      <c r="B3" s="604"/>
      <c r="C3" s="604"/>
      <c r="D3" s="604"/>
      <c r="E3" s="604"/>
      <c r="F3" s="604"/>
      <c r="G3" s="604"/>
      <c r="H3" s="604"/>
      <c r="I3" s="604"/>
      <c r="J3" s="605"/>
    </row>
    <row r="4" spans="1:10" ht="24.75" customHeight="1" thickBot="1">
      <c r="A4" s="446" t="s">
        <v>512</v>
      </c>
      <c r="B4" s="606"/>
      <c r="C4" s="606"/>
      <c r="D4" s="606"/>
      <c r="E4" s="607"/>
      <c r="F4" s="607"/>
      <c r="G4" s="607"/>
      <c r="H4" s="607"/>
      <c r="I4" s="607"/>
      <c r="J4" s="608"/>
    </row>
    <row r="5" spans="1:10" ht="33" customHeight="1">
      <c r="A5" s="609" t="s">
        <v>247</v>
      </c>
      <c r="B5" s="610" t="s">
        <v>248</v>
      </c>
      <c r="C5" s="611"/>
      <c r="D5" s="612"/>
      <c r="E5" s="610" t="s">
        <v>249</v>
      </c>
      <c r="F5" s="611"/>
      <c r="G5" s="612"/>
      <c r="H5" s="610" t="s">
        <v>250</v>
      </c>
      <c r="I5" s="611"/>
      <c r="J5" s="612"/>
    </row>
    <row r="6" spans="1:10" ht="21.75" customHeight="1" thickBot="1">
      <c r="A6" s="609"/>
      <c r="B6" s="447" t="s">
        <v>513</v>
      </c>
      <c r="C6" s="448" t="s">
        <v>514</v>
      </c>
      <c r="D6" s="449" t="s">
        <v>515</v>
      </c>
      <c r="E6" s="447" t="s">
        <v>513</v>
      </c>
      <c r="F6" s="448" t="s">
        <v>514</v>
      </c>
      <c r="G6" s="449" t="s">
        <v>515</v>
      </c>
      <c r="H6" s="447" t="s">
        <v>513</v>
      </c>
      <c r="I6" s="448" t="s">
        <v>514</v>
      </c>
      <c r="J6" s="449" t="s">
        <v>515</v>
      </c>
    </row>
    <row r="7" spans="1:10" s="418" customFormat="1" ht="13.5" thickBot="1">
      <c r="A7" s="450" t="s">
        <v>253</v>
      </c>
      <c r="B7" s="451">
        <v>2334886895</v>
      </c>
      <c r="C7" s="452">
        <v>2194256120</v>
      </c>
      <c r="D7" s="453">
        <f>1815834143*1.004</f>
        <v>1823097479.572</v>
      </c>
      <c r="E7" s="451">
        <v>1942275458</v>
      </c>
      <c r="F7" s="452">
        <v>1942129273</v>
      </c>
      <c r="G7" s="453">
        <f>+F7</f>
        <v>1942129273</v>
      </c>
      <c r="H7" s="454">
        <f t="shared" ref="H7:J7" si="0">+B7+E7</f>
        <v>4277162353</v>
      </c>
      <c r="I7" s="454">
        <f t="shared" si="0"/>
        <v>4136385393</v>
      </c>
      <c r="J7" s="454">
        <f t="shared" si="0"/>
        <v>3765226752.572</v>
      </c>
    </row>
    <row r="8" spans="1:10" s="418" customFormat="1">
      <c r="A8" s="455" t="s">
        <v>254</v>
      </c>
      <c r="B8" s="456">
        <f t="shared" ref="B8:I8" si="1">SUM(B9:B11)</f>
        <v>1209371531</v>
      </c>
      <c r="C8" s="457">
        <f t="shared" si="1"/>
        <v>1036440588</v>
      </c>
      <c r="D8" s="458">
        <f t="shared" si="1"/>
        <v>811205950.21599996</v>
      </c>
      <c r="E8" s="456">
        <f t="shared" si="1"/>
        <v>25213220</v>
      </c>
      <c r="F8" s="457">
        <f t="shared" si="1"/>
        <v>25213220</v>
      </c>
      <c r="G8" s="458">
        <f t="shared" ref="G8" si="2">SUM(G9:G11)</f>
        <v>25213220</v>
      </c>
      <c r="H8" s="456">
        <f t="shared" si="1"/>
        <v>1234584751</v>
      </c>
      <c r="I8" s="457">
        <f t="shared" si="1"/>
        <v>1061653808</v>
      </c>
      <c r="J8" s="458">
        <f t="shared" ref="J8" si="3">SUM(J9:J11)</f>
        <v>836419170.21599996</v>
      </c>
    </row>
    <row r="9" spans="1:10">
      <c r="A9" s="459" t="s">
        <v>255</v>
      </c>
      <c r="B9" s="454">
        <v>378312500</v>
      </c>
      <c r="C9" s="460">
        <v>231490846</v>
      </c>
      <c r="D9" s="461">
        <f>96957235*1.004</f>
        <v>97345063.939999998</v>
      </c>
      <c r="E9" s="454">
        <v>0</v>
      </c>
      <c r="F9" s="460">
        <v>0</v>
      </c>
      <c r="G9" s="461"/>
      <c r="H9" s="454">
        <f t="shared" ref="H9:J11" si="4">+B9+E9</f>
        <v>378312500</v>
      </c>
      <c r="I9" s="460">
        <f t="shared" si="4"/>
        <v>231490846</v>
      </c>
      <c r="J9" s="461">
        <f t="shared" si="4"/>
        <v>97345063.939999998</v>
      </c>
    </row>
    <row r="10" spans="1:10">
      <c r="A10" s="459" t="s">
        <v>256</v>
      </c>
      <c r="B10" s="454">
        <v>772339281</v>
      </c>
      <c r="C10" s="460">
        <v>747797131</v>
      </c>
      <c r="D10" s="461">
        <f>(807974054-53238067-96957235)*1.004</f>
        <v>660409867.00800002</v>
      </c>
      <c r="E10" s="454">
        <v>23790220</v>
      </c>
      <c r="F10" s="460">
        <f>+E10</f>
        <v>23790220</v>
      </c>
      <c r="G10" s="461">
        <f>+F10</f>
        <v>23790220</v>
      </c>
      <c r="H10" s="454">
        <f t="shared" si="4"/>
        <v>796129501</v>
      </c>
      <c r="I10" s="460">
        <f t="shared" si="4"/>
        <v>771587351</v>
      </c>
      <c r="J10" s="461">
        <f t="shared" si="4"/>
        <v>684200087.00800002</v>
      </c>
    </row>
    <row r="11" spans="1:10" ht="13.5" thickBot="1">
      <c r="A11" s="462" t="s">
        <v>257</v>
      </c>
      <c r="B11" s="463">
        <v>58719750</v>
      </c>
      <c r="C11" s="464">
        <v>57152611</v>
      </c>
      <c r="D11" s="465">
        <f>53238067*1.004</f>
        <v>53451019.267999999</v>
      </c>
      <c r="E11" s="463">
        <v>1423000</v>
      </c>
      <c r="F11" s="464">
        <f>+E11</f>
        <v>1423000</v>
      </c>
      <c r="G11" s="465">
        <f>+F11</f>
        <v>1423000</v>
      </c>
      <c r="H11" s="463">
        <f t="shared" si="4"/>
        <v>60142750</v>
      </c>
      <c r="I11" s="464">
        <f t="shared" si="4"/>
        <v>58575611</v>
      </c>
      <c r="J11" s="465">
        <f t="shared" si="4"/>
        <v>54874019.267999999</v>
      </c>
    </row>
    <row r="12" spans="1:10" s="418" customFormat="1">
      <c r="A12" s="455" t="s">
        <v>258</v>
      </c>
      <c r="B12" s="456">
        <f>+B13+B17+B20</f>
        <v>2331817770</v>
      </c>
      <c r="C12" s="456">
        <f>+C13+C17+C20</f>
        <v>2314453388</v>
      </c>
      <c r="D12" s="456">
        <f>+D13+D17+D20</f>
        <v>2006627644.5120001</v>
      </c>
      <c r="E12" s="456">
        <f t="shared" ref="E12:J12" si="5">+E13+E17</f>
        <v>10231000</v>
      </c>
      <c r="F12" s="457">
        <f t="shared" si="5"/>
        <v>0</v>
      </c>
      <c r="G12" s="458">
        <f t="shared" si="5"/>
        <v>0</v>
      </c>
      <c r="H12" s="456">
        <f t="shared" si="5"/>
        <v>2034048770</v>
      </c>
      <c r="I12" s="457">
        <f t="shared" si="5"/>
        <v>2022962099</v>
      </c>
      <c r="J12" s="458">
        <f t="shared" si="5"/>
        <v>1715136355.5120001</v>
      </c>
    </row>
    <row r="13" spans="1:10" s="470" customFormat="1" ht="12">
      <c r="A13" s="466" t="s">
        <v>259</v>
      </c>
      <c r="B13" s="467">
        <f t="shared" ref="B13:I13" si="6">SUM(B14:B16)</f>
        <v>2023817770</v>
      </c>
      <c r="C13" s="468">
        <f t="shared" si="6"/>
        <v>2022962099</v>
      </c>
      <c r="D13" s="469">
        <f t="shared" ref="D13" si="7">SUM(D14:D16)</f>
        <v>1715136355.5120001</v>
      </c>
      <c r="E13" s="467">
        <f t="shared" si="6"/>
        <v>10231000</v>
      </c>
      <c r="F13" s="468">
        <f t="shared" si="6"/>
        <v>0</v>
      </c>
      <c r="G13" s="469">
        <f t="shared" ref="G13" si="8">SUM(G14:G16)</f>
        <v>0</v>
      </c>
      <c r="H13" s="467">
        <f t="shared" si="6"/>
        <v>2034048770</v>
      </c>
      <c r="I13" s="468">
        <f t="shared" si="6"/>
        <v>2022962099</v>
      </c>
      <c r="J13" s="469">
        <f t="shared" ref="J13" si="9">SUM(J14:J16)</f>
        <v>1715136355.5120001</v>
      </c>
    </row>
    <row r="14" spans="1:10" s="471" customFormat="1" ht="11.25">
      <c r="A14" s="459" t="s">
        <v>260</v>
      </c>
      <c r="B14" s="454">
        <v>34269000</v>
      </c>
      <c r="C14" s="460">
        <v>34253734</v>
      </c>
      <c r="D14" s="461">
        <f>+C14</f>
        <v>34253734</v>
      </c>
      <c r="E14" s="454">
        <v>10231000</v>
      </c>
      <c r="F14" s="460">
        <v>0</v>
      </c>
      <c r="G14" s="461">
        <v>0</v>
      </c>
      <c r="H14" s="454">
        <f t="shared" ref="H14:J16" si="10">+B14+E14</f>
        <v>44500000</v>
      </c>
      <c r="I14" s="460">
        <f t="shared" si="10"/>
        <v>34253734</v>
      </c>
      <c r="J14" s="461">
        <f t="shared" si="10"/>
        <v>34253734</v>
      </c>
    </row>
    <row r="15" spans="1:10" s="471" customFormat="1" ht="11.25">
      <c r="A15" s="459" t="s">
        <v>261</v>
      </c>
      <c r="B15" s="454">
        <v>1966548770</v>
      </c>
      <c r="C15" s="460">
        <v>1965893673</v>
      </c>
      <c r="D15" s="461">
        <f>1651462081*1.004</f>
        <v>1658067929.3240001</v>
      </c>
      <c r="E15" s="454"/>
      <c r="F15" s="460"/>
      <c r="G15" s="461"/>
      <c r="H15" s="454">
        <f t="shared" si="10"/>
        <v>1966548770</v>
      </c>
      <c r="I15" s="460">
        <f t="shared" si="10"/>
        <v>1965893673</v>
      </c>
      <c r="J15" s="461">
        <f t="shared" si="10"/>
        <v>1658067929.3240001</v>
      </c>
    </row>
    <row r="16" spans="1:10" s="471" customFormat="1" ht="11.25">
      <c r="A16" s="459" t="s">
        <v>201</v>
      </c>
      <c r="B16" s="454">
        <v>23000000</v>
      </c>
      <c r="C16" s="460">
        <v>22814692</v>
      </c>
      <c r="D16" s="461">
        <f>22723797*1.004</f>
        <v>22814692.188000001</v>
      </c>
      <c r="E16" s="454"/>
      <c r="F16" s="460"/>
      <c r="G16" s="461"/>
      <c r="H16" s="454">
        <f t="shared" si="10"/>
        <v>23000000</v>
      </c>
      <c r="I16" s="460">
        <f t="shared" si="10"/>
        <v>22814692</v>
      </c>
      <c r="J16" s="461">
        <f t="shared" si="10"/>
        <v>22814692.188000001</v>
      </c>
    </row>
    <row r="17" spans="1:10" s="470" customFormat="1" ht="12">
      <c r="A17" s="466" t="s">
        <v>262</v>
      </c>
      <c r="B17" s="467">
        <f t="shared" ref="B17:J17" si="11">SUM(B18:B19)</f>
        <v>0</v>
      </c>
      <c r="C17" s="468">
        <f t="shared" si="11"/>
        <v>0</v>
      </c>
      <c r="D17" s="469">
        <f t="shared" si="11"/>
        <v>0</v>
      </c>
      <c r="E17" s="467">
        <f t="shared" si="11"/>
        <v>0</v>
      </c>
      <c r="F17" s="468">
        <f t="shared" si="11"/>
        <v>0</v>
      </c>
      <c r="G17" s="469">
        <f t="shared" si="11"/>
        <v>0</v>
      </c>
      <c r="H17" s="467">
        <f t="shared" si="11"/>
        <v>0</v>
      </c>
      <c r="I17" s="468">
        <f t="shared" si="11"/>
        <v>0</v>
      </c>
      <c r="J17" s="469">
        <f t="shared" si="11"/>
        <v>0</v>
      </c>
    </row>
    <row r="18" spans="1:10" s="471" customFormat="1" ht="11.25">
      <c r="A18" s="459" t="s">
        <v>263</v>
      </c>
      <c r="B18" s="454"/>
      <c r="C18" s="460"/>
      <c r="D18" s="461"/>
      <c r="E18" s="454"/>
      <c r="F18" s="460"/>
      <c r="G18" s="461"/>
      <c r="H18" s="454">
        <f t="shared" ref="H18:J19" si="12">+B18+E18</f>
        <v>0</v>
      </c>
      <c r="I18" s="460">
        <f t="shared" si="12"/>
        <v>0</v>
      </c>
      <c r="J18" s="461">
        <f t="shared" si="12"/>
        <v>0</v>
      </c>
    </row>
    <row r="19" spans="1:10" s="471" customFormat="1" ht="11.25">
      <c r="A19" s="459" t="s">
        <v>264</v>
      </c>
      <c r="B19" s="454"/>
      <c r="C19" s="460"/>
      <c r="D19" s="461"/>
      <c r="E19" s="454"/>
      <c r="F19" s="460"/>
      <c r="G19" s="461"/>
      <c r="H19" s="454">
        <f t="shared" si="12"/>
        <v>0</v>
      </c>
      <c r="I19" s="460">
        <f t="shared" si="12"/>
        <v>0</v>
      </c>
      <c r="J19" s="461">
        <f t="shared" si="12"/>
        <v>0</v>
      </c>
    </row>
    <row r="20" spans="1:10" s="418" customFormat="1">
      <c r="A20" s="472" t="s">
        <v>265</v>
      </c>
      <c r="B20" s="473">
        <f t="shared" ref="B20:J20" si="13">+B21+B23</f>
        <v>308000000</v>
      </c>
      <c r="C20" s="474">
        <f t="shared" si="13"/>
        <v>291491289</v>
      </c>
      <c r="D20" s="475">
        <f t="shared" si="13"/>
        <v>291491289</v>
      </c>
      <c r="E20" s="473">
        <f t="shared" si="13"/>
        <v>0</v>
      </c>
      <c r="F20" s="474">
        <f t="shared" si="13"/>
        <v>0</v>
      </c>
      <c r="G20" s="475">
        <f t="shared" si="13"/>
        <v>0</v>
      </c>
      <c r="H20" s="473">
        <f t="shared" si="13"/>
        <v>308000000</v>
      </c>
      <c r="I20" s="474">
        <f t="shared" si="13"/>
        <v>291491289</v>
      </c>
      <c r="J20" s="475">
        <f t="shared" si="13"/>
        <v>291491289</v>
      </c>
    </row>
    <row r="21" spans="1:10" s="470" customFormat="1" ht="12">
      <c r="A21" s="466" t="s">
        <v>266</v>
      </c>
      <c r="B21" s="467">
        <f t="shared" ref="B21:J21" si="14">SUM(B22)</f>
        <v>308000000</v>
      </c>
      <c r="C21" s="468">
        <f t="shared" si="14"/>
        <v>291491289</v>
      </c>
      <c r="D21" s="469">
        <f t="shared" si="14"/>
        <v>291491289</v>
      </c>
      <c r="E21" s="467">
        <f t="shared" si="14"/>
        <v>0</v>
      </c>
      <c r="F21" s="468">
        <f t="shared" si="14"/>
        <v>0</v>
      </c>
      <c r="G21" s="469">
        <f t="shared" si="14"/>
        <v>0</v>
      </c>
      <c r="H21" s="467">
        <f t="shared" si="14"/>
        <v>308000000</v>
      </c>
      <c r="I21" s="468">
        <f t="shared" si="14"/>
        <v>291491289</v>
      </c>
      <c r="J21" s="469">
        <f t="shared" si="14"/>
        <v>291491289</v>
      </c>
    </row>
    <row r="22" spans="1:10">
      <c r="A22" s="459" t="s">
        <v>267</v>
      </c>
      <c r="B22" s="454">
        <v>308000000</v>
      </c>
      <c r="C22" s="460">
        <v>291491289</v>
      </c>
      <c r="D22" s="461">
        <f>+C22</f>
        <v>291491289</v>
      </c>
      <c r="E22" s="454"/>
      <c r="F22" s="460"/>
      <c r="G22" s="461"/>
      <c r="H22" s="454">
        <f t="shared" ref="H22:J23" si="15">+B22+E22</f>
        <v>308000000</v>
      </c>
      <c r="I22" s="460">
        <f t="shared" si="15"/>
        <v>291491289</v>
      </c>
      <c r="J22" s="461">
        <f t="shared" si="15"/>
        <v>291491289</v>
      </c>
    </row>
    <row r="23" spans="1:10" s="470" customFormat="1" thickBot="1">
      <c r="A23" s="476" t="s">
        <v>268</v>
      </c>
      <c r="B23" s="477"/>
      <c r="C23" s="478"/>
      <c r="D23" s="479"/>
      <c r="E23" s="477"/>
      <c r="F23" s="478"/>
      <c r="G23" s="479"/>
      <c r="H23" s="477">
        <f t="shared" si="15"/>
        <v>0</v>
      </c>
      <c r="I23" s="478">
        <f t="shared" si="15"/>
        <v>0</v>
      </c>
      <c r="J23" s="479">
        <f t="shared" si="15"/>
        <v>0</v>
      </c>
    </row>
    <row r="24" spans="1:10" s="418" customFormat="1" ht="13.5" thickBot="1">
      <c r="A24" s="450" t="s">
        <v>269</v>
      </c>
      <c r="B24" s="451">
        <f>+B7+B8+B12</f>
        <v>5876076196</v>
      </c>
      <c r="C24" s="451">
        <f>+C7+C8+C12</f>
        <v>5545150096</v>
      </c>
      <c r="D24" s="451">
        <f>+D7+D8+D12</f>
        <v>4640931074.3000002</v>
      </c>
      <c r="E24" s="451">
        <f t="shared" ref="E24:J24" si="16">+E7+E8+E12+E20</f>
        <v>1977719678</v>
      </c>
      <c r="F24" s="452">
        <f t="shared" si="16"/>
        <v>1967342493</v>
      </c>
      <c r="G24" s="453">
        <f t="shared" si="16"/>
        <v>1967342493</v>
      </c>
      <c r="H24" s="451">
        <f t="shared" si="16"/>
        <v>7853795874</v>
      </c>
      <c r="I24" s="452">
        <f t="shared" si="16"/>
        <v>7512492589</v>
      </c>
      <c r="J24" s="453">
        <f t="shared" si="16"/>
        <v>6608273567.3000002</v>
      </c>
    </row>
    <row r="25" spans="1:10" ht="13.5" thickBot="1">
      <c r="A25" s="480"/>
      <c r="B25" s="481" t="s">
        <v>241</v>
      </c>
      <c r="C25" s="482"/>
      <c r="D25" s="483"/>
      <c r="E25" s="481"/>
      <c r="F25" s="482"/>
      <c r="G25" s="483"/>
      <c r="H25" s="481"/>
      <c r="I25" s="482"/>
      <c r="J25" s="483"/>
    </row>
    <row r="26" spans="1:10" s="418" customFormat="1" ht="13.5" thickBot="1">
      <c r="A26" s="450" t="s">
        <v>270</v>
      </c>
      <c r="B26" s="451">
        <f t="shared" ref="B26:J26" si="17">+B27+B48</f>
        <v>29203600736</v>
      </c>
      <c r="C26" s="451">
        <f t="shared" si="17"/>
        <v>28387906813</v>
      </c>
      <c r="D26" s="451">
        <f t="shared" si="17"/>
        <v>8574041543.0600014</v>
      </c>
      <c r="E26" s="451">
        <f t="shared" si="17"/>
        <v>2680000000</v>
      </c>
      <c r="F26" s="451">
        <f t="shared" si="17"/>
        <v>2635226410</v>
      </c>
      <c r="G26" s="451">
        <f t="shared" si="17"/>
        <v>1769127691</v>
      </c>
      <c r="H26" s="451">
        <f t="shared" si="17"/>
        <v>31883600736</v>
      </c>
      <c r="I26" s="451">
        <f t="shared" si="17"/>
        <v>31023133223</v>
      </c>
      <c r="J26" s="451">
        <f t="shared" si="17"/>
        <v>10343169234.060001</v>
      </c>
    </row>
    <row r="27" spans="1:10" s="470" customFormat="1" ht="13.5" thickBot="1">
      <c r="A27" s="484" t="s">
        <v>516</v>
      </c>
      <c r="B27" s="451">
        <f t="shared" ref="B27:J27" si="18">+B28+B32+B36+B39+B42+B44</f>
        <v>3909205914</v>
      </c>
      <c r="C27" s="451">
        <f t="shared" si="18"/>
        <v>3861791579</v>
      </c>
      <c r="D27" s="451">
        <f t="shared" si="18"/>
        <v>2666840536.6960006</v>
      </c>
      <c r="E27" s="451">
        <f t="shared" si="18"/>
        <v>2680000000</v>
      </c>
      <c r="F27" s="451">
        <f t="shared" si="18"/>
        <v>2635226410</v>
      </c>
      <c r="G27" s="451">
        <f t="shared" si="18"/>
        <v>1769127691</v>
      </c>
      <c r="H27" s="451">
        <f t="shared" si="18"/>
        <v>6589205914</v>
      </c>
      <c r="I27" s="451">
        <f t="shared" si="18"/>
        <v>6497017989</v>
      </c>
      <c r="J27" s="451">
        <f t="shared" si="18"/>
        <v>4435968227.6960001</v>
      </c>
    </row>
    <row r="28" spans="1:10">
      <c r="A28" s="485" t="s">
        <v>517</v>
      </c>
      <c r="B28" s="486">
        <f t="shared" ref="B28:I28" si="19">SUM(B29:B31)</f>
        <v>782504558</v>
      </c>
      <c r="C28" s="487">
        <f t="shared" si="19"/>
        <v>764432558</v>
      </c>
      <c r="D28" s="488">
        <f t="shared" ref="D28" si="20">SUM(D29:D31)</f>
        <v>401946464.33600003</v>
      </c>
      <c r="E28" s="486">
        <f t="shared" si="19"/>
        <v>0</v>
      </c>
      <c r="F28" s="487">
        <f t="shared" si="19"/>
        <v>0</v>
      </c>
      <c r="G28" s="488">
        <f t="shared" ref="G28" si="21">SUM(G29:G31)</f>
        <v>0</v>
      </c>
      <c r="H28" s="486">
        <f t="shared" si="19"/>
        <v>782504558</v>
      </c>
      <c r="I28" s="487">
        <f t="shared" si="19"/>
        <v>764432558</v>
      </c>
      <c r="J28" s="488">
        <f t="shared" ref="J28" si="22">SUM(J29:J31)</f>
        <v>401946464.33600003</v>
      </c>
    </row>
    <row r="29" spans="1:10" ht="21">
      <c r="A29" s="489" t="s">
        <v>518</v>
      </c>
      <c r="B29" s="490">
        <v>427038674</v>
      </c>
      <c r="C29" s="491">
        <v>408966674</v>
      </c>
      <c r="D29" s="492">
        <f>295691705*1.004</f>
        <v>296874471.81999999</v>
      </c>
      <c r="E29" s="490"/>
      <c r="F29" s="491"/>
      <c r="G29" s="492"/>
      <c r="H29" s="490">
        <f t="shared" ref="H29:J31" si="23">+B29+E29</f>
        <v>427038674</v>
      </c>
      <c r="I29" s="491">
        <f t="shared" si="23"/>
        <v>408966674</v>
      </c>
      <c r="J29" s="492">
        <f t="shared" si="23"/>
        <v>296874471.81999999</v>
      </c>
    </row>
    <row r="30" spans="1:10" ht="21">
      <c r="A30" s="489" t="s">
        <v>519</v>
      </c>
      <c r="B30" s="490">
        <v>156891409</v>
      </c>
      <c r="C30" s="491">
        <v>156891409</v>
      </c>
      <c r="D30" s="492">
        <f>70664759*1.004</f>
        <v>70947418.035999998</v>
      </c>
      <c r="E30" s="490"/>
      <c r="F30" s="491"/>
      <c r="G30" s="492"/>
      <c r="H30" s="490">
        <f t="shared" si="23"/>
        <v>156891409</v>
      </c>
      <c r="I30" s="491">
        <f t="shared" si="23"/>
        <v>156891409</v>
      </c>
      <c r="J30" s="492">
        <f t="shared" si="23"/>
        <v>70947418.035999998</v>
      </c>
    </row>
    <row r="31" spans="1:10" s="470" customFormat="1" ht="21">
      <c r="A31" s="489" t="s">
        <v>520</v>
      </c>
      <c r="B31" s="490">
        <v>198574475</v>
      </c>
      <c r="C31" s="491">
        <v>198574475</v>
      </c>
      <c r="D31" s="492">
        <f>33988620*1.004</f>
        <v>34124574.479999997</v>
      </c>
      <c r="E31" s="490"/>
      <c r="F31" s="491"/>
      <c r="G31" s="492"/>
      <c r="H31" s="490">
        <f t="shared" si="23"/>
        <v>198574475</v>
      </c>
      <c r="I31" s="491">
        <f t="shared" si="23"/>
        <v>198574475</v>
      </c>
      <c r="J31" s="492">
        <f t="shared" si="23"/>
        <v>34124574.479999997</v>
      </c>
    </row>
    <row r="32" spans="1:10">
      <c r="A32" s="493" t="s">
        <v>521</v>
      </c>
      <c r="B32" s="494">
        <f>SUM(B33:B34)</f>
        <v>461133354</v>
      </c>
      <c r="C32" s="495">
        <f>SUM(C33:C34)</f>
        <v>461133354</v>
      </c>
      <c r="D32" s="496">
        <f>SUM(D33:D34)</f>
        <v>414593635.472</v>
      </c>
      <c r="E32" s="494">
        <f>+E35</f>
        <v>2680000000</v>
      </c>
      <c r="F32" s="495">
        <f>+F35</f>
        <v>2635226410</v>
      </c>
      <c r="G32" s="496">
        <f>+G35</f>
        <v>1769127691</v>
      </c>
      <c r="H32" s="494">
        <f>SUM(H33:H35)</f>
        <v>3141133354</v>
      </c>
      <c r="I32" s="495">
        <f>SUM(I33:I35)</f>
        <v>3096359764</v>
      </c>
      <c r="J32" s="496">
        <f>SUM(J33:J35)</f>
        <v>2183721326.4720001</v>
      </c>
    </row>
    <row r="33" spans="1:10">
      <c r="A33" s="489" t="s">
        <v>522</v>
      </c>
      <c r="B33" s="490">
        <v>27107074</v>
      </c>
      <c r="C33" s="491">
        <f>+B33</f>
        <v>27107074</v>
      </c>
      <c r="D33" s="492">
        <f>26999078*1.004</f>
        <v>27107074.311999999</v>
      </c>
      <c r="E33" s="490">
        <v>0</v>
      </c>
      <c r="F33" s="491"/>
      <c r="G33" s="492"/>
      <c r="H33" s="490">
        <f t="shared" ref="H33:J46" si="24">+B33+E33</f>
        <v>27107074</v>
      </c>
      <c r="I33" s="491">
        <f t="shared" si="24"/>
        <v>27107074</v>
      </c>
      <c r="J33" s="492">
        <f t="shared" si="24"/>
        <v>27107074.311999999</v>
      </c>
    </row>
    <row r="34" spans="1:10">
      <c r="A34" s="489" t="s">
        <v>523</v>
      </c>
      <c r="B34" s="490">
        <v>434026280</v>
      </c>
      <c r="C34" s="491">
        <f>+B34</f>
        <v>434026280</v>
      </c>
      <c r="D34" s="492">
        <f>385942790*1.004</f>
        <v>387486561.16000003</v>
      </c>
      <c r="E34" s="490"/>
      <c r="F34" s="491"/>
      <c r="G34" s="492"/>
      <c r="H34" s="490">
        <f t="shared" si="24"/>
        <v>434026280</v>
      </c>
      <c r="I34" s="491">
        <f t="shared" si="24"/>
        <v>434026280</v>
      </c>
      <c r="J34" s="492">
        <f t="shared" si="24"/>
        <v>387486561.16000003</v>
      </c>
    </row>
    <row r="35" spans="1:10">
      <c r="A35" s="497" t="s">
        <v>524</v>
      </c>
      <c r="B35" s="491"/>
      <c r="C35" s="491"/>
      <c r="D35" s="491"/>
      <c r="E35" s="491">
        <v>2680000000</v>
      </c>
      <c r="F35" s="491">
        <v>2635226410</v>
      </c>
      <c r="G35" s="491">
        <v>1769127691</v>
      </c>
      <c r="H35" s="490">
        <f t="shared" si="24"/>
        <v>2680000000</v>
      </c>
      <c r="I35" s="491">
        <f t="shared" si="24"/>
        <v>2635226410</v>
      </c>
      <c r="J35" s="492">
        <f t="shared" si="24"/>
        <v>1769127691</v>
      </c>
    </row>
    <row r="36" spans="1:10" s="418" customFormat="1">
      <c r="A36" s="498" t="s">
        <v>525</v>
      </c>
      <c r="B36" s="498">
        <f>SUM(B37:B38)</f>
        <v>112711735</v>
      </c>
      <c r="C36" s="498">
        <f t="shared" ref="C36:D36" si="25">SUM(C37:C38)</f>
        <v>112711735</v>
      </c>
      <c r="D36" s="498">
        <f t="shared" si="25"/>
        <v>87513568.636000007</v>
      </c>
      <c r="E36" s="498"/>
      <c r="F36" s="498"/>
      <c r="G36" s="498"/>
      <c r="H36" s="499">
        <f t="shared" si="24"/>
        <v>112711735</v>
      </c>
      <c r="I36" s="498">
        <f t="shared" si="24"/>
        <v>112711735</v>
      </c>
      <c r="J36" s="500">
        <f t="shared" si="24"/>
        <v>87513568.636000007</v>
      </c>
    </row>
    <row r="37" spans="1:10">
      <c r="A37" s="489" t="s">
        <v>526</v>
      </c>
      <c r="B37" s="491">
        <v>63924612</v>
      </c>
      <c r="C37" s="491">
        <v>63924612</v>
      </c>
      <c r="D37" s="491">
        <f>43693579*1.004</f>
        <v>43868353.316</v>
      </c>
      <c r="E37" s="491"/>
      <c r="F37" s="491"/>
      <c r="G37" s="491"/>
      <c r="H37" s="490">
        <f t="shared" si="24"/>
        <v>63924612</v>
      </c>
      <c r="I37" s="491">
        <f t="shared" si="24"/>
        <v>63924612</v>
      </c>
      <c r="J37" s="492">
        <f t="shared" si="24"/>
        <v>43868353.316</v>
      </c>
    </row>
    <row r="38" spans="1:10" s="418" customFormat="1" ht="27.75" customHeight="1">
      <c r="A38" s="489" t="s">
        <v>527</v>
      </c>
      <c r="B38" s="491">
        <v>48787123</v>
      </c>
      <c r="C38" s="491">
        <v>48787123</v>
      </c>
      <c r="D38" s="491">
        <f>43471330*1.004</f>
        <v>43645215.32</v>
      </c>
      <c r="E38" s="491"/>
      <c r="F38" s="491"/>
      <c r="G38" s="491"/>
      <c r="H38" s="490">
        <f t="shared" si="24"/>
        <v>48787123</v>
      </c>
      <c r="I38" s="491">
        <f t="shared" si="24"/>
        <v>48787123</v>
      </c>
      <c r="J38" s="492">
        <f t="shared" si="24"/>
        <v>43645215.32</v>
      </c>
    </row>
    <row r="39" spans="1:10" ht="18" customHeight="1">
      <c r="A39" s="498" t="s">
        <v>528</v>
      </c>
      <c r="B39" s="498">
        <f>SUM(B40:B41)</f>
        <v>1436913278</v>
      </c>
      <c r="C39" s="498">
        <f t="shared" ref="C39:D39" si="26">SUM(C40:C41)</f>
        <v>1423587008</v>
      </c>
      <c r="D39" s="498">
        <f t="shared" si="26"/>
        <v>1165875555.5320001</v>
      </c>
      <c r="E39" s="498"/>
      <c r="F39" s="498"/>
      <c r="G39" s="498"/>
      <c r="H39" s="499">
        <f t="shared" si="24"/>
        <v>1436913278</v>
      </c>
      <c r="I39" s="498">
        <f t="shared" si="24"/>
        <v>1423587008</v>
      </c>
      <c r="J39" s="500">
        <f t="shared" si="24"/>
        <v>1165875555.5320001</v>
      </c>
    </row>
    <row r="40" spans="1:10">
      <c r="A40" s="489" t="s">
        <v>529</v>
      </c>
      <c r="B40" s="491">
        <v>1116914749</v>
      </c>
      <c r="C40" s="491">
        <v>1103588479</v>
      </c>
      <c r="D40" s="491">
        <f>+(923777390-2300000)*1.004</f>
        <v>925163299.56000006</v>
      </c>
      <c r="E40" s="491"/>
      <c r="F40" s="491"/>
      <c r="G40" s="491"/>
      <c r="H40" s="490">
        <f t="shared" si="24"/>
        <v>1116914749</v>
      </c>
      <c r="I40" s="491">
        <f t="shared" si="24"/>
        <v>1103588479</v>
      </c>
      <c r="J40" s="492">
        <f t="shared" si="24"/>
        <v>925163299.56000006</v>
      </c>
    </row>
    <row r="41" spans="1:10" ht="21">
      <c r="A41" s="489" t="s">
        <v>530</v>
      </c>
      <c r="B41" s="491">
        <v>319998529</v>
      </c>
      <c r="C41" s="491">
        <v>319998529</v>
      </c>
      <c r="D41" s="491">
        <f>239753243*1.004</f>
        <v>240712255.972</v>
      </c>
      <c r="E41" s="491"/>
      <c r="F41" s="491"/>
      <c r="G41" s="491"/>
      <c r="H41" s="490">
        <f t="shared" si="24"/>
        <v>319998529</v>
      </c>
      <c r="I41" s="491">
        <f t="shared" si="24"/>
        <v>319998529</v>
      </c>
      <c r="J41" s="492">
        <f t="shared" si="24"/>
        <v>240712255.972</v>
      </c>
    </row>
    <row r="42" spans="1:10">
      <c r="A42" s="498" t="s">
        <v>531</v>
      </c>
      <c r="B42" s="498">
        <f>+B43</f>
        <v>164418432</v>
      </c>
      <c r="C42" s="498">
        <f t="shared" ref="C42:D42" si="27">+C43</f>
        <v>164418432</v>
      </c>
      <c r="D42" s="498">
        <f t="shared" si="27"/>
        <v>138651045.604</v>
      </c>
      <c r="E42" s="498"/>
      <c r="F42" s="498"/>
      <c r="G42" s="498"/>
      <c r="H42" s="499">
        <f t="shared" si="24"/>
        <v>164418432</v>
      </c>
      <c r="I42" s="498">
        <f t="shared" si="24"/>
        <v>164418432</v>
      </c>
      <c r="J42" s="500">
        <f t="shared" si="24"/>
        <v>138651045.604</v>
      </c>
    </row>
    <row r="43" spans="1:10" ht="21">
      <c r="A43" s="489" t="s">
        <v>330</v>
      </c>
      <c r="B43" s="491">
        <v>164418432</v>
      </c>
      <c r="C43" s="491">
        <f>+B43</f>
        <v>164418432</v>
      </c>
      <c r="D43" s="491">
        <f>138098651*1.004</f>
        <v>138651045.604</v>
      </c>
      <c r="E43" s="491"/>
      <c r="F43" s="491"/>
      <c r="G43" s="491"/>
      <c r="H43" s="490">
        <f t="shared" si="24"/>
        <v>164418432</v>
      </c>
      <c r="I43" s="491">
        <f t="shared" si="24"/>
        <v>164418432</v>
      </c>
      <c r="J43" s="492">
        <f t="shared" si="24"/>
        <v>138651045.604</v>
      </c>
    </row>
    <row r="44" spans="1:10">
      <c r="A44" s="498" t="s">
        <v>532</v>
      </c>
      <c r="B44" s="498">
        <f>+B45+B46</f>
        <v>951524557</v>
      </c>
      <c r="C44" s="498">
        <f t="shared" ref="C44:D44" si="28">+C45+C46</f>
        <v>935508492</v>
      </c>
      <c r="D44" s="498">
        <f t="shared" si="28"/>
        <v>458260267.116</v>
      </c>
      <c r="E44" s="498"/>
      <c r="F44" s="498"/>
      <c r="G44" s="498"/>
      <c r="H44" s="499">
        <f t="shared" si="24"/>
        <v>951524557</v>
      </c>
      <c r="I44" s="498">
        <f t="shared" si="24"/>
        <v>935508492</v>
      </c>
      <c r="J44" s="500">
        <f t="shared" si="24"/>
        <v>458260267.116</v>
      </c>
    </row>
    <row r="45" spans="1:10" ht="21">
      <c r="A45" s="501" t="s">
        <v>533</v>
      </c>
      <c r="B45" s="491">
        <v>108301948</v>
      </c>
      <c r="C45" s="491">
        <v>108301948</v>
      </c>
      <c r="D45" s="491">
        <f>84646146*1.004</f>
        <v>84984730.584000006</v>
      </c>
      <c r="E45" s="491"/>
      <c r="F45" s="491"/>
      <c r="G45" s="491"/>
      <c r="H45" s="490">
        <f t="shared" si="24"/>
        <v>108301948</v>
      </c>
      <c r="I45" s="491">
        <f t="shared" si="24"/>
        <v>108301948</v>
      </c>
      <c r="J45" s="492">
        <f t="shared" si="24"/>
        <v>84984730.584000006</v>
      </c>
    </row>
    <row r="46" spans="1:10">
      <c r="A46" s="501" t="s">
        <v>534</v>
      </c>
      <c r="B46" s="491">
        <v>843222609</v>
      </c>
      <c r="C46" s="491">
        <v>827206544</v>
      </c>
      <c r="D46" s="491">
        <f>371788383*1.004</f>
        <v>373275536.53200001</v>
      </c>
      <c r="E46" s="491"/>
      <c r="F46" s="491"/>
      <c r="G46" s="491"/>
      <c r="H46" s="490">
        <f t="shared" si="24"/>
        <v>843222609</v>
      </c>
      <c r="I46" s="491">
        <f t="shared" si="24"/>
        <v>827206544</v>
      </c>
      <c r="J46" s="492">
        <f t="shared" si="24"/>
        <v>373275536.53200001</v>
      </c>
    </row>
    <row r="47" spans="1:10">
      <c r="A47" s="491"/>
      <c r="B47" s="491"/>
      <c r="C47" s="491"/>
      <c r="D47" s="491"/>
      <c r="E47" s="491"/>
      <c r="F47" s="491"/>
      <c r="G47" s="491"/>
      <c r="H47" s="491"/>
      <c r="I47" s="491"/>
      <c r="J47" s="491"/>
    </row>
    <row r="48" spans="1:10">
      <c r="A48" s="498" t="s">
        <v>535</v>
      </c>
      <c r="B48" s="498">
        <f>+B50+B54+B57+B60+B62+B65</f>
        <v>25294394822</v>
      </c>
      <c r="C48" s="498">
        <f t="shared" ref="C48:D48" si="29">+C50+C54+C57+C60+C62+C65</f>
        <v>24526115234</v>
      </c>
      <c r="D48" s="498">
        <f t="shared" si="29"/>
        <v>5907201006.3640013</v>
      </c>
      <c r="E48" s="498"/>
      <c r="F48" s="498"/>
      <c r="G48" s="498"/>
      <c r="H48" s="498">
        <f t="shared" ref="H48:J48" si="30">+H50+H54+H57+H60+H62+H65</f>
        <v>25294394822</v>
      </c>
      <c r="I48" s="498">
        <f t="shared" si="30"/>
        <v>24526115234</v>
      </c>
      <c r="J48" s="498">
        <f t="shared" si="30"/>
        <v>5907201006.3640013</v>
      </c>
    </row>
    <row r="49" spans="1:11">
      <c r="A49" s="491"/>
      <c r="B49" s="491"/>
      <c r="C49" s="491"/>
      <c r="D49" s="491"/>
      <c r="E49" s="491"/>
      <c r="F49" s="491"/>
      <c r="G49" s="491"/>
      <c r="H49" s="490" t="s">
        <v>241</v>
      </c>
      <c r="I49" s="491" t="s">
        <v>241</v>
      </c>
      <c r="J49" s="492" t="s">
        <v>241</v>
      </c>
    </row>
    <row r="50" spans="1:11">
      <c r="A50" s="498" t="s">
        <v>536</v>
      </c>
      <c r="B50" s="498">
        <f>SUM(B51:B53)</f>
        <v>11623124422</v>
      </c>
      <c r="C50" s="498">
        <f t="shared" ref="C50:D50" si="31">SUM(C51:C53)</f>
        <v>11343970665</v>
      </c>
      <c r="D50" s="498">
        <f t="shared" si="31"/>
        <v>4146079270.1040001</v>
      </c>
      <c r="E50" s="498"/>
      <c r="F50" s="498"/>
      <c r="G50" s="498"/>
      <c r="H50" s="490">
        <f t="shared" ref="H50:J68" si="32">+B50+E50</f>
        <v>11623124422</v>
      </c>
      <c r="I50" s="491">
        <f t="shared" si="32"/>
        <v>11343970665</v>
      </c>
      <c r="J50" s="492">
        <f t="shared" si="32"/>
        <v>4146079270.1040001</v>
      </c>
    </row>
    <row r="51" spans="1:11">
      <c r="A51" s="502" t="s">
        <v>537</v>
      </c>
      <c r="B51" s="491">
        <v>4567906787</v>
      </c>
      <c r="C51" s="491">
        <v>4336277236</v>
      </c>
      <c r="D51" s="491">
        <f>+(783218343-12000000)*1.004</f>
        <v>774303216.37199998</v>
      </c>
      <c r="E51" s="491"/>
      <c r="F51" s="491"/>
      <c r="G51" s="491"/>
      <c r="H51" s="490">
        <f t="shared" si="32"/>
        <v>4567906787</v>
      </c>
      <c r="I51" s="491">
        <f t="shared" si="32"/>
        <v>4336277236</v>
      </c>
      <c r="J51" s="492">
        <f t="shared" si="32"/>
        <v>774303216.37199998</v>
      </c>
    </row>
    <row r="52" spans="1:11">
      <c r="A52" s="502" t="s">
        <v>538</v>
      </c>
      <c r="B52" s="491">
        <v>5177984266</v>
      </c>
      <c r="C52" s="491">
        <v>5130460222</v>
      </c>
      <c r="D52" s="491">
        <f>2211896148*1.004</f>
        <v>2220743732.592</v>
      </c>
      <c r="E52" s="491"/>
      <c r="F52" s="491"/>
      <c r="G52" s="491"/>
      <c r="H52" s="490">
        <f t="shared" si="32"/>
        <v>5177984266</v>
      </c>
      <c r="I52" s="491">
        <f t="shared" si="32"/>
        <v>5130460222</v>
      </c>
      <c r="J52" s="492">
        <f t="shared" si="32"/>
        <v>2220743732.592</v>
      </c>
    </row>
    <row r="53" spans="1:11">
      <c r="A53" s="502" t="s">
        <v>539</v>
      </c>
      <c r="B53" s="491">
        <v>1877233369</v>
      </c>
      <c r="C53" s="491">
        <v>1877233207</v>
      </c>
      <c r="D53" s="491">
        <f>1146446535*1.004</f>
        <v>1151032321.1400001</v>
      </c>
      <c r="E53" s="491"/>
      <c r="F53" s="491"/>
      <c r="G53" s="491"/>
      <c r="H53" s="490">
        <f t="shared" si="32"/>
        <v>1877233369</v>
      </c>
      <c r="I53" s="491">
        <f t="shared" si="32"/>
        <v>1877233207</v>
      </c>
      <c r="J53" s="492">
        <f t="shared" si="32"/>
        <v>1151032321.1400001</v>
      </c>
    </row>
    <row r="54" spans="1:11">
      <c r="A54" s="498" t="s">
        <v>521</v>
      </c>
      <c r="B54" s="498">
        <f>+B55+B56</f>
        <v>1401749473</v>
      </c>
      <c r="C54" s="498">
        <f t="shared" ref="C54:D54" si="33">+C55+C56</f>
        <v>1359480148</v>
      </c>
      <c r="D54" s="498">
        <f t="shared" si="33"/>
        <v>153557330.192</v>
      </c>
      <c r="E54" s="498"/>
      <c r="F54" s="498"/>
      <c r="G54" s="498"/>
      <c r="H54" s="499">
        <f t="shared" si="32"/>
        <v>1401749473</v>
      </c>
      <c r="I54" s="498">
        <f t="shared" si="32"/>
        <v>1359480148</v>
      </c>
      <c r="J54" s="500">
        <f t="shared" si="32"/>
        <v>153557330.192</v>
      </c>
    </row>
    <row r="55" spans="1:11">
      <c r="A55" s="502" t="s">
        <v>540</v>
      </c>
      <c r="B55" s="491">
        <v>228446684</v>
      </c>
      <c r="C55" s="491">
        <v>223543821</v>
      </c>
      <c r="D55" s="491">
        <f>19998352*1.004</f>
        <v>20078345.408</v>
      </c>
      <c r="E55" s="491"/>
      <c r="F55" s="491"/>
      <c r="G55" s="491"/>
      <c r="H55" s="490">
        <f t="shared" si="32"/>
        <v>228446684</v>
      </c>
      <c r="I55" s="491">
        <f t="shared" si="32"/>
        <v>223543821</v>
      </c>
      <c r="J55" s="492">
        <f t="shared" si="32"/>
        <v>20078345.408</v>
      </c>
    </row>
    <row r="56" spans="1:11" ht="22.5">
      <c r="A56" s="502" t="s">
        <v>541</v>
      </c>
      <c r="B56" s="491">
        <v>1173302789</v>
      </c>
      <c r="C56" s="491">
        <v>1135936327</v>
      </c>
      <c r="D56" s="491">
        <f>132947196*1.004</f>
        <v>133478984.78399999</v>
      </c>
      <c r="E56" s="491"/>
      <c r="F56" s="491"/>
      <c r="G56" s="491"/>
      <c r="H56" s="490">
        <f t="shared" si="32"/>
        <v>1173302789</v>
      </c>
      <c r="I56" s="491">
        <f t="shared" si="32"/>
        <v>1135936327</v>
      </c>
      <c r="J56" s="492">
        <f t="shared" si="32"/>
        <v>133478984.78399999</v>
      </c>
    </row>
    <row r="57" spans="1:11">
      <c r="A57" s="498" t="s">
        <v>525</v>
      </c>
      <c r="B57" s="498">
        <f>+B58+B59</f>
        <v>5456664440</v>
      </c>
      <c r="C57" s="498">
        <f t="shared" ref="C57:D57" si="34">+C58+C59</f>
        <v>5204500782</v>
      </c>
      <c r="D57" s="498">
        <f t="shared" si="34"/>
        <v>814200112.148</v>
      </c>
      <c r="E57" s="498"/>
      <c r="F57" s="498"/>
      <c r="G57" s="498"/>
      <c r="H57" s="499">
        <f t="shared" si="32"/>
        <v>5456664440</v>
      </c>
      <c r="I57" s="498">
        <f t="shared" si="32"/>
        <v>5204500782</v>
      </c>
      <c r="J57" s="500">
        <f t="shared" si="32"/>
        <v>814200112.148</v>
      </c>
      <c r="K57" s="507"/>
    </row>
    <row r="58" spans="1:11">
      <c r="A58" s="502" t="s">
        <v>542</v>
      </c>
      <c r="B58" s="491">
        <v>5309870207</v>
      </c>
      <c r="C58" s="491">
        <v>5080894612</v>
      </c>
      <c r="D58" s="491">
        <f>810956287*1.004</f>
        <v>814200112.148</v>
      </c>
      <c r="E58" s="491"/>
      <c r="F58" s="491"/>
      <c r="G58" s="491"/>
      <c r="H58" s="490">
        <f t="shared" si="32"/>
        <v>5309870207</v>
      </c>
      <c r="I58" s="491">
        <f t="shared" si="32"/>
        <v>5080894612</v>
      </c>
      <c r="J58" s="492">
        <f t="shared" si="32"/>
        <v>814200112.148</v>
      </c>
    </row>
    <row r="59" spans="1:11">
      <c r="A59" s="502" t="s">
        <v>543</v>
      </c>
      <c r="B59" s="491">
        <v>146794233</v>
      </c>
      <c r="C59" s="491">
        <v>123606170</v>
      </c>
      <c r="D59" s="491">
        <v>0</v>
      </c>
      <c r="E59" s="491"/>
      <c r="F59" s="491"/>
      <c r="G59" s="491"/>
      <c r="H59" s="490">
        <f t="shared" si="32"/>
        <v>146794233</v>
      </c>
      <c r="I59" s="491">
        <f t="shared" si="32"/>
        <v>123606170</v>
      </c>
      <c r="J59" s="492">
        <f t="shared" si="32"/>
        <v>0</v>
      </c>
    </row>
    <row r="60" spans="1:11">
      <c r="A60" s="498" t="s">
        <v>528</v>
      </c>
      <c r="B60" s="498">
        <f>+B61</f>
        <v>969138112</v>
      </c>
      <c r="C60" s="498">
        <f t="shared" ref="C60:D60" si="35">+C61</f>
        <v>946809218</v>
      </c>
      <c r="D60" s="498">
        <f t="shared" si="35"/>
        <v>289301019.704</v>
      </c>
      <c r="E60" s="498"/>
      <c r="F60" s="498"/>
      <c r="G60" s="498"/>
      <c r="H60" s="499">
        <f t="shared" si="32"/>
        <v>969138112</v>
      </c>
      <c r="I60" s="498">
        <f t="shared" si="32"/>
        <v>946809218</v>
      </c>
      <c r="J60" s="500">
        <f t="shared" si="32"/>
        <v>289301019.704</v>
      </c>
    </row>
    <row r="61" spans="1:11">
      <c r="A61" s="502" t="s">
        <v>544</v>
      </c>
      <c r="B61" s="491">
        <v>969138112</v>
      </c>
      <c r="C61" s="491">
        <v>946809218</v>
      </c>
      <c r="D61" s="491">
        <f>288148426*1.004</f>
        <v>289301019.704</v>
      </c>
      <c r="E61" s="491"/>
      <c r="F61" s="491"/>
      <c r="G61" s="491"/>
      <c r="H61" s="490">
        <f t="shared" si="32"/>
        <v>969138112</v>
      </c>
      <c r="I61" s="491">
        <f t="shared" si="32"/>
        <v>946809218</v>
      </c>
      <c r="J61" s="492">
        <f t="shared" si="32"/>
        <v>289301019.704</v>
      </c>
    </row>
    <row r="62" spans="1:11">
      <c r="A62" s="498" t="s">
        <v>531</v>
      </c>
      <c r="B62" s="498">
        <f>+B63+B64</f>
        <v>2155572599</v>
      </c>
      <c r="C62" s="498">
        <f t="shared" ref="C62:D62" si="36">+C63+C64</f>
        <v>2099832713</v>
      </c>
      <c r="D62" s="498">
        <f t="shared" si="36"/>
        <v>163594367.38800001</v>
      </c>
      <c r="E62" s="498"/>
      <c r="F62" s="498"/>
      <c r="G62" s="498"/>
      <c r="H62" s="499">
        <f t="shared" si="32"/>
        <v>2155572599</v>
      </c>
      <c r="I62" s="498">
        <f t="shared" si="32"/>
        <v>2099832713</v>
      </c>
      <c r="J62" s="500">
        <f t="shared" si="32"/>
        <v>163594367.38800001</v>
      </c>
    </row>
    <row r="63" spans="1:11">
      <c r="A63" s="502" t="s">
        <v>545</v>
      </c>
      <c r="B63" s="491">
        <v>368114522</v>
      </c>
      <c r="C63" s="491">
        <v>321140379</v>
      </c>
      <c r="D63" s="491">
        <f>130437367*1.004</f>
        <v>130959116.46799999</v>
      </c>
      <c r="E63" s="491"/>
      <c r="F63" s="491"/>
      <c r="G63" s="491"/>
      <c r="H63" s="490">
        <f t="shared" si="32"/>
        <v>368114522</v>
      </c>
      <c r="I63" s="491">
        <f t="shared" si="32"/>
        <v>321140379</v>
      </c>
      <c r="J63" s="492">
        <f t="shared" si="32"/>
        <v>130959116.46799999</v>
      </c>
    </row>
    <row r="64" spans="1:11">
      <c r="A64" s="502" t="s">
        <v>546</v>
      </c>
      <c r="B64" s="491">
        <v>1787458077</v>
      </c>
      <c r="C64" s="491">
        <v>1778692334</v>
      </c>
      <c r="D64" s="491">
        <f>32505230*1.004</f>
        <v>32635250.920000002</v>
      </c>
      <c r="E64" s="491"/>
      <c r="F64" s="491"/>
      <c r="G64" s="491"/>
      <c r="H64" s="490">
        <f t="shared" si="32"/>
        <v>1787458077</v>
      </c>
      <c r="I64" s="491">
        <f t="shared" si="32"/>
        <v>1778692334</v>
      </c>
      <c r="J64" s="492">
        <f t="shared" si="32"/>
        <v>32635250.920000002</v>
      </c>
    </row>
    <row r="65" spans="1:11">
      <c r="A65" s="498" t="s">
        <v>532</v>
      </c>
      <c r="B65" s="498">
        <f>+B66+B67</f>
        <v>3688145776</v>
      </c>
      <c r="C65" s="498">
        <f t="shared" ref="C65:D65" si="37">+C66+C67</f>
        <v>3571521708</v>
      </c>
      <c r="D65" s="498">
        <f t="shared" si="37"/>
        <v>340468906.82799995</v>
      </c>
      <c r="E65" s="498"/>
      <c r="F65" s="498"/>
      <c r="G65" s="498"/>
      <c r="H65" s="499">
        <f t="shared" si="32"/>
        <v>3688145776</v>
      </c>
      <c r="I65" s="498">
        <f t="shared" si="32"/>
        <v>3571521708</v>
      </c>
      <c r="J65" s="500">
        <f t="shared" si="32"/>
        <v>340468906.82799995</v>
      </c>
    </row>
    <row r="66" spans="1:11">
      <c r="A66" s="502" t="s">
        <v>547</v>
      </c>
      <c r="B66" s="491">
        <v>2242564208</v>
      </c>
      <c r="C66" s="491">
        <v>2173142971</v>
      </c>
      <c r="D66" s="491">
        <f>198916149*1.004</f>
        <v>199711813.59599999</v>
      </c>
      <c r="E66" s="491"/>
      <c r="F66" s="491"/>
      <c r="G66" s="491"/>
      <c r="H66" s="490">
        <f t="shared" si="32"/>
        <v>2242564208</v>
      </c>
      <c r="I66" s="491">
        <f t="shared" si="32"/>
        <v>2173142971</v>
      </c>
      <c r="J66" s="492">
        <f t="shared" si="32"/>
        <v>199711813.59599999</v>
      </c>
    </row>
    <row r="67" spans="1:11">
      <c r="A67" s="502" t="s">
        <v>548</v>
      </c>
      <c r="B67" s="491">
        <v>1445581568</v>
      </c>
      <c r="C67" s="491">
        <v>1398378737</v>
      </c>
      <c r="D67" s="491">
        <f>140196308*1.004</f>
        <v>140757093.23199999</v>
      </c>
      <c r="E67" s="491"/>
      <c r="F67" s="491"/>
      <c r="G67" s="491"/>
      <c r="H67" s="490">
        <f t="shared" si="32"/>
        <v>1445581568</v>
      </c>
      <c r="I67" s="491">
        <f t="shared" si="32"/>
        <v>1398378737</v>
      </c>
      <c r="J67" s="492">
        <f t="shared" si="32"/>
        <v>140757093.23199999</v>
      </c>
    </row>
    <row r="68" spans="1:11">
      <c r="A68" s="491"/>
      <c r="B68" s="491"/>
      <c r="C68" s="491"/>
      <c r="D68" s="491"/>
      <c r="E68" s="491"/>
      <c r="F68" s="491"/>
      <c r="G68" s="491"/>
      <c r="H68" s="490">
        <f t="shared" si="32"/>
        <v>0</v>
      </c>
      <c r="I68" s="491">
        <f t="shared" si="32"/>
        <v>0</v>
      </c>
      <c r="J68" s="492">
        <f t="shared" si="32"/>
        <v>0</v>
      </c>
      <c r="K68" s="507"/>
    </row>
    <row r="69" spans="1:11" ht="13.5" thickBot="1">
      <c r="A69" s="503"/>
      <c r="B69" s="504"/>
      <c r="C69" s="505"/>
      <c r="D69" s="506"/>
      <c r="E69" s="504"/>
      <c r="F69" s="505"/>
      <c r="G69" s="506"/>
      <c r="H69" s="504">
        <f t="shared" ref="H69:J69" si="38">+B69+E69</f>
        <v>0</v>
      </c>
      <c r="I69" s="505">
        <f t="shared" si="38"/>
        <v>0</v>
      </c>
      <c r="J69" s="506">
        <f t="shared" si="38"/>
        <v>0</v>
      </c>
    </row>
    <row r="70" spans="1:11" ht="13.5" thickBot="1">
      <c r="A70" s="450" t="s">
        <v>549</v>
      </c>
      <c r="B70" s="451">
        <f>+B26</f>
        <v>29203600736</v>
      </c>
      <c r="C70" s="451">
        <f>+C26</f>
        <v>28387906813</v>
      </c>
      <c r="D70" s="451">
        <f t="shared" ref="D70:J70" si="39">+D26</f>
        <v>8574041543.0600014</v>
      </c>
      <c r="E70" s="451">
        <f t="shared" si="39"/>
        <v>2680000000</v>
      </c>
      <c r="F70" s="451">
        <f t="shared" si="39"/>
        <v>2635226410</v>
      </c>
      <c r="G70" s="451">
        <f t="shared" si="39"/>
        <v>1769127691</v>
      </c>
      <c r="H70" s="451">
        <f t="shared" si="39"/>
        <v>31883600736</v>
      </c>
      <c r="I70" s="451">
        <f t="shared" si="39"/>
        <v>31023133223</v>
      </c>
      <c r="J70" s="451">
        <f t="shared" si="39"/>
        <v>10343169234.060001</v>
      </c>
    </row>
  </sheetData>
  <mergeCells count="8">
    <mergeCell ref="A1:I1"/>
    <mergeCell ref="A2:J2"/>
    <mergeCell ref="A3:J3"/>
    <mergeCell ref="B4:J4"/>
    <mergeCell ref="A5:A6"/>
    <mergeCell ref="B5:D5"/>
    <mergeCell ref="E5:G5"/>
    <mergeCell ref="H5:J5"/>
  </mergeCells>
  <printOptions horizontalCentered="1" verticalCentered="1"/>
  <pageMargins left="0.78740157480314965" right="0.78740157480314965" top="0.98425196850393704" bottom="0.98425196850393704" header="0" footer="0"/>
  <pageSetup paperSize="9" scale="8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85"/>
  <sheetViews>
    <sheetView topLeftCell="A15" zoomScale="70" zoomScaleNormal="70" workbookViewId="0">
      <selection activeCell="M19" sqref="M19"/>
    </sheetView>
  </sheetViews>
  <sheetFormatPr baseColWidth="10" defaultRowHeight="15"/>
  <cols>
    <col min="1" max="1" width="28.42578125" style="25" customWidth="1"/>
    <col min="2" max="2" width="39.85546875" style="3" customWidth="1"/>
    <col min="3" max="4" width="25.42578125" style="1" customWidth="1"/>
    <col min="5" max="5" width="12.7109375" style="2" customWidth="1"/>
    <col min="6" max="6" width="20.140625" style="2" customWidth="1"/>
    <col min="7" max="7" width="18" style="1" customWidth="1"/>
    <col min="8" max="8" width="13.85546875" style="1" customWidth="1"/>
    <col min="9" max="9" width="17.28515625" style="1" customWidth="1"/>
    <col min="10" max="10" width="14.5703125" style="1" customWidth="1"/>
    <col min="11" max="11" width="15.5703125" style="1" customWidth="1"/>
    <col min="12" max="12" width="17" style="1" customWidth="1"/>
    <col min="13" max="13" width="42.7109375" style="1" customWidth="1"/>
    <col min="14" max="14" width="16.5703125" customWidth="1"/>
  </cols>
  <sheetData>
    <row r="1" spans="1:14" ht="30">
      <c r="A1" s="20"/>
      <c r="B1" s="613"/>
      <c r="C1" s="613"/>
      <c r="D1" s="613"/>
      <c r="E1" s="613"/>
      <c r="F1" s="613"/>
      <c r="G1" s="613"/>
      <c r="H1" s="613"/>
      <c r="I1" s="613"/>
      <c r="J1" s="613"/>
      <c r="K1" s="613"/>
      <c r="L1" s="613"/>
      <c r="M1" s="614"/>
    </row>
    <row r="2" spans="1:14" ht="23.25">
      <c r="A2" s="21"/>
      <c r="B2" s="615"/>
      <c r="C2" s="615"/>
      <c r="D2" s="615"/>
      <c r="E2" s="615"/>
      <c r="F2" s="615"/>
      <c r="G2" s="615"/>
      <c r="H2" s="615"/>
      <c r="I2" s="615"/>
      <c r="J2" s="615"/>
      <c r="K2" s="615"/>
      <c r="L2" s="615"/>
      <c r="M2" s="616"/>
    </row>
    <row r="3" spans="1:14" ht="24" thickBot="1">
      <c r="A3" s="21"/>
      <c r="B3" s="615" t="s">
        <v>2</v>
      </c>
      <c r="C3" s="615"/>
      <c r="D3" s="615"/>
      <c r="E3" s="615"/>
      <c r="F3" s="615"/>
      <c r="G3" s="615"/>
      <c r="H3" s="615"/>
      <c r="I3" s="615"/>
      <c r="J3" s="615"/>
      <c r="K3" s="615"/>
      <c r="L3" s="615"/>
      <c r="M3" s="616"/>
    </row>
    <row r="4" spans="1:14" ht="24" hidden="1" thickBot="1">
      <c r="A4" s="21"/>
      <c r="B4" s="617" t="s">
        <v>160</v>
      </c>
      <c r="C4" s="617"/>
      <c r="D4" s="617"/>
      <c r="E4" s="617"/>
      <c r="F4" s="617"/>
      <c r="G4" s="617"/>
      <c r="H4" s="617"/>
      <c r="I4" s="617"/>
      <c r="J4" s="617"/>
      <c r="K4" s="617"/>
      <c r="L4" s="617"/>
      <c r="M4" s="618"/>
    </row>
    <row r="5" spans="1:14" ht="30.75" hidden="1" thickBot="1">
      <c r="A5" s="21"/>
      <c r="B5" s="17"/>
      <c r="C5" s="17"/>
      <c r="D5" s="17"/>
      <c r="E5" s="17"/>
      <c r="F5" s="17"/>
      <c r="G5" s="17"/>
      <c r="H5" s="17"/>
      <c r="I5" s="17"/>
      <c r="J5" s="17"/>
      <c r="K5" s="17"/>
      <c r="L5" s="17"/>
      <c r="M5" s="34"/>
    </row>
    <row r="6" spans="1:14" ht="20.25">
      <c r="A6" s="18"/>
      <c r="B6" s="19" t="s">
        <v>85</v>
      </c>
      <c r="C6" s="19" t="s">
        <v>86</v>
      </c>
      <c r="D6" s="19"/>
      <c r="E6" s="19" t="s">
        <v>85</v>
      </c>
      <c r="F6" s="19" t="s">
        <v>87</v>
      </c>
      <c r="G6" s="19" t="s">
        <v>88</v>
      </c>
      <c r="H6" s="19" t="s">
        <v>89</v>
      </c>
      <c r="I6" s="19" t="s">
        <v>90</v>
      </c>
      <c r="J6" s="19" t="s">
        <v>91</v>
      </c>
      <c r="K6" s="19" t="s">
        <v>92</v>
      </c>
      <c r="L6" s="19" t="s">
        <v>93</v>
      </c>
      <c r="M6" s="37" t="s">
        <v>163</v>
      </c>
    </row>
    <row r="7" spans="1:14" ht="126.75" customHeight="1">
      <c r="A7" s="54" t="s">
        <v>3</v>
      </c>
      <c r="B7" s="44" t="s">
        <v>4</v>
      </c>
      <c r="C7" s="22" t="s">
        <v>172</v>
      </c>
      <c r="D7" s="36" t="s">
        <v>173</v>
      </c>
      <c r="E7" s="36" t="s">
        <v>94</v>
      </c>
      <c r="F7" s="35" t="s">
        <v>152</v>
      </c>
      <c r="G7" s="35" t="s">
        <v>153</v>
      </c>
      <c r="H7" s="35" t="s">
        <v>154</v>
      </c>
      <c r="I7" s="35" t="s">
        <v>188</v>
      </c>
      <c r="J7" s="35" t="s">
        <v>155</v>
      </c>
      <c r="K7" s="35" t="s">
        <v>95</v>
      </c>
      <c r="L7" s="35" t="s">
        <v>96</v>
      </c>
      <c r="M7" s="26" t="s">
        <v>97</v>
      </c>
    </row>
    <row r="8" spans="1:14" ht="21.75" customHeight="1">
      <c r="A8" s="619" t="s">
        <v>17</v>
      </c>
      <c r="B8" s="620"/>
      <c r="C8" s="620"/>
      <c r="D8" s="620"/>
      <c r="E8" s="620"/>
      <c r="F8" s="620"/>
      <c r="G8" s="620"/>
      <c r="H8" s="620"/>
      <c r="I8" s="620"/>
      <c r="J8" s="620"/>
      <c r="K8" s="620"/>
      <c r="L8" s="620"/>
      <c r="M8" s="621"/>
    </row>
    <row r="9" spans="1:14" ht="129" customHeight="1">
      <c r="A9" s="41">
        <v>1</v>
      </c>
      <c r="B9" s="40" t="s">
        <v>98</v>
      </c>
      <c r="C9" s="42" t="s">
        <v>141</v>
      </c>
      <c r="D9" s="43">
        <v>106414</v>
      </c>
      <c r="E9" s="43" t="s">
        <v>124</v>
      </c>
      <c r="F9" s="43">
        <v>0</v>
      </c>
      <c r="G9" s="43">
        <v>56864</v>
      </c>
      <c r="H9" s="43">
        <v>50949</v>
      </c>
      <c r="I9" s="43">
        <v>3000</v>
      </c>
      <c r="J9" s="43">
        <f>AVERAGE(F9:I9)</f>
        <v>27703.25</v>
      </c>
      <c r="K9" s="44"/>
      <c r="L9" s="44"/>
      <c r="M9" s="45" t="s">
        <v>174</v>
      </c>
      <c r="N9" s="59"/>
    </row>
    <row r="10" spans="1:14" ht="51" customHeight="1">
      <c r="A10" s="41">
        <f>A9+1</f>
        <v>2</v>
      </c>
      <c r="B10" s="40" t="s">
        <v>99</v>
      </c>
      <c r="C10" s="42" t="s">
        <v>141</v>
      </c>
      <c r="D10" s="43">
        <f>+'[2]acumulado a dic 2014'!$C$8</f>
        <v>330314</v>
      </c>
      <c r="E10" s="43" t="s">
        <v>124</v>
      </c>
      <c r="F10" s="55">
        <v>330314</v>
      </c>
      <c r="G10" s="55">
        <v>330314</v>
      </c>
      <c r="H10" s="55">
        <v>330314</v>
      </c>
      <c r="I10" s="55">
        <v>300000</v>
      </c>
      <c r="J10" s="55">
        <f>AVERAGE(F10:I10)</f>
        <v>322735.5</v>
      </c>
      <c r="K10" s="46"/>
      <c r="L10" s="44"/>
      <c r="M10" s="47"/>
    </row>
    <row r="11" spans="1:14" ht="24.75" customHeight="1">
      <c r="A11" s="622" t="s">
        <v>142</v>
      </c>
      <c r="B11" s="623"/>
      <c r="C11" s="623"/>
      <c r="D11" s="623"/>
      <c r="E11" s="623"/>
      <c r="F11" s="623"/>
      <c r="G11" s="623"/>
      <c r="H11" s="623"/>
      <c r="I11" s="623"/>
      <c r="J11" s="623"/>
      <c r="K11" s="623"/>
      <c r="L11" s="623"/>
      <c r="M11" s="624"/>
    </row>
    <row r="12" spans="1:14" ht="106.5" customHeight="1">
      <c r="A12" s="41">
        <v>3</v>
      </c>
      <c r="B12" s="40" t="s">
        <v>100</v>
      </c>
      <c r="C12" s="42">
        <v>4.0999999999999996</v>
      </c>
      <c r="D12" s="43">
        <f>+'[2]acumulado a dic 2014'!$C$96</f>
        <v>100</v>
      </c>
      <c r="E12" s="24" t="s">
        <v>175</v>
      </c>
      <c r="F12" s="55">
        <v>0</v>
      </c>
      <c r="G12" s="55">
        <v>0</v>
      </c>
      <c r="H12" s="55">
        <v>20</v>
      </c>
      <c r="I12" s="55">
        <v>25</v>
      </c>
      <c r="J12" s="55">
        <f>AVERAGE(F12:I12)</f>
        <v>11.25</v>
      </c>
      <c r="K12" s="44"/>
      <c r="L12" s="44"/>
      <c r="M12" s="45" t="s">
        <v>186</v>
      </c>
    </row>
    <row r="13" spans="1:14" ht="35.25" customHeight="1">
      <c r="A13" s="41">
        <v>4</v>
      </c>
      <c r="B13" s="40" t="s">
        <v>144</v>
      </c>
      <c r="C13" s="42">
        <v>1.1000000000000001</v>
      </c>
      <c r="D13" s="43">
        <f>+'[2]acumulado a dic 2014'!$C$9</f>
        <v>120000</v>
      </c>
      <c r="E13" s="43" t="s">
        <v>124</v>
      </c>
      <c r="F13" s="55">
        <v>20000</v>
      </c>
      <c r="G13" s="55">
        <v>40000</v>
      </c>
      <c r="H13" s="55">
        <v>30000</v>
      </c>
      <c r="I13" s="55">
        <v>15000</v>
      </c>
      <c r="J13" s="55">
        <f>AVERAGE(F13:I13)</f>
        <v>26250</v>
      </c>
      <c r="K13" s="44"/>
      <c r="L13" s="44"/>
      <c r="M13" s="47"/>
    </row>
    <row r="14" spans="1:14" ht="54.75" customHeight="1">
      <c r="A14" s="41">
        <v>4</v>
      </c>
      <c r="B14" s="40" t="s">
        <v>145</v>
      </c>
      <c r="C14" s="42">
        <v>1.1000000000000001</v>
      </c>
      <c r="D14" s="43">
        <f>+'[2]acumulado a dic 2014'!$C$10</f>
        <v>4145</v>
      </c>
      <c r="E14" s="43" t="s">
        <v>124</v>
      </c>
      <c r="F14" s="55">
        <v>4145</v>
      </c>
      <c r="G14" s="55">
        <v>4145</v>
      </c>
      <c r="H14" s="55">
        <v>4145</v>
      </c>
      <c r="I14" s="55">
        <v>2000</v>
      </c>
      <c r="J14" s="55">
        <f>AVERAGE(F14:I14)</f>
        <v>3608.75</v>
      </c>
      <c r="K14" s="43"/>
      <c r="L14" s="44"/>
      <c r="M14" s="47"/>
    </row>
    <row r="15" spans="1:14" ht="60.75" customHeight="1">
      <c r="A15" s="41">
        <v>4</v>
      </c>
      <c r="B15" s="40" t="s">
        <v>146</v>
      </c>
      <c r="C15" s="42">
        <v>1.2</v>
      </c>
      <c r="D15" s="43">
        <f>+'[2]acumulado a dic 2014'!$C$20</f>
        <v>35356</v>
      </c>
      <c r="E15" s="43" t="s">
        <v>124</v>
      </c>
      <c r="F15" s="55">
        <v>35356</v>
      </c>
      <c r="G15" s="55">
        <v>35356</v>
      </c>
      <c r="H15" s="55">
        <v>35356</v>
      </c>
      <c r="I15" s="55">
        <v>35356</v>
      </c>
      <c r="J15" s="55">
        <f>AVERAGE(F15:I15)</f>
        <v>35356</v>
      </c>
      <c r="K15" s="44"/>
      <c r="L15" s="44"/>
      <c r="M15" s="45"/>
    </row>
    <row r="16" spans="1:14" ht="25.5" customHeight="1">
      <c r="A16" s="622" t="s">
        <v>18</v>
      </c>
      <c r="B16" s="623"/>
      <c r="C16" s="623"/>
      <c r="D16" s="623"/>
      <c r="E16" s="623"/>
      <c r="F16" s="623"/>
      <c r="G16" s="623"/>
      <c r="H16" s="623"/>
      <c r="I16" s="623"/>
      <c r="J16" s="623"/>
      <c r="K16" s="623"/>
      <c r="L16" s="623"/>
      <c r="M16" s="624"/>
    </row>
    <row r="17" spans="1:14" ht="54.75" customHeight="1">
      <c r="A17" s="41">
        <v>5</v>
      </c>
      <c r="B17" s="40" t="s">
        <v>101</v>
      </c>
      <c r="C17" s="42" t="s">
        <v>141</v>
      </c>
      <c r="D17" s="42">
        <v>3</v>
      </c>
      <c r="E17" s="43" t="s">
        <v>131</v>
      </c>
      <c r="F17" s="55">
        <v>3</v>
      </c>
      <c r="G17" s="55">
        <v>3</v>
      </c>
      <c r="H17" s="55">
        <v>3</v>
      </c>
      <c r="I17" s="55">
        <v>3</v>
      </c>
      <c r="J17" s="55">
        <f>AVERAGE(F17:I17)</f>
        <v>3</v>
      </c>
      <c r="K17" s="44"/>
      <c r="L17" s="44"/>
      <c r="M17" s="47"/>
    </row>
    <row r="18" spans="1:14" ht="25.5" customHeight="1">
      <c r="A18" s="622" t="s">
        <v>19</v>
      </c>
      <c r="B18" s="623"/>
      <c r="C18" s="623"/>
      <c r="D18" s="623"/>
      <c r="E18" s="623"/>
      <c r="F18" s="623"/>
      <c r="G18" s="623"/>
      <c r="H18" s="623"/>
      <c r="I18" s="623"/>
      <c r="J18" s="623"/>
      <c r="K18" s="623"/>
      <c r="L18" s="623"/>
      <c r="M18" s="624"/>
    </row>
    <row r="19" spans="1:14" ht="217.5" customHeight="1">
      <c r="A19" s="41">
        <v>6</v>
      </c>
      <c r="B19" s="40" t="s">
        <v>102</v>
      </c>
      <c r="C19" s="42" t="s">
        <v>156</v>
      </c>
      <c r="D19" s="43">
        <f>+'[2]acumulado a dic 2014'!$C$34</f>
        <v>2</v>
      </c>
      <c r="E19" s="43" t="s">
        <v>125</v>
      </c>
      <c r="F19" s="55">
        <v>0</v>
      </c>
      <c r="G19" s="55">
        <v>1</v>
      </c>
      <c r="H19" s="55">
        <v>1</v>
      </c>
      <c r="I19" s="55">
        <v>0</v>
      </c>
      <c r="J19" s="55">
        <f t="shared" ref="J19:J24" si="0">AVERAGE(F19:I19)</f>
        <v>0.5</v>
      </c>
      <c r="K19" s="44"/>
      <c r="L19" s="44"/>
      <c r="M19" s="45" t="s">
        <v>187</v>
      </c>
      <c r="N19" s="63"/>
    </row>
    <row r="20" spans="1:14" ht="51.75" customHeight="1">
      <c r="A20" s="41">
        <f>A19+1</f>
        <v>7</v>
      </c>
      <c r="B20" s="40" t="s">
        <v>103</v>
      </c>
      <c r="C20" s="42" t="s">
        <v>156</v>
      </c>
      <c r="D20" s="42">
        <v>6</v>
      </c>
      <c r="E20" s="43" t="s">
        <v>125</v>
      </c>
      <c r="F20" s="55">
        <v>6</v>
      </c>
      <c r="G20" s="55">
        <v>6</v>
      </c>
      <c r="H20" s="55">
        <v>6</v>
      </c>
      <c r="I20" s="55">
        <v>6</v>
      </c>
      <c r="J20" s="55">
        <f t="shared" si="0"/>
        <v>6</v>
      </c>
      <c r="K20" s="44"/>
      <c r="L20" s="44"/>
      <c r="M20" s="62"/>
    </row>
    <row r="21" spans="1:14" ht="51.75" customHeight="1">
      <c r="A21" s="41">
        <f>A20+1</f>
        <v>8</v>
      </c>
      <c r="B21" s="40" t="s">
        <v>157</v>
      </c>
      <c r="C21" s="42" t="s">
        <v>147</v>
      </c>
      <c r="D21" s="43">
        <f>+'[2]acumulado a dic 2014'!$C$38</f>
        <v>392</v>
      </c>
      <c r="E21" s="43" t="s">
        <v>124</v>
      </c>
      <c r="F21" s="55">
        <v>45</v>
      </c>
      <c r="G21" s="55">
        <v>160</v>
      </c>
      <c r="H21" s="55">
        <v>80</v>
      </c>
      <c r="I21" s="55">
        <v>0</v>
      </c>
      <c r="J21" s="55">
        <f t="shared" si="0"/>
        <v>71.25</v>
      </c>
      <c r="K21" s="44"/>
      <c r="L21" s="44"/>
      <c r="M21" s="47"/>
    </row>
    <row r="22" spans="1:14" ht="148.5" customHeight="1">
      <c r="A22" s="41"/>
      <c r="B22" s="40" t="s">
        <v>165</v>
      </c>
      <c r="C22" s="42" t="s">
        <v>147</v>
      </c>
      <c r="D22" s="43">
        <f>+'[2]acumulado a dic 2014'!$C$40</f>
        <v>2981</v>
      </c>
      <c r="E22" s="43" t="s">
        <v>124</v>
      </c>
      <c r="F22" s="55">
        <v>276</v>
      </c>
      <c r="G22" s="55">
        <v>1681</v>
      </c>
      <c r="H22" s="55">
        <v>6345</v>
      </c>
      <c r="I22" s="55">
        <v>0</v>
      </c>
      <c r="J22" s="55">
        <f t="shared" si="0"/>
        <v>2075.5</v>
      </c>
      <c r="K22" s="44"/>
      <c r="L22" s="44"/>
      <c r="M22" s="45" t="s">
        <v>176</v>
      </c>
    </row>
    <row r="23" spans="1:14" ht="59.25" customHeight="1">
      <c r="A23" s="41">
        <f>A21+1</f>
        <v>9</v>
      </c>
      <c r="B23" s="40" t="s">
        <v>158</v>
      </c>
      <c r="C23" s="42" t="s">
        <v>147</v>
      </c>
      <c r="D23" s="43">
        <f>+'[2]acumulado a dic 2014'!$C$39</f>
        <v>970</v>
      </c>
      <c r="E23" s="43" t="s">
        <v>124</v>
      </c>
      <c r="F23" s="55">
        <v>0</v>
      </c>
      <c r="G23" s="55">
        <v>147</v>
      </c>
      <c r="H23" s="55">
        <v>225</v>
      </c>
      <c r="I23" s="55">
        <v>0</v>
      </c>
      <c r="J23" s="55">
        <f t="shared" si="0"/>
        <v>93</v>
      </c>
      <c r="K23" s="44"/>
      <c r="L23" s="44"/>
      <c r="M23" s="47"/>
    </row>
    <row r="24" spans="1:14" ht="49.5" customHeight="1">
      <c r="A24" s="41"/>
      <c r="B24" s="40" t="s">
        <v>159</v>
      </c>
      <c r="C24" s="42" t="s">
        <v>147</v>
      </c>
      <c r="D24" s="43">
        <f>+'[2]acumulado a dic 2014'!$C$41</f>
        <v>3438</v>
      </c>
      <c r="E24" s="43" t="s">
        <v>124</v>
      </c>
      <c r="F24" s="55">
        <v>0</v>
      </c>
      <c r="G24" s="55">
        <v>1271</v>
      </c>
      <c r="H24" s="55">
        <v>829</v>
      </c>
      <c r="I24" s="55">
        <v>0</v>
      </c>
      <c r="J24" s="55">
        <f t="shared" si="0"/>
        <v>525</v>
      </c>
      <c r="K24" s="44"/>
      <c r="L24" s="44"/>
      <c r="M24" s="47"/>
    </row>
    <row r="25" spans="1:14" ht="200.25" customHeight="1">
      <c r="A25" s="41">
        <f>A23+1</f>
        <v>10</v>
      </c>
      <c r="B25" s="40" t="s">
        <v>104</v>
      </c>
      <c r="C25" s="42" t="s">
        <v>143</v>
      </c>
      <c r="D25" s="42"/>
      <c r="E25" s="43" t="s">
        <v>126</v>
      </c>
      <c r="F25" s="55">
        <v>0</v>
      </c>
      <c r="G25" s="55">
        <v>0</v>
      </c>
      <c r="H25" s="55">
        <v>0</v>
      </c>
      <c r="I25" s="55">
        <v>0</v>
      </c>
      <c r="J25" s="55">
        <f>+F25</f>
        <v>0</v>
      </c>
      <c r="K25" s="44"/>
      <c r="L25" s="44"/>
      <c r="M25" s="45" t="s">
        <v>177</v>
      </c>
    </row>
    <row r="26" spans="1:14" ht="21" customHeight="1">
      <c r="A26" s="622" t="s">
        <v>20</v>
      </c>
      <c r="B26" s="623"/>
      <c r="C26" s="623"/>
      <c r="D26" s="623"/>
      <c r="E26" s="623"/>
      <c r="F26" s="623"/>
      <c r="G26" s="623"/>
      <c r="H26" s="623"/>
      <c r="I26" s="623"/>
      <c r="J26" s="623"/>
      <c r="K26" s="623"/>
      <c r="L26" s="623"/>
      <c r="M26" s="624"/>
    </row>
    <row r="27" spans="1:14" ht="96.75" customHeight="1">
      <c r="A27" s="41">
        <v>11</v>
      </c>
      <c r="B27" s="40" t="s">
        <v>105</v>
      </c>
      <c r="C27" s="23" t="s">
        <v>143</v>
      </c>
      <c r="D27" s="23">
        <v>37</v>
      </c>
      <c r="E27" s="58" t="s">
        <v>166</v>
      </c>
      <c r="F27" s="56">
        <v>37</v>
      </c>
      <c r="G27" s="55">
        <v>37</v>
      </c>
      <c r="H27" s="55">
        <v>37</v>
      </c>
      <c r="I27" s="55">
        <v>0</v>
      </c>
      <c r="J27" s="55">
        <f>AVERAGE(F27:I27)</f>
        <v>27.75</v>
      </c>
      <c r="K27" s="44"/>
      <c r="L27" s="44"/>
      <c r="M27" s="45" t="s">
        <v>133</v>
      </c>
    </row>
    <row r="28" spans="1:14" ht="104.25" customHeight="1">
      <c r="A28" s="41">
        <v>12</v>
      </c>
      <c r="B28" s="40" t="s">
        <v>148</v>
      </c>
      <c r="C28" s="23" t="s">
        <v>149</v>
      </c>
      <c r="D28" s="24">
        <f>+'[2]acumulado a dic 2014'!$C$58</f>
        <v>13.75</v>
      </c>
      <c r="E28" s="24" t="s">
        <v>127</v>
      </c>
      <c r="F28" s="56">
        <v>13</v>
      </c>
      <c r="G28" s="55">
        <v>14</v>
      </c>
      <c r="H28" s="55">
        <v>14</v>
      </c>
      <c r="I28" s="55">
        <v>0</v>
      </c>
      <c r="J28" s="55">
        <f>AVERAGE(F28:I28)</f>
        <v>10.25</v>
      </c>
      <c r="K28" s="44"/>
      <c r="L28" s="44"/>
      <c r="M28" s="45" t="s">
        <v>171</v>
      </c>
    </row>
    <row r="29" spans="1:14" ht="102" customHeight="1">
      <c r="A29" s="41">
        <f>A27+1</f>
        <v>12</v>
      </c>
      <c r="B29" s="40" t="s">
        <v>132</v>
      </c>
      <c r="C29" s="23" t="s">
        <v>149</v>
      </c>
      <c r="D29" s="24">
        <f>+'[2]acumulado a dic 2014'!$C$59</f>
        <v>12.75</v>
      </c>
      <c r="E29" s="24" t="s">
        <v>127</v>
      </c>
      <c r="F29" s="56">
        <v>12</v>
      </c>
      <c r="G29" s="55">
        <v>13</v>
      </c>
      <c r="H29" s="55">
        <v>13</v>
      </c>
      <c r="I29" s="55">
        <v>0</v>
      </c>
      <c r="J29" s="55">
        <f>AVERAGE(F29:I29)</f>
        <v>9.5</v>
      </c>
      <c r="K29" s="44"/>
      <c r="L29" s="44"/>
      <c r="M29" s="45" t="s">
        <v>171</v>
      </c>
    </row>
    <row r="30" spans="1:14" ht="21.75" customHeight="1">
      <c r="A30" s="622" t="s">
        <v>23</v>
      </c>
      <c r="B30" s="623"/>
      <c r="C30" s="623"/>
      <c r="D30" s="623"/>
      <c r="E30" s="623"/>
      <c r="F30" s="623"/>
      <c r="G30" s="623"/>
      <c r="H30" s="623"/>
      <c r="I30" s="623"/>
      <c r="J30" s="623"/>
      <c r="K30" s="623"/>
      <c r="L30" s="623"/>
      <c r="M30" s="624"/>
    </row>
    <row r="31" spans="1:14" ht="111" customHeight="1">
      <c r="A31" s="41">
        <f>A29+1</f>
        <v>13</v>
      </c>
      <c r="B31" s="40" t="s">
        <v>106</v>
      </c>
      <c r="C31" s="23" t="s">
        <v>149</v>
      </c>
      <c r="D31" s="24">
        <f>+'[2]acumulado a dic 2014'!$C$60</f>
        <v>87</v>
      </c>
      <c r="E31" s="24" t="s">
        <v>127</v>
      </c>
      <c r="F31" s="56">
        <v>50</v>
      </c>
      <c r="G31" s="55">
        <v>71</v>
      </c>
      <c r="H31" s="55">
        <v>87</v>
      </c>
      <c r="I31" s="55">
        <v>45</v>
      </c>
      <c r="J31" s="55">
        <f>AVERAGE(F31:I31)</f>
        <v>63.25</v>
      </c>
      <c r="K31" s="48"/>
      <c r="L31" s="48"/>
      <c r="M31" s="45" t="s">
        <v>133</v>
      </c>
    </row>
    <row r="32" spans="1:14" ht="104.25" customHeight="1">
      <c r="A32" s="41">
        <f>A31+1</f>
        <v>14</v>
      </c>
      <c r="B32" s="40" t="s">
        <v>107</v>
      </c>
      <c r="C32" s="23" t="s">
        <v>143</v>
      </c>
      <c r="D32" s="24">
        <f>+'[2]acumulado a dic 2014'!$C$47</f>
        <v>68</v>
      </c>
      <c r="E32" s="24" t="s">
        <v>127</v>
      </c>
      <c r="F32" s="56">
        <v>44</v>
      </c>
      <c r="G32" s="55">
        <v>62</v>
      </c>
      <c r="H32" s="55">
        <v>62</v>
      </c>
      <c r="I32" s="55">
        <v>37</v>
      </c>
      <c r="J32" s="55">
        <f>AVERAGE(F32:I32)</f>
        <v>51.25</v>
      </c>
      <c r="K32" s="48"/>
      <c r="L32" s="48"/>
      <c r="M32" s="45" t="s">
        <v>133</v>
      </c>
    </row>
    <row r="33" spans="1:13" ht="21" customHeight="1">
      <c r="A33" s="622" t="s">
        <v>5</v>
      </c>
      <c r="B33" s="623"/>
      <c r="C33" s="623"/>
      <c r="D33" s="623"/>
      <c r="E33" s="623"/>
      <c r="F33" s="623"/>
      <c r="G33" s="623"/>
      <c r="H33" s="623"/>
      <c r="I33" s="623"/>
      <c r="J33" s="623"/>
      <c r="K33" s="623"/>
      <c r="L33" s="623"/>
      <c r="M33" s="624"/>
    </row>
    <row r="34" spans="1:13" ht="93" customHeight="1">
      <c r="A34" s="41">
        <f>A32+1</f>
        <v>15</v>
      </c>
      <c r="B34" s="40" t="s">
        <v>108</v>
      </c>
      <c r="C34" s="42" t="s">
        <v>151</v>
      </c>
      <c r="D34" s="43">
        <f>+'[2]acumulado a dic 2014'!$C$86</f>
        <v>1</v>
      </c>
      <c r="E34" s="42" t="s">
        <v>140</v>
      </c>
      <c r="F34" s="57">
        <v>1</v>
      </c>
      <c r="G34" s="55">
        <v>1</v>
      </c>
      <c r="H34" s="55">
        <v>1</v>
      </c>
      <c r="I34" s="55">
        <v>1</v>
      </c>
      <c r="J34" s="55">
        <f>AVERAGE(F34:I34)</f>
        <v>1</v>
      </c>
      <c r="K34" s="49"/>
      <c r="L34" s="49"/>
      <c r="M34" s="45"/>
    </row>
    <row r="35" spans="1:13" ht="108.75" customHeight="1">
      <c r="A35" s="41">
        <f>A34+1</f>
        <v>16</v>
      </c>
      <c r="B35" s="40" t="s">
        <v>109</v>
      </c>
      <c r="C35" s="42" t="s">
        <v>151</v>
      </c>
      <c r="D35" s="43">
        <f>+'[2]acumulado a dic 2014'!$C$82</f>
        <v>37</v>
      </c>
      <c r="E35" s="42" t="s">
        <v>129</v>
      </c>
      <c r="F35" s="57">
        <v>37</v>
      </c>
      <c r="G35" s="55">
        <v>37</v>
      </c>
      <c r="H35" s="55">
        <v>37</v>
      </c>
      <c r="I35" s="55">
        <v>37</v>
      </c>
      <c r="J35" s="55">
        <f>AVERAGE(F35:I35)</f>
        <v>37</v>
      </c>
      <c r="K35" s="49"/>
      <c r="L35" s="49"/>
      <c r="M35" s="45" t="s">
        <v>133</v>
      </c>
    </row>
    <row r="36" spans="1:13" ht="117" customHeight="1">
      <c r="A36" s="41">
        <f>A35+1</f>
        <v>17</v>
      </c>
      <c r="B36" s="40" t="s">
        <v>110</v>
      </c>
      <c r="C36" s="42" t="s">
        <v>151</v>
      </c>
      <c r="D36" s="43">
        <v>63</v>
      </c>
      <c r="E36" s="42" t="s">
        <v>127</v>
      </c>
      <c r="F36" s="57">
        <v>64</v>
      </c>
      <c r="G36" s="55">
        <v>72</v>
      </c>
      <c r="H36" s="55">
        <v>73</v>
      </c>
      <c r="I36" s="55">
        <v>0</v>
      </c>
      <c r="J36" s="55">
        <f>AVERAGE(F36:I36)</f>
        <v>52.25</v>
      </c>
      <c r="K36" s="49"/>
      <c r="L36" s="49"/>
      <c r="M36" s="45" t="s">
        <v>133</v>
      </c>
    </row>
    <row r="37" spans="1:13" ht="53.25" customHeight="1">
      <c r="A37" s="41">
        <f>A36+1</f>
        <v>18</v>
      </c>
      <c r="B37" s="40" t="s">
        <v>111</v>
      </c>
      <c r="C37" s="42" t="s">
        <v>151</v>
      </c>
      <c r="D37" s="43">
        <v>73</v>
      </c>
      <c r="E37" s="42" t="s">
        <v>1</v>
      </c>
      <c r="F37" s="57">
        <v>94</v>
      </c>
      <c r="G37" s="55">
        <v>120</v>
      </c>
      <c r="H37" s="55">
        <v>70</v>
      </c>
      <c r="I37" s="55">
        <v>20</v>
      </c>
      <c r="J37" s="55">
        <f>AVERAGE(F37:I37)</f>
        <v>76</v>
      </c>
      <c r="K37" s="49"/>
      <c r="L37" s="49"/>
      <c r="M37" s="50"/>
    </row>
    <row r="38" spans="1:13" ht="23.25" customHeight="1">
      <c r="A38" s="622" t="s">
        <v>21</v>
      </c>
      <c r="B38" s="623"/>
      <c r="C38" s="623"/>
      <c r="D38" s="623"/>
      <c r="E38" s="623"/>
      <c r="F38" s="623"/>
      <c r="G38" s="623"/>
      <c r="H38" s="623"/>
      <c r="I38" s="623"/>
      <c r="J38" s="623"/>
      <c r="K38" s="623"/>
      <c r="L38" s="623"/>
      <c r="M38" s="624"/>
    </row>
    <row r="39" spans="1:13" ht="72.75" customHeight="1">
      <c r="A39" s="41">
        <f>A37+1</f>
        <v>19</v>
      </c>
      <c r="B39" s="40" t="s">
        <v>112</v>
      </c>
      <c r="C39" s="42" t="s">
        <v>136</v>
      </c>
      <c r="D39" s="43">
        <f>+'[2]acumulado a dic 2014'!$C$25</f>
        <v>7</v>
      </c>
      <c r="E39" s="42" t="s">
        <v>135</v>
      </c>
      <c r="F39" s="57">
        <v>1</v>
      </c>
      <c r="G39" s="55">
        <v>2</v>
      </c>
      <c r="H39" s="55">
        <v>2</v>
      </c>
      <c r="I39" s="55">
        <v>2</v>
      </c>
      <c r="J39" s="55">
        <f>+F39+G39+H39+I39</f>
        <v>7</v>
      </c>
      <c r="K39" s="49"/>
      <c r="L39" s="49"/>
      <c r="M39" s="50"/>
    </row>
    <row r="40" spans="1:13" ht="55.5" customHeight="1">
      <c r="A40" s="41">
        <f>A39+1</f>
        <v>20</v>
      </c>
      <c r="B40" s="40" t="s">
        <v>113</v>
      </c>
      <c r="C40" s="42" t="s">
        <v>137</v>
      </c>
      <c r="D40" s="43">
        <f>+'[2]acumulado a dic 2014'!$C$136</f>
        <v>1.75</v>
      </c>
      <c r="E40" s="42" t="s">
        <v>128</v>
      </c>
      <c r="F40" s="57">
        <v>1</v>
      </c>
      <c r="G40" s="55">
        <v>2</v>
      </c>
      <c r="H40" s="55">
        <v>2</v>
      </c>
      <c r="I40" s="55">
        <v>2</v>
      </c>
      <c r="J40" s="55">
        <f>AVERAGE(F40:I40)</f>
        <v>1.75</v>
      </c>
      <c r="K40" s="49"/>
      <c r="L40" s="49"/>
      <c r="M40" s="50"/>
    </row>
    <row r="41" spans="1:13" ht="105.75" customHeight="1">
      <c r="A41" s="41">
        <f>A40+1</f>
        <v>21</v>
      </c>
      <c r="B41" s="40" t="s">
        <v>114</v>
      </c>
      <c r="C41" s="42" t="s">
        <v>137</v>
      </c>
      <c r="D41" s="43">
        <v>55</v>
      </c>
      <c r="E41" s="42" t="s">
        <v>127</v>
      </c>
      <c r="F41" s="57">
        <v>20</v>
      </c>
      <c r="G41" s="55">
        <v>40</v>
      </c>
      <c r="H41" s="55">
        <v>60</v>
      </c>
      <c r="I41" s="55">
        <v>30</v>
      </c>
      <c r="J41" s="55">
        <f>AVERAGE(F41:I41)</f>
        <v>37.5</v>
      </c>
      <c r="K41" s="49"/>
      <c r="L41" s="49"/>
      <c r="M41" s="45" t="s">
        <v>133</v>
      </c>
    </row>
    <row r="42" spans="1:13" ht="21.75" customHeight="1">
      <c r="A42" s="622" t="s">
        <v>22</v>
      </c>
      <c r="B42" s="623"/>
      <c r="C42" s="623"/>
      <c r="D42" s="623"/>
      <c r="E42" s="623"/>
      <c r="F42" s="623"/>
      <c r="G42" s="623"/>
      <c r="H42" s="623"/>
      <c r="I42" s="623"/>
      <c r="J42" s="623"/>
      <c r="K42" s="623"/>
      <c r="L42" s="623"/>
      <c r="M42" s="624"/>
    </row>
    <row r="43" spans="1:13" ht="54.75" customHeight="1">
      <c r="A43" s="41">
        <f>A41+1</f>
        <v>22</v>
      </c>
      <c r="B43" s="40" t="s">
        <v>115</v>
      </c>
      <c r="C43" s="42" t="s">
        <v>150</v>
      </c>
      <c r="D43" s="43">
        <f>+'[2]acumulado a dic 2014'!$C$66</f>
        <v>37</v>
      </c>
      <c r="E43" s="42" t="s">
        <v>129</v>
      </c>
      <c r="F43" s="57">
        <v>37</v>
      </c>
      <c r="G43" s="55">
        <v>37</v>
      </c>
      <c r="H43" s="55">
        <v>37</v>
      </c>
      <c r="I43" s="55">
        <v>17</v>
      </c>
      <c r="J43" s="55">
        <f>AVERAGE(F43:I43)</f>
        <v>32</v>
      </c>
      <c r="K43" s="49"/>
      <c r="L43" s="49"/>
      <c r="M43" s="50"/>
    </row>
    <row r="44" spans="1:13" ht="69.75" customHeight="1">
      <c r="A44" s="41">
        <f>A43+1</f>
        <v>23</v>
      </c>
      <c r="B44" s="40" t="s">
        <v>116</v>
      </c>
      <c r="C44" s="42" t="s">
        <v>138</v>
      </c>
      <c r="D44" s="43">
        <f>+'[2]acumulado a dic 2014'!$C$74</f>
        <v>37</v>
      </c>
      <c r="E44" s="42" t="s">
        <v>129</v>
      </c>
      <c r="F44" s="57">
        <v>37</v>
      </c>
      <c r="G44" s="55">
        <v>37</v>
      </c>
      <c r="H44" s="55">
        <v>37</v>
      </c>
      <c r="I44" s="55">
        <v>16</v>
      </c>
      <c r="J44" s="55">
        <f>AVERAGE(F44:I44)</f>
        <v>31.75</v>
      </c>
      <c r="K44" s="49"/>
      <c r="L44" s="49"/>
      <c r="M44" s="50"/>
    </row>
    <row r="45" spans="1:13" ht="21.75" customHeight="1">
      <c r="A45" s="622">
        <v>38</v>
      </c>
      <c r="B45" s="623"/>
      <c r="C45" s="623"/>
      <c r="D45" s="623"/>
      <c r="E45" s="623"/>
      <c r="F45" s="623"/>
      <c r="G45" s="623"/>
      <c r="H45" s="623"/>
      <c r="I45" s="623"/>
      <c r="J45" s="623"/>
      <c r="K45" s="623"/>
      <c r="L45" s="623"/>
      <c r="M45" s="624"/>
    </row>
    <row r="46" spans="1:13" ht="108.75" customHeight="1">
      <c r="A46" s="41">
        <f>A44+1</f>
        <v>24</v>
      </c>
      <c r="B46" s="40" t="s">
        <v>117</v>
      </c>
      <c r="C46" s="42" t="s">
        <v>151</v>
      </c>
      <c r="D46" s="43">
        <v>38</v>
      </c>
      <c r="E46" s="42" t="s">
        <v>127</v>
      </c>
      <c r="F46" s="57">
        <v>100</v>
      </c>
      <c r="G46" s="55">
        <v>100</v>
      </c>
      <c r="H46" s="55">
        <v>75</v>
      </c>
      <c r="I46" s="55">
        <v>32</v>
      </c>
      <c r="J46" s="55">
        <f>AVERAGE(F46:I46)</f>
        <v>76.75</v>
      </c>
      <c r="K46" s="49"/>
      <c r="L46" s="49"/>
      <c r="M46" s="45" t="s">
        <v>133</v>
      </c>
    </row>
    <row r="47" spans="1:13" ht="69" customHeight="1" thickBot="1">
      <c r="A47" s="51">
        <f>A46+1</f>
        <v>25</v>
      </c>
      <c r="B47" s="52" t="s">
        <v>118</v>
      </c>
      <c r="C47" s="53" t="s">
        <v>139</v>
      </c>
      <c r="D47" s="43">
        <v>60</v>
      </c>
      <c r="E47" s="42" t="s">
        <v>130</v>
      </c>
      <c r="F47" s="57">
        <v>35</v>
      </c>
      <c r="G47" s="55">
        <v>60</v>
      </c>
      <c r="H47" s="55">
        <v>60</v>
      </c>
      <c r="I47" s="55">
        <v>60</v>
      </c>
      <c r="J47" s="55">
        <f>AVERAGE(F47:I47)</f>
        <v>53.75</v>
      </c>
      <c r="K47" s="49"/>
      <c r="L47" s="49"/>
      <c r="M47" s="49"/>
    </row>
    <row r="48" spans="1:13">
      <c r="A48" s="4"/>
      <c r="B48" s="5"/>
    </row>
    <row r="49" spans="1:4">
      <c r="A49" s="4"/>
      <c r="B49" s="5"/>
    </row>
    <row r="50" spans="1:4">
      <c r="A50" s="4"/>
      <c r="B50" s="5"/>
    </row>
    <row r="51" spans="1:4">
      <c r="A51" s="4"/>
      <c r="B51" s="5"/>
      <c r="C51" s="4"/>
      <c r="D51" s="4"/>
    </row>
    <row r="52" spans="1:4">
      <c r="A52" s="4"/>
      <c r="B52" s="5"/>
    </row>
    <row r="53" spans="1:4">
      <c r="A53" s="4"/>
      <c r="B53" s="5"/>
    </row>
    <row r="54" spans="1:4">
      <c r="A54" s="4"/>
      <c r="B54" s="5"/>
    </row>
    <row r="55" spans="1:4">
      <c r="A55" s="4"/>
      <c r="B55" s="5"/>
    </row>
    <row r="56" spans="1:4">
      <c r="A56" s="4"/>
      <c r="B56" s="5"/>
    </row>
    <row r="57" spans="1:4">
      <c r="A57" s="4"/>
      <c r="B57" s="5"/>
    </row>
    <row r="58" spans="1:4">
      <c r="A58" s="4"/>
      <c r="B58" s="5"/>
    </row>
    <row r="59" spans="1:4">
      <c r="A59" s="4"/>
      <c r="B59" s="5"/>
    </row>
    <row r="60" spans="1:4">
      <c r="A60" s="4"/>
      <c r="B60" s="5"/>
    </row>
    <row r="61" spans="1:4">
      <c r="A61" s="4"/>
      <c r="B61" s="5"/>
    </row>
    <row r="62" spans="1:4">
      <c r="A62" s="4"/>
      <c r="B62" s="5"/>
    </row>
    <row r="63" spans="1:4">
      <c r="A63" s="4"/>
      <c r="B63" s="5"/>
    </row>
    <row r="64" spans="1:4">
      <c r="A64" s="4"/>
      <c r="B64" s="5"/>
    </row>
    <row r="65" spans="1:2">
      <c r="A65" s="4"/>
      <c r="B65" s="5"/>
    </row>
    <row r="66" spans="1:2">
      <c r="A66" s="4"/>
      <c r="B66" s="5"/>
    </row>
    <row r="67" spans="1:2">
      <c r="A67" s="4"/>
      <c r="B67" s="5"/>
    </row>
    <row r="68" spans="1:2">
      <c r="A68" s="4"/>
      <c r="B68" s="5"/>
    </row>
    <row r="69" spans="1:2">
      <c r="A69" s="4"/>
      <c r="B69" s="5"/>
    </row>
    <row r="70" spans="1:2">
      <c r="A70" s="4"/>
      <c r="B70" s="5"/>
    </row>
    <row r="71" spans="1:2">
      <c r="A71" s="4"/>
      <c r="B71" s="5"/>
    </row>
    <row r="72" spans="1:2">
      <c r="A72" s="4"/>
      <c r="B72" s="5"/>
    </row>
    <row r="73" spans="1:2">
      <c r="A73" s="4"/>
      <c r="B73" s="5"/>
    </row>
    <row r="74" spans="1:2">
      <c r="A74" s="4"/>
      <c r="B74" s="5"/>
    </row>
    <row r="75" spans="1:2">
      <c r="A75" s="4"/>
      <c r="B75" s="5"/>
    </row>
    <row r="76" spans="1:2">
      <c r="A76" s="4"/>
      <c r="B76" s="5"/>
    </row>
    <row r="77" spans="1:2">
      <c r="A77" s="4"/>
      <c r="B77" s="5"/>
    </row>
    <row r="78" spans="1:2">
      <c r="A78" s="4"/>
      <c r="B78" s="5"/>
    </row>
    <row r="79" spans="1:2">
      <c r="A79" s="4"/>
      <c r="B79" s="5"/>
    </row>
    <row r="80" spans="1:2">
      <c r="A80" s="4"/>
      <c r="B80" s="5"/>
    </row>
    <row r="81" spans="1:2">
      <c r="A81" s="4"/>
      <c r="B81" s="5"/>
    </row>
    <row r="82" spans="1:2">
      <c r="A82" s="4"/>
      <c r="B82" s="5"/>
    </row>
    <row r="83" spans="1:2">
      <c r="A83" s="4"/>
      <c r="B83" s="5"/>
    </row>
    <row r="84" spans="1:2">
      <c r="A84" s="4"/>
      <c r="B84" s="5"/>
    </row>
    <row r="85" spans="1:2">
      <c r="A85" s="4"/>
      <c r="B85" s="5"/>
    </row>
    <row r="86" spans="1:2">
      <c r="A86" s="4"/>
      <c r="B86" s="5"/>
    </row>
    <row r="87" spans="1:2">
      <c r="A87" s="4"/>
      <c r="B87" s="5"/>
    </row>
    <row r="88" spans="1:2">
      <c r="A88" s="4"/>
      <c r="B88" s="5"/>
    </row>
    <row r="89" spans="1:2">
      <c r="A89" s="4"/>
      <c r="B89" s="5"/>
    </row>
    <row r="90" spans="1:2">
      <c r="A90" s="4"/>
      <c r="B90" s="5"/>
    </row>
    <row r="91" spans="1:2">
      <c r="A91" s="4"/>
      <c r="B91" s="5"/>
    </row>
    <row r="92" spans="1:2">
      <c r="A92" s="4"/>
      <c r="B92" s="5"/>
    </row>
    <row r="93" spans="1:2">
      <c r="A93" s="4"/>
      <c r="B93" s="5"/>
    </row>
    <row r="94" spans="1:2">
      <c r="A94" s="4"/>
      <c r="B94" s="5"/>
    </row>
    <row r="95" spans="1:2">
      <c r="A95" s="4"/>
      <c r="B95" s="5"/>
    </row>
    <row r="96" spans="1:2">
      <c r="A96" s="4"/>
      <c r="B96" s="5"/>
    </row>
    <row r="97" spans="1:2">
      <c r="A97" s="4"/>
      <c r="B97" s="5"/>
    </row>
    <row r="98" spans="1:2">
      <c r="A98" s="4"/>
      <c r="B98" s="5"/>
    </row>
    <row r="99" spans="1:2">
      <c r="A99" s="4"/>
      <c r="B99" s="5"/>
    </row>
    <row r="100" spans="1:2">
      <c r="A100" s="4"/>
      <c r="B100" s="5"/>
    </row>
    <row r="101" spans="1:2">
      <c r="A101" s="4"/>
      <c r="B101" s="5"/>
    </row>
    <row r="102" spans="1:2">
      <c r="A102" s="4"/>
      <c r="B102" s="5"/>
    </row>
    <row r="103" spans="1:2">
      <c r="A103" s="4"/>
      <c r="B103" s="5"/>
    </row>
    <row r="104" spans="1:2">
      <c r="A104" s="4"/>
      <c r="B104" s="5"/>
    </row>
    <row r="105" spans="1:2">
      <c r="A105" s="4"/>
      <c r="B105" s="5"/>
    </row>
    <row r="106" spans="1:2">
      <c r="A106" s="4"/>
      <c r="B106" s="5"/>
    </row>
    <row r="107" spans="1:2">
      <c r="A107" s="4"/>
      <c r="B107" s="5"/>
    </row>
    <row r="108" spans="1:2">
      <c r="A108" s="4"/>
      <c r="B108" s="5"/>
    </row>
    <row r="109" spans="1:2">
      <c r="A109" s="4"/>
      <c r="B109" s="5"/>
    </row>
    <row r="110" spans="1:2">
      <c r="A110" s="4"/>
      <c r="B110" s="5"/>
    </row>
    <row r="111" spans="1:2">
      <c r="A111" s="4"/>
      <c r="B111" s="5"/>
    </row>
    <row r="112" spans="1:2">
      <c r="A112" s="4"/>
      <c r="B112" s="5"/>
    </row>
    <row r="113" spans="1:2">
      <c r="A113" s="4"/>
      <c r="B113" s="5"/>
    </row>
    <row r="114" spans="1:2">
      <c r="A114" s="4"/>
      <c r="B114" s="5"/>
    </row>
    <row r="115" spans="1:2">
      <c r="A115" s="4"/>
      <c r="B115" s="5"/>
    </row>
    <row r="116" spans="1:2">
      <c r="A116" s="4"/>
      <c r="B116" s="5"/>
    </row>
    <row r="117" spans="1:2">
      <c r="A117" s="4"/>
      <c r="B117" s="5"/>
    </row>
    <row r="118" spans="1:2">
      <c r="A118" s="4"/>
      <c r="B118" s="5"/>
    </row>
    <row r="119" spans="1:2">
      <c r="A119" s="4"/>
      <c r="B119" s="5"/>
    </row>
    <row r="120" spans="1:2">
      <c r="A120" s="4"/>
      <c r="B120" s="5"/>
    </row>
    <row r="121" spans="1:2">
      <c r="A121" s="4"/>
      <c r="B121" s="5"/>
    </row>
    <row r="122" spans="1:2">
      <c r="A122" s="4"/>
      <c r="B122" s="5"/>
    </row>
    <row r="123" spans="1:2">
      <c r="A123" s="4"/>
      <c r="B123" s="5"/>
    </row>
    <row r="124" spans="1:2">
      <c r="A124" s="4"/>
      <c r="B124" s="5"/>
    </row>
    <row r="125" spans="1:2">
      <c r="A125" s="4"/>
      <c r="B125" s="5"/>
    </row>
    <row r="126" spans="1:2">
      <c r="A126" s="4"/>
      <c r="B126" s="5"/>
    </row>
    <row r="127" spans="1:2">
      <c r="A127" s="4"/>
      <c r="B127" s="5"/>
    </row>
    <row r="128" spans="1:2">
      <c r="A128" s="4"/>
      <c r="B128" s="5"/>
    </row>
    <row r="129" spans="1:2">
      <c r="A129" s="4"/>
      <c r="B129" s="5"/>
    </row>
    <row r="130" spans="1:2">
      <c r="A130" s="4"/>
      <c r="B130" s="5"/>
    </row>
    <row r="131" spans="1:2">
      <c r="A131" s="4"/>
      <c r="B131" s="5"/>
    </row>
    <row r="132" spans="1:2">
      <c r="A132" s="4"/>
      <c r="B132" s="5"/>
    </row>
    <row r="133" spans="1:2">
      <c r="A133" s="4"/>
      <c r="B133" s="5"/>
    </row>
    <row r="134" spans="1:2">
      <c r="A134" s="4"/>
      <c r="B134" s="5"/>
    </row>
    <row r="135" spans="1:2">
      <c r="A135" s="4"/>
      <c r="B135" s="5"/>
    </row>
    <row r="136" spans="1:2">
      <c r="A136" s="4"/>
      <c r="B136" s="5"/>
    </row>
    <row r="137" spans="1:2">
      <c r="A137" s="4"/>
      <c r="B137" s="5"/>
    </row>
    <row r="138" spans="1:2">
      <c r="A138" s="4"/>
      <c r="B138" s="5"/>
    </row>
    <row r="139" spans="1:2">
      <c r="A139" s="4"/>
      <c r="B139" s="5"/>
    </row>
    <row r="140" spans="1:2">
      <c r="A140" s="4"/>
      <c r="B140" s="5"/>
    </row>
    <row r="141" spans="1:2">
      <c r="A141" s="4"/>
      <c r="B141" s="5"/>
    </row>
    <row r="142" spans="1:2">
      <c r="A142" s="4"/>
      <c r="B142" s="5"/>
    </row>
    <row r="143" spans="1:2">
      <c r="A143" s="4"/>
      <c r="B143" s="5"/>
    </row>
    <row r="144" spans="1:2">
      <c r="A144" s="4"/>
      <c r="B144" s="5"/>
    </row>
    <row r="145" spans="1:2">
      <c r="A145" s="4"/>
      <c r="B145" s="5"/>
    </row>
    <row r="146" spans="1:2">
      <c r="A146" s="4"/>
      <c r="B146" s="5"/>
    </row>
    <row r="147" spans="1:2">
      <c r="A147" s="4"/>
      <c r="B147" s="5"/>
    </row>
    <row r="148" spans="1:2">
      <c r="A148" s="4"/>
      <c r="B148" s="5"/>
    </row>
    <row r="149" spans="1:2">
      <c r="A149" s="4"/>
      <c r="B149" s="5"/>
    </row>
    <row r="150" spans="1:2">
      <c r="A150" s="4"/>
      <c r="B150" s="5"/>
    </row>
    <row r="151" spans="1:2">
      <c r="A151" s="4"/>
      <c r="B151" s="5"/>
    </row>
    <row r="152" spans="1:2">
      <c r="A152" s="4"/>
      <c r="B152" s="5"/>
    </row>
    <row r="153" spans="1:2">
      <c r="A153" s="4"/>
      <c r="B153" s="5"/>
    </row>
    <row r="154" spans="1:2">
      <c r="A154" s="4"/>
      <c r="B154" s="5"/>
    </row>
    <row r="155" spans="1:2">
      <c r="A155" s="4"/>
      <c r="B155" s="5"/>
    </row>
    <row r="156" spans="1:2">
      <c r="A156" s="4"/>
      <c r="B156" s="5"/>
    </row>
    <row r="157" spans="1:2">
      <c r="A157" s="4"/>
      <c r="B157" s="5"/>
    </row>
    <row r="158" spans="1:2">
      <c r="A158" s="4"/>
      <c r="B158" s="5"/>
    </row>
    <row r="159" spans="1:2">
      <c r="A159" s="4"/>
      <c r="B159" s="5"/>
    </row>
    <row r="160" spans="1:2">
      <c r="A160" s="4"/>
      <c r="B160" s="5"/>
    </row>
    <row r="161" spans="1:2">
      <c r="A161" s="4"/>
      <c r="B161" s="5"/>
    </row>
    <row r="162" spans="1:2">
      <c r="A162" s="4"/>
      <c r="B162" s="5"/>
    </row>
    <row r="163" spans="1:2">
      <c r="A163" s="4"/>
      <c r="B163" s="5"/>
    </row>
    <row r="164" spans="1:2">
      <c r="A164" s="4"/>
      <c r="B164" s="5"/>
    </row>
    <row r="165" spans="1:2">
      <c r="A165" s="4"/>
      <c r="B165" s="5"/>
    </row>
    <row r="166" spans="1:2">
      <c r="A166" s="4"/>
      <c r="B166" s="5"/>
    </row>
    <row r="167" spans="1:2">
      <c r="A167" s="4"/>
      <c r="B167" s="5"/>
    </row>
    <row r="168" spans="1:2">
      <c r="A168" s="4"/>
      <c r="B168" s="5"/>
    </row>
    <row r="169" spans="1:2">
      <c r="A169" s="4"/>
      <c r="B169" s="5"/>
    </row>
    <row r="170" spans="1:2">
      <c r="A170" s="4"/>
      <c r="B170" s="5"/>
    </row>
    <row r="171" spans="1:2">
      <c r="A171" s="4"/>
      <c r="B171" s="5"/>
    </row>
    <row r="172" spans="1:2">
      <c r="A172" s="4"/>
      <c r="B172" s="5"/>
    </row>
    <row r="173" spans="1:2">
      <c r="A173" s="4"/>
      <c r="B173" s="5"/>
    </row>
    <row r="174" spans="1:2">
      <c r="A174" s="4"/>
      <c r="B174" s="5"/>
    </row>
    <row r="175" spans="1:2">
      <c r="A175" s="4"/>
      <c r="B175" s="5"/>
    </row>
    <row r="176" spans="1:2">
      <c r="A176" s="4"/>
      <c r="B176" s="5"/>
    </row>
    <row r="177" spans="1:2">
      <c r="A177" s="4"/>
      <c r="B177" s="5"/>
    </row>
    <row r="178" spans="1:2">
      <c r="A178" s="4"/>
      <c r="B178" s="5"/>
    </row>
    <row r="179" spans="1:2">
      <c r="A179" s="4"/>
      <c r="B179" s="5"/>
    </row>
    <row r="180" spans="1:2">
      <c r="A180" s="4"/>
      <c r="B180" s="5"/>
    </row>
    <row r="181" spans="1:2">
      <c r="A181" s="4"/>
      <c r="B181" s="5"/>
    </row>
    <row r="182" spans="1:2">
      <c r="A182" s="4"/>
      <c r="B182" s="5"/>
    </row>
    <row r="183" spans="1:2">
      <c r="A183" s="4"/>
      <c r="B183" s="5"/>
    </row>
    <row r="184" spans="1:2">
      <c r="A184" s="4"/>
      <c r="B184" s="5"/>
    </row>
    <row r="185" spans="1:2">
      <c r="A185" s="4"/>
      <c r="B185" s="5"/>
    </row>
    <row r="186" spans="1:2">
      <c r="A186" s="4"/>
      <c r="B186" s="5"/>
    </row>
    <row r="187" spans="1:2">
      <c r="A187" s="4"/>
      <c r="B187" s="5"/>
    </row>
    <row r="188" spans="1:2">
      <c r="A188" s="4"/>
      <c r="B188" s="5"/>
    </row>
    <row r="189" spans="1:2">
      <c r="A189" s="4"/>
      <c r="B189" s="5"/>
    </row>
    <row r="190" spans="1:2">
      <c r="A190" s="4"/>
      <c r="B190" s="5"/>
    </row>
    <row r="191" spans="1:2">
      <c r="A191" s="4"/>
      <c r="B191" s="5"/>
    </row>
    <row r="192" spans="1:2">
      <c r="A192" s="4"/>
      <c r="B192" s="5"/>
    </row>
    <row r="193" spans="1:2">
      <c r="A193" s="4"/>
      <c r="B193" s="5"/>
    </row>
    <row r="194" spans="1:2">
      <c r="A194" s="4"/>
      <c r="B194" s="5"/>
    </row>
    <row r="195" spans="1:2">
      <c r="A195" s="4"/>
      <c r="B195" s="5"/>
    </row>
    <row r="196" spans="1:2">
      <c r="A196" s="4"/>
      <c r="B196" s="5"/>
    </row>
    <row r="197" spans="1:2">
      <c r="A197" s="4"/>
      <c r="B197" s="5"/>
    </row>
    <row r="198" spans="1:2">
      <c r="A198" s="4"/>
      <c r="B198" s="5"/>
    </row>
    <row r="199" spans="1:2">
      <c r="A199" s="4"/>
      <c r="B199" s="5"/>
    </row>
    <row r="200" spans="1:2">
      <c r="A200" s="4"/>
      <c r="B200" s="5"/>
    </row>
    <row r="201" spans="1:2">
      <c r="A201" s="4"/>
      <c r="B201" s="5"/>
    </row>
    <row r="202" spans="1:2">
      <c r="A202" s="4"/>
      <c r="B202" s="5"/>
    </row>
    <row r="203" spans="1:2">
      <c r="A203" s="4"/>
      <c r="B203" s="5"/>
    </row>
    <row r="204" spans="1:2">
      <c r="A204" s="4"/>
      <c r="B204" s="5"/>
    </row>
    <row r="205" spans="1:2">
      <c r="A205" s="4"/>
      <c r="B205" s="5"/>
    </row>
    <row r="206" spans="1:2">
      <c r="A206" s="4"/>
      <c r="B206" s="5"/>
    </row>
    <row r="207" spans="1:2">
      <c r="A207" s="4"/>
      <c r="B207" s="5"/>
    </row>
    <row r="208" spans="1:2">
      <c r="A208" s="4"/>
      <c r="B208" s="5"/>
    </row>
    <row r="209" spans="1:2">
      <c r="A209" s="4"/>
      <c r="B209" s="5"/>
    </row>
    <row r="210" spans="1:2">
      <c r="A210" s="4"/>
      <c r="B210" s="5"/>
    </row>
    <row r="211" spans="1:2">
      <c r="A211" s="4"/>
      <c r="B211" s="5"/>
    </row>
    <row r="212" spans="1:2">
      <c r="A212" s="4"/>
      <c r="B212" s="5"/>
    </row>
    <row r="213" spans="1:2">
      <c r="A213" s="4"/>
      <c r="B213" s="5"/>
    </row>
    <row r="214" spans="1:2">
      <c r="A214" s="4"/>
      <c r="B214" s="5"/>
    </row>
    <row r="215" spans="1:2">
      <c r="A215" s="4"/>
      <c r="B215" s="5"/>
    </row>
    <row r="216" spans="1:2">
      <c r="A216" s="4"/>
      <c r="B216" s="5"/>
    </row>
    <row r="217" spans="1:2">
      <c r="A217" s="4"/>
      <c r="B217" s="5"/>
    </row>
    <row r="218" spans="1:2">
      <c r="A218" s="4"/>
      <c r="B218" s="5"/>
    </row>
    <row r="219" spans="1:2">
      <c r="A219" s="4"/>
      <c r="B219" s="5"/>
    </row>
    <row r="220" spans="1:2">
      <c r="A220" s="4"/>
      <c r="B220" s="5"/>
    </row>
    <row r="221" spans="1:2">
      <c r="A221" s="4"/>
      <c r="B221" s="5"/>
    </row>
    <row r="222" spans="1:2">
      <c r="A222" s="4"/>
      <c r="B222" s="5"/>
    </row>
    <row r="223" spans="1:2">
      <c r="A223" s="4"/>
      <c r="B223" s="5"/>
    </row>
    <row r="224" spans="1:2">
      <c r="A224" s="4"/>
      <c r="B224" s="5"/>
    </row>
    <row r="225" spans="1:2">
      <c r="A225" s="4"/>
      <c r="B225" s="5"/>
    </row>
    <row r="226" spans="1:2">
      <c r="A226" s="4"/>
      <c r="B226" s="5"/>
    </row>
    <row r="227" spans="1:2">
      <c r="A227" s="4"/>
      <c r="B227" s="5"/>
    </row>
    <row r="228" spans="1:2">
      <c r="A228" s="4"/>
      <c r="B228" s="5"/>
    </row>
    <row r="229" spans="1:2">
      <c r="A229" s="4"/>
      <c r="B229" s="5"/>
    </row>
    <row r="230" spans="1:2">
      <c r="A230" s="4"/>
      <c r="B230" s="5"/>
    </row>
    <row r="231" spans="1:2">
      <c r="A231" s="4"/>
      <c r="B231" s="5"/>
    </row>
    <row r="232" spans="1:2">
      <c r="A232" s="4"/>
      <c r="B232" s="5"/>
    </row>
    <row r="233" spans="1:2">
      <c r="A233" s="4"/>
      <c r="B233" s="5"/>
    </row>
    <row r="234" spans="1:2">
      <c r="A234" s="4"/>
      <c r="B234" s="5"/>
    </row>
    <row r="235" spans="1:2">
      <c r="A235" s="4"/>
      <c r="B235" s="5"/>
    </row>
    <row r="236" spans="1:2">
      <c r="A236" s="4"/>
      <c r="B236" s="5"/>
    </row>
    <row r="237" spans="1:2">
      <c r="A237" s="4"/>
      <c r="B237" s="5"/>
    </row>
    <row r="238" spans="1:2">
      <c r="A238" s="4"/>
      <c r="B238" s="5"/>
    </row>
    <row r="239" spans="1:2">
      <c r="A239" s="4"/>
      <c r="B239" s="5"/>
    </row>
    <row r="240" spans="1:2">
      <c r="A240" s="4"/>
      <c r="B240" s="5"/>
    </row>
    <row r="241" spans="1:2">
      <c r="A241" s="4"/>
      <c r="B241" s="5"/>
    </row>
    <row r="242" spans="1:2">
      <c r="A242" s="4"/>
      <c r="B242" s="5"/>
    </row>
    <row r="243" spans="1:2">
      <c r="A243" s="4"/>
      <c r="B243" s="5"/>
    </row>
    <row r="244" spans="1:2">
      <c r="A244" s="4"/>
      <c r="B244" s="5"/>
    </row>
    <row r="245" spans="1:2">
      <c r="A245" s="4"/>
      <c r="B245" s="5"/>
    </row>
    <row r="246" spans="1:2">
      <c r="A246" s="4"/>
      <c r="B246" s="5"/>
    </row>
    <row r="247" spans="1:2">
      <c r="A247" s="4"/>
      <c r="B247" s="5"/>
    </row>
    <row r="248" spans="1:2">
      <c r="A248" s="4"/>
      <c r="B248" s="5"/>
    </row>
    <row r="249" spans="1:2">
      <c r="A249" s="4"/>
      <c r="B249" s="5"/>
    </row>
    <row r="250" spans="1:2">
      <c r="A250" s="4"/>
      <c r="B250" s="5"/>
    </row>
    <row r="251" spans="1:2">
      <c r="A251" s="4"/>
      <c r="B251" s="5"/>
    </row>
    <row r="252" spans="1:2">
      <c r="A252" s="4"/>
      <c r="B252" s="5"/>
    </row>
    <row r="253" spans="1:2">
      <c r="A253" s="4"/>
      <c r="B253" s="5"/>
    </row>
    <row r="254" spans="1:2">
      <c r="A254" s="4"/>
      <c r="B254" s="5"/>
    </row>
    <row r="255" spans="1:2">
      <c r="A255" s="4"/>
      <c r="B255" s="5"/>
    </row>
    <row r="256" spans="1:2">
      <c r="A256" s="4"/>
      <c r="B256" s="5"/>
    </row>
    <row r="257" spans="1:2">
      <c r="A257" s="4"/>
      <c r="B257" s="5"/>
    </row>
    <row r="258" spans="1:2">
      <c r="A258" s="4"/>
      <c r="B258" s="5"/>
    </row>
    <row r="259" spans="1:2">
      <c r="A259" s="4"/>
      <c r="B259" s="5"/>
    </row>
    <row r="260" spans="1:2">
      <c r="A260" s="4"/>
      <c r="B260" s="5"/>
    </row>
    <row r="261" spans="1:2">
      <c r="A261" s="4"/>
      <c r="B261" s="5"/>
    </row>
    <row r="262" spans="1:2">
      <c r="A262" s="4"/>
      <c r="B262" s="5"/>
    </row>
    <row r="263" spans="1:2">
      <c r="A263" s="4"/>
      <c r="B263" s="5"/>
    </row>
    <row r="264" spans="1:2">
      <c r="A264" s="4"/>
      <c r="B264" s="5"/>
    </row>
    <row r="265" spans="1:2">
      <c r="A265" s="4"/>
      <c r="B265" s="5"/>
    </row>
    <row r="266" spans="1:2">
      <c r="A266" s="4"/>
      <c r="B266" s="5"/>
    </row>
    <row r="267" spans="1:2">
      <c r="A267" s="4"/>
      <c r="B267" s="5"/>
    </row>
    <row r="268" spans="1:2">
      <c r="A268" s="4"/>
      <c r="B268" s="5"/>
    </row>
    <row r="269" spans="1:2">
      <c r="A269" s="4"/>
      <c r="B269" s="5"/>
    </row>
    <row r="270" spans="1:2">
      <c r="A270" s="4"/>
      <c r="B270" s="5"/>
    </row>
    <row r="271" spans="1:2">
      <c r="A271" s="4"/>
      <c r="B271" s="5"/>
    </row>
    <row r="272" spans="1:2">
      <c r="A272" s="4"/>
      <c r="B272" s="5"/>
    </row>
    <row r="273" spans="1:2">
      <c r="A273" s="4"/>
      <c r="B273" s="5"/>
    </row>
    <row r="274" spans="1:2">
      <c r="A274" s="4"/>
      <c r="B274" s="5"/>
    </row>
    <row r="275" spans="1:2">
      <c r="A275" s="4"/>
      <c r="B275" s="5"/>
    </row>
    <row r="276" spans="1:2">
      <c r="A276" s="4"/>
      <c r="B276" s="5"/>
    </row>
    <row r="277" spans="1:2">
      <c r="A277" s="4"/>
      <c r="B277" s="5"/>
    </row>
    <row r="278" spans="1:2">
      <c r="A278" s="4"/>
      <c r="B278" s="5"/>
    </row>
    <row r="279" spans="1:2">
      <c r="A279" s="4"/>
      <c r="B279" s="5"/>
    </row>
    <row r="280" spans="1:2">
      <c r="A280" s="4"/>
      <c r="B280" s="5"/>
    </row>
    <row r="281" spans="1:2">
      <c r="A281" s="4"/>
      <c r="B281" s="5"/>
    </row>
    <row r="282" spans="1:2">
      <c r="A282" s="4"/>
      <c r="B282" s="5"/>
    </row>
    <row r="283" spans="1:2">
      <c r="A283" s="4"/>
      <c r="B283" s="5"/>
    </row>
    <row r="284" spans="1:2">
      <c r="A284" s="4"/>
      <c r="B284" s="5"/>
    </row>
    <row r="285" spans="1:2">
      <c r="A285" s="4"/>
      <c r="B285" s="5"/>
    </row>
    <row r="286" spans="1:2">
      <c r="A286" s="4"/>
      <c r="B286" s="5"/>
    </row>
    <row r="287" spans="1:2">
      <c r="A287" s="4"/>
      <c r="B287" s="5"/>
    </row>
    <row r="288" spans="1:2">
      <c r="A288" s="4"/>
      <c r="B288" s="5"/>
    </row>
    <row r="289" spans="1:2">
      <c r="A289" s="4"/>
      <c r="B289" s="5"/>
    </row>
    <row r="290" spans="1:2">
      <c r="A290" s="4"/>
      <c r="B290" s="5"/>
    </row>
    <row r="291" spans="1:2">
      <c r="A291" s="4"/>
      <c r="B291" s="5"/>
    </row>
    <row r="292" spans="1:2">
      <c r="A292" s="4"/>
      <c r="B292" s="5"/>
    </row>
    <row r="293" spans="1:2">
      <c r="A293" s="4"/>
      <c r="B293" s="5"/>
    </row>
    <row r="294" spans="1:2">
      <c r="A294" s="4"/>
      <c r="B294" s="5"/>
    </row>
    <row r="295" spans="1:2">
      <c r="A295" s="4"/>
      <c r="B295" s="5"/>
    </row>
    <row r="296" spans="1:2">
      <c r="A296" s="4"/>
      <c r="B296" s="5"/>
    </row>
    <row r="297" spans="1:2">
      <c r="A297" s="4"/>
      <c r="B297" s="5"/>
    </row>
    <row r="298" spans="1:2">
      <c r="A298" s="4"/>
      <c r="B298" s="5"/>
    </row>
    <row r="299" spans="1:2">
      <c r="A299" s="4"/>
      <c r="B299" s="5"/>
    </row>
    <row r="300" spans="1:2">
      <c r="A300" s="4"/>
      <c r="B300" s="5"/>
    </row>
    <row r="301" spans="1:2">
      <c r="A301" s="4"/>
      <c r="B301" s="5"/>
    </row>
    <row r="302" spans="1:2">
      <c r="A302" s="4"/>
      <c r="B302" s="5"/>
    </row>
    <row r="303" spans="1:2">
      <c r="A303" s="4"/>
      <c r="B303" s="5"/>
    </row>
    <row r="304" spans="1:2">
      <c r="A304" s="4"/>
      <c r="B304" s="5"/>
    </row>
    <row r="305" spans="1:2">
      <c r="A305" s="4"/>
      <c r="B305" s="5"/>
    </row>
    <row r="306" spans="1:2">
      <c r="A306" s="4"/>
      <c r="B306" s="5"/>
    </row>
    <row r="307" spans="1:2">
      <c r="A307" s="4"/>
      <c r="B307" s="5"/>
    </row>
    <row r="308" spans="1:2">
      <c r="A308" s="4"/>
      <c r="B308" s="5"/>
    </row>
    <row r="309" spans="1:2">
      <c r="A309" s="4"/>
      <c r="B309" s="5"/>
    </row>
    <row r="310" spans="1:2">
      <c r="A310" s="4"/>
      <c r="B310" s="5"/>
    </row>
    <row r="311" spans="1:2">
      <c r="A311" s="4"/>
      <c r="B311" s="5"/>
    </row>
    <row r="312" spans="1:2">
      <c r="A312" s="4"/>
      <c r="B312" s="5"/>
    </row>
    <row r="313" spans="1:2">
      <c r="A313" s="4"/>
      <c r="B313" s="5"/>
    </row>
    <row r="314" spans="1:2">
      <c r="A314" s="4"/>
      <c r="B314" s="5"/>
    </row>
    <row r="315" spans="1:2">
      <c r="A315" s="4"/>
      <c r="B315" s="5"/>
    </row>
    <row r="316" spans="1:2">
      <c r="A316" s="4"/>
      <c r="B316" s="5"/>
    </row>
    <row r="317" spans="1:2">
      <c r="A317" s="4"/>
      <c r="B317" s="5"/>
    </row>
    <row r="318" spans="1:2">
      <c r="A318" s="4"/>
      <c r="B318" s="5"/>
    </row>
    <row r="319" spans="1:2">
      <c r="A319" s="4"/>
      <c r="B319" s="5"/>
    </row>
    <row r="320" spans="1:2">
      <c r="A320" s="4"/>
      <c r="B320" s="5"/>
    </row>
    <row r="321" spans="1:2">
      <c r="A321" s="4"/>
      <c r="B321" s="5"/>
    </row>
    <row r="322" spans="1:2">
      <c r="A322" s="4"/>
      <c r="B322" s="5"/>
    </row>
    <row r="323" spans="1:2">
      <c r="A323" s="4"/>
      <c r="B323" s="5"/>
    </row>
    <row r="324" spans="1:2">
      <c r="A324" s="4"/>
      <c r="B324" s="5"/>
    </row>
    <row r="325" spans="1:2">
      <c r="A325" s="4"/>
      <c r="B325" s="5"/>
    </row>
    <row r="326" spans="1:2">
      <c r="A326" s="4"/>
      <c r="B326" s="5"/>
    </row>
    <row r="327" spans="1:2">
      <c r="A327" s="4"/>
      <c r="B327" s="5"/>
    </row>
    <row r="328" spans="1:2">
      <c r="A328" s="4"/>
      <c r="B328" s="5"/>
    </row>
    <row r="329" spans="1:2">
      <c r="A329" s="4"/>
      <c r="B329" s="5"/>
    </row>
    <row r="330" spans="1:2">
      <c r="A330" s="4"/>
      <c r="B330" s="5"/>
    </row>
    <row r="331" spans="1:2">
      <c r="A331" s="4"/>
      <c r="B331" s="5"/>
    </row>
    <row r="332" spans="1:2">
      <c r="A332" s="4"/>
      <c r="B332" s="5"/>
    </row>
    <row r="333" spans="1:2">
      <c r="A333" s="4"/>
      <c r="B333" s="5"/>
    </row>
    <row r="334" spans="1:2">
      <c r="A334" s="4"/>
      <c r="B334" s="5"/>
    </row>
    <row r="335" spans="1:2">
      <c r="A335" s="4"/>
      <c r="B335" s="5"/>
    </row>
    <row r="336" spans="1:2">
      <c r="A336" s="4"/>
      <c r="B336" s="5"/>
    </row>
    <row r="337" spans="1:2">
      <c r="A337" s="4"/>
      <c r="B337" s="5"/>
    </row>
    <row r="338" spans="1:2">
      <c r="A338" s="4"/>
      <c r="B338" s="5"/>
    </row>
    <row r="339" spans="1:2">
      <c r="A339" s="4"/>
      <c r="B339" s="5"/>
    </row>
    <row r="340" spans="1:2">
      <c r="A340" s="4"/>
      <c r="B340" s="5"/>
    </row>
    <row r="341" spans="1:2">
      <c r="A341" s="4"/>
      <c r="B341" s="5"/>
    </row>
    <row r="342" spans="1:2">
      <c r="A342" s="4"/>
      <c r="B342" s="5"/>
    </row>
    <row r="343" spans="1:2">
      <c r="A343" s="4"/>
      <c r="B343" s="5"/>
    </row>
    <row r="344" spans="1:2">
      <c r="A344" s="4"/>
      <c r="B344" s="5"/>
    </row>
    <row r="345" spans="1:2">
      <c r="A345" s="4"/>
      <c r="B345" s="5"/>
    </row>
    <row r="346" spans="1:2">
      <c r="A346" s="4"/>
      <c r="B346" s="5"/>
    </row>
    <row r="347" spans="1:2">
      <c r="A347" s="4"/>
      <c r="B347" s="5"/>
    </row>
    <row r="348" spans="1:2">
      <c r="A348" s="4"/>
      <c r="B348" s="5"/>
    </row>
    <row r="349" spans="1:2">
      <c r="A349" s="4"/>
      <c r="B349" s="5"/>
    </row>
    <row r="350" spans="1:2">
      <c r="A350" s="4"/>
      <c r="B350" s="5"/>
    </row>
    <row r="351" spans="1:2">
      <c r="A351" s="4"/>
      <c r="B351" s="5"/>
    </row>
    <row r="352" spans="1:2">
      <c r="A352" s="4"/>
      <c r="B352" s="5"/>
    </row>
    <row r="353" spans="1:2">
      <c r="A353" s="4"/>
      <c r="B353" s="5"/>
    </row>
    <row r="354" spans="1:2">
      <c r="A354" s="4"/>
      <c r="B354" s="5"/>
    </row>
    <row r="355" spans="1:2">
      <c r="A355" s="4"/>
      <c r="B355" s="5"/>
    </row>
    <row r="356" spans="1:2">
      <c r="A356" s="4"/>
      <c r="B356" s="5"/>
    </row>
    <row r="357" spans="1:2">
      <c r="A357" s="4"/>
      <c r="B357" s="5"/>
    </row>
    <row r="358" spans="1:2">
      <c r="A358" s="4"/>
      <c r="B358" s="5"/>
    </row>
    <row r="359" spans="1:2">
      <c r="A359" s="4"/>
      <c r="B359" s="5"/>
    </row>
    <row r="360" spans="1:2">
      <c r="A360" s="4"/>
      <c r="B360" s="5"/>
    </row>
    <row r="361" spans="1:2">
      <c r="A361" s="4"/>
      <c r="B361" s="5"/>
    </row>
    <row r="362" spans="1:2">
      <c r="A362" s="4"/>
      <c r="B362" s="5"/>
    </row>
    <row r="363" spans="1:2">
      <c r="A363" s="4"/>
      <c r="B363" s="5"/>
    </row>
    <row r="364" spans="1:2">
      <c r="A364" s="4"/>
      <c r="B364" s="5"/>
    </row>
    <row r="365" spans="1:2">
      <c r="A365" s="4"/>
      <c r="B365" s="5"/>
    </row>
    <row r="366" spans="1:2">
      <c r="A366" s="4"/>
      <c r="B366" s="5"/>
    </row>
    <row r="367" spans="1:2">
      <c r="A367" s="4"/>
      <c r="B367" s="5"/>
    </row>
    <row r="368" spans="1:2">
      <c r="A368" s="4"/>
      <c r="B368" s="5"/>
    </row>
    <row r="369" spans="1:2">
      <c r="A369" s="4"/>
      <c r="B369" s="5"/>
    </row>
    <row r="370" spans="1:2">
      <c r="A370" s="4"/>
      <c r="B370" s="5"/>
    </row>
    <row r="371" spans="1:2">
      <c r="A371" s="4"/>
      <c r="B371" s="5"/>
    </row>
    <row r="372" spans="1:2">
      <c r="A372" s="4"/>
      <c r="B372" s="5"/>
    </row>
    <row r="373" spans="1:2">
      <c r="A373" s="4"/>
      <c r="B373" s="5"/>
    </row>
    <row r="374" spans="1:2">
      <c r="A374" s="4"/>
      <c r="B374" s="5"/>
    </row>
    <row r="375" spans="1:2">
      <c r="A375" s="4"/>
      <c r="B375" s="5"/>
    </row>
    <row r="376" spans="1:2">
      <c r="A376" s="4"/>
      <c r="B376" s="5"/>
    </row>
    <row r="377" spans="1:2">
      <c r="A377" s="4"/>
      <c r="B377" s="5"/>
    </row>
    <row r="378" spans="1:2">
      <c r="A378" s="4"/>
      <c r="B378" s="5"/>
    </row>
    <row r="379" spans="1:2">
      <c r="A379" s="4"/>
      <c r="B379" s="5"/>
    </row>
    <row r="380" spans="1:2">
      <c r="A380" s="4"/>
      <c r="B380" s="5"/>
    </row>
    <row r="381" spans="1:2">
      <c r="A381" s="4"/>
      <c r="B381" s="5"/>
    </row>
    <row r="382" spans="1:2">
      <c r="A382" s="4"/>
      <c r="B382" s="5"/>
    </row>
    <row r="383" spans="1:2">
      <c r="A383" s="4"/>
      <c r="B383" s="5"/>
    </row>
    <row r="384" spans="1:2">
      <c r="A384" s="4"/>
      <c r="B384" s="5"/>
    </row>
    <row r="385" spans="1:2">
      <c r="A385" s="4"/>
      <c r="B385" s="5"/>
    </row>
    <row r="386" spans="1:2">
      <c r="A386" s="4"/>
      <c r="B386" s="5"/>
    </row>
    <row r="387" spans="1:2">
      <c r="A387" s="4"/>
      <c r="B387" s="5"/>
    </row>
    <row r="388" spans="1:2">
      <c r="A388" s="4"/>
      <c r="B388" s="5"/>
    </row>
    <row r="389" spans="1:2">
      <c r="A389" s="4"/>
      <c r="B389" s="5"/>
    </row>
    <row r="390" spans="1:2">
      <c r="A390" s="4"/>
      <c r="B390" s="5"/>
    </row>
    <row r="391" spans="1:2">
      <c r="A391" s="4"/>
      <c r="B391" s="5"/>
    </row>
    <row r="392" spans="1:2">
      <c r="A392" s="4"/>
      <c r="B392" s="5"/>
    </row>
    <row r="393" spans="1:2">
      <c r="A393" s="4"/>
      <c r="B393" s="5"/>
    </row>
    <row r="394" spans="1:2">
      <c r="A394" s="4"/>
      <c r="B394" s="5"/>
    </row>
    <row r="395" spans="1:2">
      <c r="A395" s="4"/>
      <c r="B395" s="5"/>
    </row>
    <row r="396" spans="1:2">
      <c r="A396" s="4"/>
      <c r="B396" s="5"/>
    </row>
    <row r="397" spans="1:2">
      <c r="A397" s="4"/>
      <c r="B397" s="5"/>
    </row>
    <row r="398" spans="1:2">
      <c r="A398" s="4"/>
      <c r="B398" s="5"/>
    </row>
    <row r="399" spans="1:2">
      <c r="A399" s="4"/>
      <c r="B399" s="5"/>
    </row>
    <row r="400" spans="1:2">
      <c r="A400" s="4"/>
      <c r="B400" s="5"/>
    </row>
    <row r="401" spans="1:2">
      <c r="A401" s="4"/>
      <c r="B401" s="5"/>
    </row>
    <row r="402" spans="1:2">
      <c r="A402" s="4"/>
      <c r="B402" s="5"/>
    </row>
    <row r="403" spans="1:2">
      <c r="A403" s="4"/>
      <c r="B403" s="5"/>
    </row>
    <row r="404" spans="1:2">
      <c r="A404" s="4"/>
      <c r="B404" s="5"/>
    </row>
    <row r="405" spans="1:2">
      <c r="A405" s="4"/>
      <c r="B405" s="5"/>
    </row>
    <row r="406" spans="1:2">
      <c r="A406" s="4"/>
      <c r="B406" s="5"/>
    </row>
    <row r="407" spans="1:2">
      <c r="A407" s="4"/>
      <c r="B407" s="5"/>
    </row>
    <row r="408" spans="1:2">
      <c r="A408" s="4"/>
      <c r="B408" s="5"/>
    </row>
    <row r="409" spans="1:2">
      <c r="A409" s="4"/>
      <c r="B409" s="5"/>
    </row>
    <row r="410" spans="1:2">
      <c r="A410" s="4"/>
      <c r="B410" s="5"/>
    </row>
    <row r="411" spans="1:2">
      <c r="A411" s="4"/>
      <c r="B411" s="5"/>
    </row>
    <row r="412" spans="1:2">
      <c r="A412" s="4"/>
      <c r="B412" s="5"/>
    </row>
    <row r="413" spans="1:2">
      <c r="A413" s="4"/>
      <c r="B413" s="5"/>
    </row>
    <row r="414" spans="1:2">
      <c r="A414" s="4"/>
      <c r="B414" s="5"/>
    </row>
    <row r="415" spans="1:2">
      <c r="A415" s="4"/>
      <c r="B415" s="5"/>
    </row>
    <row r="416" spans="1:2">
      <c r="A416" s="4"/>
      <c r="B416" s="5"/>
    </row>
    <row r="417" spans="1:2">
      <c r="A417" s="4"/>
      <c r="B417" s="5"/>
    </row>
    <row r="418" spans="1:2">
      <c r="A418" s="4"/>
      <c r="B418" s="5"/>
    </row>
    <row r="419" spans="1:2">
      <c r="A419" s="4"/>
      <c r="B419" s="5"/>
    </row>
    <row r="420" spans="1:2">
      <c r="A420" s="4"/>
      <c r="B420" s="5"/>
    </row>
    <row r="421" spans="1:2">
      <c r="A421" s="4"/>
      <c r="B421" s="5"/>
    </row>
    <row r="422" spans="1:2">
      <c r="A422" s="4"/>
      <c r="B422" s="5"/>
    </row>
    <row r="423" spans="1:2">
      <c r="A423" s="4"/>
      <c r="B423" s="5"/>
    </row>
    <row r="424" spans="1:2">
      <c r="A424" s="4"/>
      <c r="B424" s="5"/>
    </row>
    <row r="425" spans="1:2">
      <c r="A425" s="4"/>
      <c r="B425" s="5"/>
    </row>
    <row r="426" spans="1:2">
      <c r="A426" s="4"/>
      <c r="B426" s="5"/>
    </row>
    <row r="427" spans="1:2">
      <c r="A427" s="4"/>
      <c r="B427" s="5"/>
    </row>
    <row r="428" spans="1:2">
      <c r="A428" s="4"/>
      <c r="B428" s="5"/>
    </row>
    <row r="429" spans="1:2">
      <c r="A429" s="4"/>
      <c r="B429" s="5"/>
    </row>
    <row r="430" spans="1:2">
      <c r="A430" s="4"/>
      <c r="B430" s="5"/>
    </row>
    <row r="431" spans="1:2">
      <c r="A431" s="4"/>
      <c r="B431" s="5"/>
    </row>
    <row r="432" spans="1:2">
      <c r="A432" s="4"/>
      <c r="B432" s="5"/>
    </row>
    <row r="433" spans="1:2">
      <c r="A433" s="4"/>
      <c r="B433" s="5"/>
    </row>
    <row r="434" spans="1:2">
      <c r="A434" s="4"/>
      <c r="B434" s="5"/>
    </row>
    <row r="435" spans="1:2">
      <c r="A435" s="4"/>
      <c r="B435" s="5"/>
    </row>
    <row r="436" spans="1:2">
      <c r="A436" s="4"/>
      <c r="B436" s="5"/>
    </row>
    <row r="437" spans="1:2">
      <c r="A437" s="4"/>
      <c r="B437" s="5"/>
    </row>
    <row r="438" spans="1:2">
      <c r="A438" s="4"/>
      <c r="B438" s="5"/>
    </row>
    <row r="439" spans="1:2">
      <c r="A439" s="4"/>
      <c r="B439" s="5"/>
    </row>
    <row r="440" spans="1:2">
      <c r="A440" s="4"/>
      <c r="B440" s="5"/>
    </row>
    <row r="441" spans="1:2">
      <c r="A441" s="4"/>
      <c r="B441" s="5"/>
    </row>
    <row r="442" spans="1:2">
      <c r="A442" s="4"/>
      <c r="B442" s="5"/>
    </row>
    <row r="443" spans="1:2">
      <c r="A443" s="4"/>
      <c r="B443" s="5"/>
    </row>
    <row r="444" spans="1:2">
      <c r="A444" s="4"/>
      <c r="B444" s="5"/>
    </row>
    <row r="445" spans="1:2">
      <c r="A445" s="4"/>
      <c r="B445" s="5"/>
    </row>
    <row r="446" spans="1:2">
      <c r="A446" s="4"/>
      <c r="B446" s="5"/>
    </row>
    <row r="447" spans="1:2">
      <c r="A447" s="4"/>
      <c r="B447" s="5"/>
    </row>
    <row r="448" spans="1:2">
      <c r="A448" s="4"/>
      <c r="B448" s="5"/>
    </row>
    <row r="449" spans="1:2">
      <c r="A449" s="4"/>
      <c r="B449" s="5"/>
    </row>
    <row r="450" spans="1:2">
      <c r="A450" s="4"/>
      <c r="B450" s="5"/>
    </row>
    <row r="451" spans="1:2">
      <c r="A451" s="4"/>
      <c r="B451" s="5"/>
    </row>
    <row r="452" spans="1:2">
      <c r="A452" s="4"/>
      <c r="B452" s="5"/>
    </row>
    <row r="453" spans="1:2">
      <c r="A453" s="4"/>
      <c r="B453" s="5"/>
    </row>
    <row r="454" spans="1:2">
      <c r="A454" s="4"/>
      <c r="B454" s="5"/>
    </row>
    <row r="455" spans="1:2">
      <c r="A455" s="4"/>
      <c r="B455" s="5"/>
    </row>
    <row r="456" spans="1:2">
      <c r="A456" s="4"/>
      <c r="B456" s="5"/>
    </row>
    <row r="457" spans="1:2">
      <c r="A457" s="4"/>
      <c r="B457" s="5"/>
    </row>
    <row r="458" spans="1:2">
      <c r="A458" s="4"/>
      <c r="B458" s="5"/>
    </row>
    <row r="459" spans="1:2">
      <c r="A459" s="4"/>
      <c r="B459" s="5"/>
    </row>
    <row r="460" spans="1:2">
      <c r="A460" s="4"/>
      <c r="B460" s="5"/>
    </row>
    <row r="461" spans="1:2">
      <c r="A461" s="4"/>
      <c r="B461" s="5"/>
    </row>
    <row r="462" spans="1:2">
      <c r="A462" s="4"/>
      <c r="B462" s="5"/>
    </row>
    <row r="463" spans="1:2">
      <c r="A463" s="4"/>
      <c r="B463" s="5"/>
    </row>
    <row r="464" spans="1:2">
      <c r="A464" s="4"/>
      <c r="B464" s="5"/>
    </row>
    <row r="465" spans="1:2">
      <c r="A465" s="4"/>
      <c r="B465" s="5"/>
    </row>
    <row r="466" spans="1:2">
      <c r="A466" s="4"/>
      <c r="B466" s="5"/>
    </row>
    <row r="467" spans="1:2">
      <c r="A467" s="4"/>
      <c r="B467" s="5"/>
    </row>
    <row r="468" spans="1:2">
      <c r="A468" s="4"/>
      <c r="B468" s="5"/>
    </row>
    <row r="469" spans="1:2">
      <c r="A469" s="4"/>
      <c r="B469" s="5"/>
    </row>
    <row r="470" spans="1:2">
      <c r="A470" s="4"/>
      <c r="B470" s="5"/>
    </row>
    <row r="471" spans="1:2">
      <c r="A471" s="4"/>
      <c r="B471" s="5"/>
    </row>
    <row r="472" spans="1:2">
      <c r="A472" s="4"/>
      <c r="B472" s="5"/>
    </row>
    <row r="473" spans="1:2">
      <c r="A473" s="4"/>
      <c r="B473" s="5"/>
    </row>
    <row r="474" spans="1:2">
      <c r="A474" s="4"/>
      <c r="B474" s="5"/>
    </row>
    <row r="475" spans="1:2">
      <c r="A475" s="4"/>
      <c r="B475" s="5"/>
    </row>
    <row r="476" spans="1:2">
      <c r="A476" s="4"/>
      <c r="B476" s="5"/>
    </row>
    <row r="477" spans="1:2">
      <c r="A477" s="4"/>
      <c r="B477" s="5"/>
    </row>
    <row r="478" spans="1:2">
      <c r="A478" s="4"/>
      <c r="B478" s="5"/>
    </row>
    <row r="479" spans="1:2">
      <c r="A479" s="4"/>
      <c r="B479" s="5"/>
    </row>
    <row r="480" spans="1:2">
      <c r="A480" s="4"/>
      <c r="B480" s="5"/>
    </row>
    <row r="481" spans="1:2">
      <c r="A481" s="4"/>
      <c r="B481" s="5"/>
    </row>
    <row r="482" spans="1:2">
      <c r="A482" s="4"/>
      <c r="B482" s="5"/>
    </row>
    <row r="483" spans="1:2">
      <c r="A483" s="4"/>
      <c r="B483" s="5"/>
    </row>
    <row r="484" spans="1:2">
      <c r="A484" s="4"/>
      <c r="B484" s="5"/>
    </row>
    <row r="485" spans="1:2">
      <c r="A485" s="4"/>
      <c r="B485" s="5"/>
    </row>
    <row r="486" spans="1:2">
      <c r="A486" s="4"/>
      <c r="B486" s="5"/>
    </row>
    <row r="487" spans="1:2">
      <c r="A487" s="4"/>
      <c r="B487" s="5"/>
    </row>
    <row r="488" spans="1:2">
      <c r="A488" s="4"/>
      <c r="B488" s="5"/>
    </row>
    <row r="489" spans="1:2">
      <c r="A489" s="4"/>
      <c r="B489" s="5"/>
    </row>
    <row r="490" spans="1:2">
      <c r="A490" s="4"/>
      <c r="B490" s="5"/>
    </row>
    <row r="491" spans="1:2">
      <c r="A491" s="4"/>
      <c r="B491" s="5"/>
    </row>
    <row r="492" spans="1:2">
      <c r="A492" s="4"/>
      <c r="B492" s="5"/>
    </row>
    <row r="493" spans="1:2">
      <c r="A493" s="4"/>
      <c r="B493" s="5"/>
    </row>
    <row r="494" spans="1:2">
      <c r="A494" s="4"/>
      <c r="B494" s="5"/>
    </row>
    <row r="495" spans="1:2">
      <c r="A495" s="4"/>
      <c r="B495" s="5"/>
    </row>
    <row r="496" spans="1:2">
      <c r="A496" s="4"/>
      <c r="B496" s="5"/>
    </row>
    <row r="497" spans="1:2">
      <c r="A497" s="4"/>
      <c r="B497" s="5"/>
    </row>
    <row r="498" spans="1:2">
      <c r="A498" s="4"/>
      <c r="B498" s="5"/>
    </row>
    <row r="499" spans="1:2">
      <c r="A499" s="4"/>
      <c r="B499" s="5"/>
    </row>
    <row r="500" spans="1:2">
      <c r="A500" s="4"/>
      <c r="B500" s="5"/>
    </row>
    <row r="501" spans="1:2">
      <c r="A501" s="4"/>
      <c r="B501" s="5"/>
    </row>
    <row r="502" spans="1:2">
      <c r="A502" s="4"/>
      <c r="B502" s="5"/>
    </row>
    <row r="503" spans="1:2">
      <c r="A503" s="4"/>
      <c r="B503" s="5"/>
    </row>
    <row r="504" spans="1:2">
      <c r="A504" s="4"/>
      <c r="B504" s="5"/>
    </row>
    <row r="505" spans="1:2">
      <c r="A505" s="4"/>
      <c r="B505" s="5"/>
    </row>
    <row r="506" spans="1:2">
      <c r="A506" s="4"/>
      <c r="B506" s="5"/>
    </row>
    <row r="507" spans="1:2">
      <c r="A507" s="4"/>
      <c r="B507" s="5"/>
    </row>
    <row r="508" spans="1:2">
      <c r="A508" s="4"/>
      <c r="B508" s="5"/>
    </row>
    <row r="509" spans="1:2">
      <c r="A509" s="4"/>
      <c r="B509" s="5"/>
    </row>
    <row r="510" spans="1:2">
      <c r="A510" s="4"/>
      <c r="B510" s="5"/>
    </row>
    <row r="511" spans="1:2">
      <c r="A511" s="4"/>
      <c r="B511" s="5"/>
    </row>
    <row r="512" spans="1:2">
      <c r="A512" s="4"/>
      <c r="B512" s="5"/>
    </row>
    <row r="513" spans="1:2">
      <c r="A513" s="4"/>
      <c r="B513" s="5"/>
    </row>
    <row r="514" spans="1:2">
      <c r="A514" s="4"/>
      <c r="B514" s="5"/>
    </row>
    <row r="515" spans="1:2">
      <c r="A515" s="4"/>
      <c r="B515" s="5"/>
    </row>
    <row r="516" spans="1:2">
      <c r="A516" s="4"/>
      <c r="B516" s="5"/>
    </row>
    <row r="517" spans="1:2">
      <c r="A517" s="4"/>
      <c r="B517" s="5"/>
    </row>
    <row r="518" spans="1:2">
      <c r="A518" s="4"/>
      <c r="B518" s="5"/>
    </row>
    <row r="519" spans="1:2">
      <c r="A519" s="4"/>
      <c r="B519" s="5"/>
    </row>
    <row r="520" spans="1:2">
      <c r="A520" s="4"/>
      <c r="B520" s="5"/>
    </row>
    <row r="521" spans="1:2">
      <c r="A521" s="4"/>
      <c r="B521" s="5"/>
    </row>
    <row r="522" spans="1:2">
      <c r="A522" s="4"/>
      <c r="B522" s="5"/>
    </row>
    <row r="523" spans="1:2">
      <c r="A523" s="4"/>
      <c r="B523" s="5"/>
    </row>
    <row r="524" spans="1:2">
      <c r="A524" s="4"/>
      <c r="B524" s="5"/>
    </row>
    <row r="525" spans="1:2">
      <c r="A525" s="4"/>
      <c r="B525" s="5"/>
    </row>
    <row r="526" spans="1:2">
      <c r="A526" s="4"/>
      <c r="B526" s="5"/>
    </row>
    <row r="527" spans="1:2">
      <c r="A527" s="4"/>
      <c r="B527" s="5"/>
    </row>
    <row r="528" spans="1:2">
      <c r="A528" s="4"/>
      <c r="B528" s="5"/>
    </row>
    <row r="529" spans="1:2">
      <c r="A529" s="4"/>
      <c r="B529" s="5"/>
    </row>
    <row r="530" spans="1:2">
      <c r="A530" s="4"/>
      <c r="B530" s="5"/>
    </row>
    <row r="531" spans="1:2">
      <c r="A531" s="4"/>
      <c r="B531" s="5"/>
    </row>
    <row r="532" spans="1:2">
      <c r="A532" s="4"/>
      <c r="B532" s="5"/>
    </row>
    <row r="533" spans="1:2">
      <c r="A533" s="4"/>
      <c r="B533" s="5"/>
    </row>
    <row r="534" spans="1:2">
      <c r="A534" s="4"/>
      <c r="B534" s="5"/>
    </row>
    <row r="535" spans="1:2">
      <c r="A535" s="4"/>
      <c r="B535" s="5"/>
    </row>
    <row r="536" spans="1:2">
      <c r="A536" s="4"/>
      <c r="B536" s="5"/>
    </row>
    <row r="537" spans="1:2">
      <c r="A537" s="4"/>
      <c r="B537" s="5"/>
    </row>
    <row r="538" spans="1:2">
      <c r="A538" s="4"/>
      <c r="B538" s="5"/>
    </row>
    <row r="539" spans="1:2">
      <c r="A539" s="4"/>
      <c r="B539" s="5"/>
    </row>
    <row r="540" spans="1:2">
      <c r="A540" s="4"/>
      <c r="B540" s="5"/>
    </row>
    <row r="541" spans="1:2">
      <c r="A541" s="4"/>
      <c r="B541" s="5"/>
    </row>
    <row r="542" spans="1:2">
      <c r="A542" s="4"/>
      <c r="B542" s="5"/>
    </row>
    <row r="543" spans="1:2">
      <c r="A543" s="4"/>
      <c r="B543" s="5"/>
    </row>
    <row r="544" spans="1:2">
      <c r="A544" s="4"/>
      <c r="B544" s="5"/>
    </row>
    <row r="545" spans="1:2">
      <c r="A545" s="4"/>
      <c r="B545" s="5"/>
    </row>
    <row r="546" spans="1:2">
      <c r="A546" s="4"/>
      <c r="B546" s="5"/>
    </row>
    <row r="547" spans="1:2">
      <c r="A547" s="4"/>
      <c r="B547" s="5"/>
    </row>
    <row r="548" spans="1:2">
      <c r="A548" s="4"/>
      <c r="B548" s="5"/>
    </row>
    <row r="549" spans="1:2">
      <c r="A549" s="4"/>
      <c r="B549" s="5"/>
    </row>
    <row r="550" spans="1:2">
      <c r="A550" s="4"/>
      <c r="B550" s="5"/>
    </row>
    <row r="551" spans="1:2">
      <c r="A551" s="4"/>
      <c r="B551" s="5"/>
    </row>
    <row r="552" spans="1:2">
      <c r="A552" s="4"/>
      <c r="B552" s="5"/>
    </row>
    <row r="553" spans="1:2">
      <c r="A553" s="4"/>
      <c r="B553" s="5"/>
    </row>
    <row r="554" spans="1:2">
      <c r="A554" s="4"/>
      <c r="B554" s="5"/>
    </row>
    <row r="555" spans="1:2">
      <c r="A555" s="4"/>
      <c r="B555" s="5"/>
    </row>
    <row r="556" spans="1:2">
      <c r="A556" s="4"/>
      <c r="B556" s="5"/>
    </row>
    <row r="557" spans="1:2">
      <c r="A557" s="4"/>
      <c r="B557" s="5"/>
    </row>
    <row r="558" spans="1:2">
      <c r="A558" s="4"/>
      <c r="B558" s="5"/>
    </row>
    <row r="559" spans="1:2">
      <c r="A559" s="4"/>
      <c r="B559" s="5"/>
    </row>
    <row r="560" spans="1:2">
      <c r="A560" s="4"/>
      <c r="B560" s="5"/>
    </row>
    <row r="561" spans="1:2">
      <c r="A561" s="4"/>
      <c r="B561" s="5"/>
    </row>
    <row r="562" spans="1:2">
      <c r="A562" s="4"/>
      <c r="B562" s="5"/>
    </row>
    <row r="563" spans="1:2">
      <c r="A563" s="4"/>
      <c r="B563" s="5"/>
    </row>
    <row r="564" spans="1:2">
      <c r="A564" s="4"/>
      <c r="B564" s="5"/>
    </row>
    <row r="565" spans="1:2">
      <c r="A565" s="4"/>
      <c r="B565" s="5"/>
    </row>
    <row r="566" spans="1:2">
      <c r="A566" s="4"/>
      <c r="B566" s="5"/>
    </row>
    <row r="567" spans="1:2">
      <c r="A567" s="4"/>
      <c r="B567" s="5"/>
    </row>
    <row r="568" spans="1:2">
      <c r="A568" s="4"/>
      <c r="B568" s="5"/>
    </row>
    <row r="569" spans="1:2">
      <c r="A569" s="4"/>
      <c r="B569" s="5"/>
    </row>
    <row r="570" spans="1:2">
      <c r="A570" s="4"/>
      <c r="B570" s="5"/>
    </row>
    <row r="571" spans="1:2">
      <c r="A571" s="4"/>
      <c r="B571" s="5"/>
    </row>
    <row r="572" spans="1:2">
      <c r="A572" s="4"/>
      <c r="B572" s="5"/>
    </row>
    <row r="573" spans="1:2">
      <c r="A573" s="4"/>
      <c r="B573" s="5"/>
    </row>
    <row r="574" spans="1:2">
      <c r="A574" s="4"/>
      <c r="B574" s="5"/>
    </row>
    <row r="575" spans="1:2">
      <c r="A575" s="4"/>
      <c r="B575" s="5"/>
    </row>
    <row r="576" spans="1:2">
      <c r="A576" s="4"/>
      <c r="B576" s="5"/>
    </row>
    <row r="577" spans="1:2">
      <c r="A577" s="4"/>
      <c r="B577" s="5"/>
    </row>
    <row r="578" spans="1:2">
      <c r="A578" s="4"/>
      <c r="B578" s="5"/>
    </row>
    <row r="579" spans="1:2">
      <c r="A579" s="4"/>
      <c r="B579" s="5"/>
    </row>
    <row r="580" spans="1:2">
      <c r="A580" s="4"/>
      <c r="B580" s="5"/>
    </row>
    <row r="581" spans="1:2">
      <c r="A581" s="4"/>
      <c r="B581" s="5"/>
    </row>
    <row r="582" spans="1:2">
      <c r="A582" s="4"/>
      <c r="B582" s="5"/>
    </row>
    <row r="583" spans="1:2">
      <c r="A583" s="4"/>
      <c r="B583" s="5"/>
    </row>
    <row r="584" spans="1:2">
      <c r="A584" s="4"/>
      <c r="B584" s="5"/>
    </row>
    <row r="585" spans="1:2">
      <c r="A585" s="4"/>
      <c r="B585" s="5"/>
    </row>
    <row r="586" spans="1:2">
      <c r="A586" s="4"/>
      <c r="B586" s="5"/>
    </row>
    <row r="587" spans="1:2">
      <c r="A587" s="4"/>
      <c r="B587" s="5"/>
    </row>
    <row r="588" spans="1:2">
      <c r="A588" s="4"/>
      <c r="B588" s="5"/>
    </row>
    <row r="589" spans="1:2">
      <c r="A589" s="4"/>
      <c r="B589" s="5"/>
    </row>
    <row r="590" spans="1:2">
      <c r="A590" s="4"/>
      <c r="B590" s="5"/>
    </row>
    <row r="591" spans="1:2">
      <c r="A591" s="4"/>
      <c r="B591" s="5"/>
    </row>
    <row r="592" spans="1:2">
      <c r="A592" s="4"/>
      <c r="B592" s="5"/>
    </row>
    <row r="593" spans="1:2">
      <c r="A593" s="4"/>
      <c r="B593" s="5"/>
    </row>
    <row r="594" spans="1:2">
      <c r="A594" s="4"/>
      <c r="B594" s="5"/>
    </row>
    <row r="595" spans="1:2">
      <c r="A595" s="4"/>
      <c r="B595" s="5"/>
    </row>
    <row r="596" spans="1:2">
      <c r="A596" s="4"/>
      <c r="B596" s="5"/>
    </row>
    <row r="597" spans="1:2">
      <c r="A597" s="4"/>
      <c r="B597" s="5"/>
    </row>
    <row r="598" spans="1:2">
      <c r="A598" s="4"/>
      <c r="B598" s="5"/>
    </row>
    <row r="599" spans="1:2">
      <c r="A599" s="4"/>
      <c r="B599" s="5"/>
    </row>
    <row r="600" spans="1:2">
      <c r="A600" s="4"/>
      <c r="B600" s="5"/>
    </row>
    <row r="601" spans="1:2">
      <c r="A601" s="4"/>
      <c r="B601" s="5"/>
    </row>
    <row r="602" spans="1:2">
      <c r="A602" s="4"/>
      <c r="B602" s="5"/>
    </row>
    <row r="603" spans="1:2">
      <c r="A603" s="4"/>
      <c r="B603" s="5"/>
    </row>
    <row r="604" spans="1:2">
      <c r="A604" s="4"/>
      <c r="B604" s="5"/>
    </row>
    <row r="605" spans="1:2">
      <c r="A605" s="4"/>
      <c r="B605" s="5"/>
    </row>
    <row r="606" spans="1:2">
      <c r="A606" s="4"/>
      <c r="B606" s="5"/>
    </row>
    <row r="607" spans="1:2">
      <c r="A607" s="4"/>
      <c r="B607" s="5"/>
    </row>
    <row r="608" spans="1:2">
      <c r="A608" s="4"/>
      <c r="B608" s="5"/>
    </row>
    <row r="609" spans="1:2">
      <c r="A609" s="4"/>
      <c r="B609" s="5"/>
    </row>
    <row r="610" spans="1:2">
      <c r="A610" s="4"/>
      <c r="B610" s="5"/>
    </row>
    <row r="611" spans="1:2">
      <c r="A611" s="4"/>
      <c r="B611" s="5"/>
    </row>
    <row r="612" spans="1:2">
      <c r="A612" s="4"/>
      <c r="B612" s="5"/>
    </row>
    <row r="613" spans="1:2">
      <c r="A613" s="4"/>
      <c r="B613" s="5"/>
    </row>
    <row r="614" spans="1:2">
      <c r="A614" s="4"/>
      <c r="B614" s="5"/>
    </row>
    <row r="615" spans="1:2">
      <c r="A615" s="4"/>
      <c r="B615" s="5"/>
    </row>
    <row r="616" spans="1:2">
      <c r="A616" s="4"/>
      <c r="B616" s="5"/>
    </row>
    <row r="617" spans="1:2">
      <c r="A617" s="4"/>
      <c r="B617" s="5"/>
    </row>
    <row r="618" spans="1:2">
      <c r="A618" s="4"/>
      <c r="B618" s="5"/>
    </row>
    <row r="619" spans="1:2">
      <c r="A619" s="4"/>
      <c r="B619" s="5"/>
    </row>
    <row r="620" spans="1:2">
      <c r="A620" s="4"/>
      <c r="B620" s="5"/>
    </row>
    <row r="621" spans="1:2">
      <c r="A621" s="4"/>
      <c r="B621" s="5"/>
    </row>
    <row r="622" spans="1:2">
      <c r="A622" s="4"/>
      <c r="B622" s="5"/>
    </row>
    <row r="623" spans="1:2">
      <c r="A623" s="4"/>
      <c r="B623" s="5"/>
    </row>
    <row r="624" spans="1:2">
      <c r="A624" s="4"/>
      <c r="B624" s="5"/>
    </row>
    <row r="625" spans="1:2">
      <c r="A625" s="4"/>
      <c r="B625" s="5"/>
    </row>
    <row r="626" spans="1:2">
      <c r="A626" s="4"/>
      <c r="B626" s="5"/>
    </row>
    <row r="627" spans="1:2">
      <c r="A627" s="4"/>
      <c r="B627" s="5"/>
    </row>
    <row r="628" spans="1:2">
      <c r="A628" s="4"/>
      <c r="B628" s="5"/>
    </row>
    <row r="629" spans="1:2">
      <c r="A629" s="4"/>
      <c r="B629" s="5"/>
    </row>
    <row r="630" spans="1:2">
      <c r="A630" s="4"/>
      <c r="B630" s="5"/>
    </row>
    <row r="631" spans="1:2">
      <c r="A631" s="4"/>
      <c r="B631" s="5"/>
    </row>
    <row r="632" spans="1:2">
      <c r="A632" s="4"/>
      <c r="B632" s="5"/>
    </row>
    <row r="633" spans="1:2">
      <c r="A633" s="4"/>
      <c r="B633" s="5"/>
    </row>
    <row r="634" spans="1:2">
      <c r="A634" s="4"/>
      <c r="B634" s="5"/>
    </row>
    <row r="635" spans="1:2">
      <c r="A635" s="4"/>
      <c r="B635" s="5"/>
    </row>
    <row r="636" spans="1:2">
      <c r="A636" s="4"/>
      <c r="B636" s="5"/>
    </row>
    <row r="637" spans="1:2">
      <c r="A637" s="4"/>
      <c r="B637" s="5"/>
    </row>
    <row r="638" spans="1:2">
      <c r="A638" s="4"/>
      <c r="B638" s="5"/>
    </row>
    <row r="639" spans="1:2">
      <c r="A639" s="4"/>
      <c r="B639" s="5"/>
    </row>
    <row r="640" spans="1:2">
      <c r="A640" s="4"/>
      <c r="B640" s="5"/>
    </row>
    <row r="641" spans="1:2">
      <c r="A641" s="4"/>
      <c r="B641" s="5"/>
    </row>
    <row r="642" spans="1:2">
      <c r="A642" s="4"/>
      <c r="B642" s="5"/>
    </row>
    <row r="643" spans="1:2">
      <c r="A643" s="4"/>
      <c r="B643" s="5"/>
    </row>
    <row r="644" spans="1:2">
      <c r="A644" s="4"/>
      <c r="B644" s="5"/>
    </row>
    <row r="645" spans="1:2">
      <c r="A645" s="4"/>
      <c r="B645" s="5"/>
    </row>
    <row r="646" spans="1:2">
      <c r="A646" s="4"/>
      <c r="B646" s="5"/>
    </row>
    <row r="647" spans="1:2">
      <c r="A647" s="4"/>
      <c r="B647" s="5"/>
    </row>
    <row r="648" spans="1:2">
      <c r="A648" s="4"/>
      <c r="B648" s="5"/>
    </row>
    <row r="649" spans="1:2">
      <c r="A649" s="4"/>
      <c r="B649" s="5"/>
    </row>
    <row r="650" spans="1:2">
      <c r="A650" s="4"/>
      <c r="B650" s="5"/>
    </row>
    <row r="651" spans="1:2">
      <c r="A651" s="4"/>
      <c r="B651" s="5"/>
    </row>
    <row r="652" spans="1:2">
      <c r="A652" s="4"/>
      <c r="B652" s="5"/>
    </row>
    <row r="653" spans="1:2">
      <c r="A653" s="4"/>
      <c r="B653" s="5"/>
    </row>
    <row r="654" spans="1:2">
      <c r="A654" s="4"/>
      <c r="B654" s="5"/>
    </row>
    <row r="655" spans="1:2">
      <c r="A655" s="4"/>
      <c r="B655" s="5"/>
    </row>
    <row r="656" spans="1:2">
      <c r="A656" s="4"/>
      <c r="B656" s="5"/>
    </row>
    <row r="657" spans="1:2">
      <c r="A657" s="4"/>
      <c r="B657" s="5"/>
    </row>
    <row r="658" spans="1:2">
      <c r="A658" s="4"/>
      <c r="B658" s="5"/>
    </row>
    <row r="659" spans="1:2">
      <c r="A659" s="4"/>
      <c r="B659" s="5"/>
    </row>
    <row r="660" spans="1:2">
      <c r="A660" s="4"/>
      <c r="B660" s="5"/>
    </row>
    <row r="661" spans="1:2">
      <c r="A661" s="4"/>
      <c r="B661" s="5"/>
    </row>
    <row r="662" spans="1:2">
      <c r="A662" s="4"/>
      <c r="B662" s="5"/>
    </row>
    <row r="663" spans="1:2">
      <c r="A663" s="4"/>
      <c r="B663" s="5"/>
    </row>
    <row r="664" spans="1:2">
      <c r="A664" s="4"/>
      <c r="B664" s="5"/>
    </row>
    <row r="665" spans="1:2">
      <c r="A665" s="4"/>
      <c r="B665" s="5"/>
    </row>
    <row r="666" spans="1:2">
      <c r="A666" s="4"/>
      <c r="B666" s="5"/>
    </row>
    <row r="667" spans="1:2">
      <c r="A667" s="4"/>
      <c r="B667" s="5"/>
    </row>
    <row r="668" spans="1:2">
      <c r="A668" s="4"/>
      <c r="B668" s="5"/>
    </row>
    <row r="669" spans="1:2">
      <c r="A669" s="4"/>
      <c r="B669" s="5"/>
    </row>
    <row r="670" spans="1:2">
      <c r="A670" s="4"/>
      <c r="B670" s="5"/>
    </row>
    <row r="671" spans="1:2">
      <c r="A671" s="4"/>
      <c r="B671" s="5"/>
    </row>
    <row r="672" spans="1:2">
      <c r="A672" s="4"/>
      <c r="B672" s="5"/>
    </row>
    <row r="673" spans="1:2">
      <c r="A673" s="4"/>
      <c r="B673" s="5"/>
    </row>
    <row r="674" spans="1:2">
      <c r="A674" s="4"/>
      <c r="B674" s="5"/>
    </row>
    <row r="675" spans="1:2">
      <c r="A675" s="4"/>
      <c r="B675" s="5"/>
    </row>
    <row r="676" spans="1:2">
      <c r="A676" s="4"/>
      <c r="B676" s="5"/>
    </row>
    <row r="677" spans="1:2">
      <c r="A677" s="4"/>
      <c r="B677" s="5"/>
    </row>
    <row r="678" spans="1:2">
      <c r="A678" s="4"/>
      <c r="B678" s="5"/>
    </row>
    <row r="679" spans="1:2">
      <c r="A679" s="4"/>
      <c r="B679" s="5"/>
    </row>
    <row r="680" spans="1:2">
      <c r="A680" s="4"/>
      <c r="B680" s="5"/>
    </row>
    <row r="681" spans="1:2">
      <c r="A681" s="4"/>
      <c r="B681" s="5"/>
    </row>
    <row r="682" spans="1:2">
      <c r="A682" s="4"/>
      <c r="B682" s="5"/>
    </row>
    <row r="683" spans="1:2">
      <c r="A683" s="4"/>
      <c r="B683" s="5"/>
    </row>
    <row r="684" spans="1:2">
      <c r="A684" s="4"/>
      <c r="B684" s="5"/>
    </row>
    <row r="685" spans="1:2">
      <c r="A685" s="4"/>
      <c r="B685" s="5"/>
    </row>
    <row r="686" spans="1:2">
      <c r="A686" s="4"/>
      <c r="B686" s="5"/>
    </row>
    <row r="687" spans="1:2">
      <c r="A687" s="4"/>
      <c r="B687" s="5"/>
    </row>
    <row r="688" spans="1:2">
      <c r="A688" s="4"/>
      <c r="B688" s="5"/>
    </row>
    <row r="689" spans="1:2">
      <c r="A689" s="4"/>
      <c r="B689" s="5"/>
    </row>
    <row r="690" spans="1:2">
      <c r="A690" s="4"/>
      <c r="B690" s="5"/>
    </row>
    <row r="691" spans="1:2">
      <c r="A691" s="4"/>
      <c r="B691" s="5"/>
    </row>
    <row r="692" spans="1:2">
      <c r="A692" s="4"/>
      <c r="B692" s="5"/>
    </row>
    <row r="693" spans="1:2">
      <c r="A693" s="4"/>
      <c r="B693" s="5"/>
    </row>
    <row r="694" spans="1:2">
      <c r="A694" s="4"/>
      <c r="B694" s="5"/>
    </row>
    <row r="695" spans="1:2">
      <c r="A695" s="4"/>
      <c r="B695" s="5"/>
    </row>
    <row r="696" spans="1:2">
      <c r="A696" s="4"/>
      <c r="B696" s="5"/>
    </row>
    <row r="697" spans="1:2">
      <c r="A697" s="4"/>
      <c r="B697" s="5"/>
    </row>
    <row r="698" spans="1:2">
      <c r="A698" s="4"/>
      <c r="B698" s="5"/>
    </row>
    <row r="699" spans="1:2">
      <c r="A699" s="4"/>
      <c r="B699" s="5"/>
    </row>
    <row r="700" spans="1:2">
      <c r="A700" s="4"/>
      <c r="B700" s="5"/>
    </row>
    <row r="701" spans="1:2">
      <c r="A701" s="4"/>
      <c r="B701" s="5"/>
    </row>
    <row r="702" spans="1:2">
      <c r="A702" s="4"/>
      <c r="B702" s="5"/>
    </row>
    <row r="703" spans="1:2">
      <c r="A703" s="4"/>
      <c r="B703" s="5"/>
    </row>
    <row r="704" spans="1:2">
      <c r="A704" s="4"/>
      <c r="B704" s="5"/>
    </row>
    <row r="705" spans="1:2">
      <c r="A705" s="4"/>
      <c r="B705" s="5"/>
    </row>
    <row r="706" spans="1:2">
      <c r="A706" s="4"/>
      <c r="B706" s="5"/>
    </row>
    <row r="707" spans="1:2">
      <c r="A707" s="4"/>
      <c r="B707" s="5"/>
    </row>
    <row r="708" spans="1:2">
      <c r="A708" s="4"/>
      <c r="B708" s="5"/>
    </row>
    <row r="709" spans="1:2">
      <c r="A709" s="4"/>
      <c r="B709" s="5"/>
    </row>
    <row r="710" spans="1:2">
      <c r="A710" s="4"/>
      <c r="B710" s="5"/>
    </row>
    <row r="711" spans="1:2">
      <c r="A711" s="4"/>
      <c r="B711" s="5"/>
    </row>
    <row r="712" spans="1:2">
      <c r="A712" s="4"/>
      <c r="B712" s="5"/>
    </row>
    <row r="713" spans="1:2">
      <c r="A713" s="4"/>
      <c r="B713" s="5"/>
    </row>
    <row r="714" spans="1:2">
      <c r="A714" s="4"/>
      <c r="B714" s="5"/>
    </row>
    <row r="715" spans="1:2">
      <c r="A715" s="4"/>
      <c r="B715" s="5"/>
    </row>
    <row r="716" spans="1:2">
      <c r="A716" s="4"/>
      <c r="B716" s="5"/>
    </row>
    <row r="717" spans="1:2">
      <c r="A717" s="4"/>
      <c r="B717" s="5"/>
    </row>
    <row r="718" spans="1:2">
      <c r="A718" s="4"/>
      <c r="B718" s="5"/>
    </row>
    <row r="719" spans="1:2">
      <c r="A719" s="4"/>
      <c r="B719" s="5"/>
    </row>
    <row r="720" spans="1:2">
      <c r="A720" s="4"/>
      <c r="B720" s="5"/>
    </row>
    <row r="721" spans="1:2">
      <c r="A721" s="4"/>
      <c r="B721" s="5"/>
    </row>
    <row r="722" spans="1:2">
      <c r="A722" s="4"/>
      <c r="B722" s="5"/>
    </row>
    <row r="723" spans="1:2">
      <c r="A723" s="4"/>
      <c r="B723" s="5"/>
    </row>
    <row r="724" spans="1:2">
      <c r="A724" s="4"/>
      <c r="B724" s="5"/>
    </row>
    <row r="725" spans="1:2">
      <c r="A725" s="4"/>
      <c r="B725" s="5"/>
    </row>
    <row r="726" spans="1:2">
      <c r="A726" s="4"/>
      <c r="B726" s="5"/>
    </row>
    <row r="727" spans="1:2">
      <c r="A727" s="4"/>
      <c r="B727" s="5"/>
    </row>
    <row r="728" spans="1:2">
      <c r="A728" s="4"/>
      <c r="B728" s="5"/>
    </row>
    <row r="729" spans="1:2">
      <c r="A729" s="4"/>
      <c r="B729" s="5"/>
    </row>
    <row r="730" spans="1:2">
      <c r="A730" s="4"/>
      <c r="B730" s="5"/>
    </row>
    <row r="731" spans="1:2">
      <c r="A731" s="4"/>
      <c r="B731" s="5"/>
    </row>
    <row r="732" spans="1:2">
      <c r="A732" s="4"/>
      <c r="B732" s="5"/>
    </row>
    <row r="733" spans="1:2">
      <c r="A733" s="4"/>
      <c r="B733" s="5"/>
    </row>
    <row r="734" spans="1:2">
      <c r="A734" s="4"/>
      <c r="B734" s="5"/>
    </row>
    <row r="735" spans="1:2">
      <c r="A735" s="4"/>
      <c r="B735" s="5"/>
    </row>
    <row r="736" spans="1:2">
      <c r="A736" s="4"/>
      <c r="B736" s="5"/>
    </row>
    <row r="737" spans="1:2">
      <c r="A737" s="4"/>
      <c r="B737" s="5"/>
    </row>
    <row r="738" spans="1:2">
      <c r="A738" s="4"/>
      <c r="B738" s="5"/>
    </row>
    <row r="739" spans="1:2">
      <c r="A739" s="4"/>
      <c r="B739" s="5"/>
    </row>
    <row r="740" spans="1:2">
      <c r="A740" s="4"/>
      <c r="B740" s="5"/>
    </row>
    <row r="741" spans="1:2">
      <c r="A741" s="4"/>
      <c r="B741" s="5"/>
    </row>
    <row r="742" spans="1:2">
      <c r="A742" s="4"/>
      <c r="B742" s="5"/>
    </row>
    <row r="743" spans="1:2">
      <c r="A743" s="4"/>
      <c r="B743" s="5"/>
    </row>
    <row r="744" spans="1:2">
      <c r="A744" s="4"/>
      <c r="B744" s="5"/>
    </row>
    <row r="745" spans="1:2">
      <c r="A745" s="4"/>
      <c r="B745" s="5"/>
    </row>
    <row r="746" spans="1:2">
      <c r="A746" s="4"/>
      <c r="B746" s="5"/>
    </row>
    <row r="747" spans="1:2">
      <c r="A747" s="4"/>
      <c r="B747" s="5"/>
    </row>
    <row r="748" spans="1:2">
      <c r="A748" s="4"/>
      <c r="B748" s="5"/>
    </row>
    <row r="749" spans="1:2">
      <c r="A749" s="4"/>
      <c r="B749" s="5"/>
    </row>
    <row r="750" spans="1:2">
      <c r="A750" s="4"/>
      <c r="B750" s="5"/>
    </row>
    <row r="751" spans="1:2">
      <c r="A751" s="4"/>
      <c r="B751" s="5"/>
    </row>
    <row r="752" spans="1:2">
      <c r="A752" s="4"/>
      <c r="B752" s="5"/>
    </row>
    <row r="753" spans="1:2">
      <c r="A753" s="4"/>
      <c r="B753" s="5"/>
    </row>
    <row r="754" spans="1:2">
      <c r="A754" s="4"/>
      <c r="B754" s="5"/>
    </row>
    <row r="755" spans="1:2">
      <c r="A755" s="4"/>
      <c r="B755" s="5"/>
    </row>
    <row r="756" spans="1:2">
      <c r="A756" s="4"/>
      <c r="B756" s="5"/>
    </row>
    <row r="757" spans="1:2">
      <c r="A757" s="4"/>
      <c r="B757" s="5"/>
    </row>
    <row r="758" spans="1:2">
      <c r="A758" s="4"/>
      <c r="B758" s="5"/>
    </row>
    <row r="759" spans="1:2">
      <c r="A759" s="4"/>
      <c r="B759" s="5"/>
    </row>
    <row r="760" spans="1:2">
      <c r="A760" s="4"/>
      <c r="B760" s="5"/>
    </row>
    <row r="761" spans="1:2">
      <c r="A761" s="4"/>
      <c r="B761" s="5"/>
    </row>
    <row r="762" spans="1:2">
      <c r="A762" s="4"/>
      <c r="B762" s="5"/>
    </row>
    <row r="763" spans="1:2">
      <c r="A763" s="4"/>
      <c r="B763" s="5"/>
    </row>
    <row r="764" spans="1:2">
      <c r="A764" s="4"/>
      <c r="B764" s="5"/>
    </row>
    <row r="765" spans="1:2">
      <c r="A765" s="4"/>
      <c r="B765" s="5"/>
    </row>
    <row r="766" spans="1:2">
      <c r="A766" s="4"/>
      <c r="B766" s="5"/>
    </row>
    <row r="767" spans="1:2">
      <c r="A767" s="4"/>
      <c r="B767" s="5"/>
    </row>
    <row r="768" spans="1:2">
      <c r="A768" s="4"/>
      <c r="B768" s="5"/>
    </row>
    <row r="769" spans="1:2">
      <c r="A769" s="4"/>
      <c r="B769" s="5"/>
    </row>
    <row r="770" spans="1:2">
      <c r="A770" s="4"/>
      <c r="B770" s="5"/>
    </row>
    <row r="771" spans="1:2">
      <c r="A771" s="4"/>
      <c r="B771" s="5"/>
    </row>
    <row r="772" spans="1:2">
      <c r="A772" s="4"/>
      <c r="B772" s="5"/>
    </row>
    <row r="773" spans="1:2">
      <c r="A773" s="4"/>
      <c r="B773" s="5"/>
    </row>
    <row r="774" spans="1:2">
      <c r="A774" s="4"/>
      <c r="B774" s="5"/>
    </row>
    <row r="775" spans="1:2">
      <c r="A775" s="4"/>
      <c r="B775" s="5"/>
    </row>
    <row r="776" spans="1:2">
      <c r="A776" s="4"/>
      <c r="B776" s="5"/>
    </row>
    <row r="777" spans="1:2">
      <c r="A777" s="4"/>
      <c r="B777" s="5"/>
    </row>
    <row r="778" spans="1:2">
      <c r="A778" s="4"/>
      <c r="B778" s="5"/>
    </row>
    <row r="779" spans="1:2">
      <c r="A779" s="4"/>
      <c r="B779" s="5"/>
    </row>
    <row r="780" spans="1:2">
      <c r="A780" s="4"/>
      <c r="B780" s="5"/>
    </row>
    <row r="781" spans="1:2">
      <c r="A781" s="4"/>
      <c r="B781" s="5"/>
    </row>
    <row r="782" spans="1:2">
      <c r="A782" s="4"/>
      <c r="B782" s="5"/>
    </row>
    <row r="783" spans="1:2">
      <c r="A783" s="4"/>
      <c r="B783" s="5"/>
    </row>
    <row r="784" spans="1:2">
      <c r="A784" s="4"/>
      <c r="B784" s="5"/>
    </row>
    <row r="785" spans="1:2">
      <c r="A785" s="4"/>
      <c r="B785" s="5"/>
    </row>
    <row r="786" spans="1:2">
      <c r="A786" s="4"/>
      <c r="B786" s="5"/>
    </row>
    <row r="787" spans="1:2">
      <c r="A787" s="4"/>
      <c r="B787" s="5"/>
    </row>
    <row r="788" spans="1:2">
      <c r="A788" s="4"/>
      <c r="B788" s="5"/>
    </row>
    <row r="789" spans="1:2">
      <c r="A789" s="4"/>
      <c r="B789" s="5"/>
    </row>
    <row r="790" spans="1:2">
      <c r="A790" s="4"/>
      <c r="B790" s="5"/>
    </row>
    <row r="791" spans="1:2">
      <c r="A791" s="4"/>
      <c r="B791" s="5"/>
    </row>
    <row r="792" spans="1:2">
      <c r="A792" s="4"/>
      <c r="B792" s="5"/>
    </row>
    <row r="793" spans="1:2">
      <c r="A793" s="4"/>
      <c r="B793" s="5"/>
    </row>
    <row r="794" spans="1:2">
      <c r="A794" s="4"/>
      <c r="B794" s="5"/>
    </row>
    <row r="795" spans="1:2">
      <c r="A795" s="4"/>
      <c r="B795" s="5"/>
    </row>
    <row r="796" spans="1:2">
      <c r="A796" s="4"/>
      <c r="B796" s="5"/>
    </row>
    <row r="797" spans="1:2">
      <c r="A797" s="4"/>
      <c r="B797" s="5"/>
    </row>
    <row r="798" spans="1:2">
      <c r="A798" s="4"/>
      <c r="B798" s="5"/>
    </row>
    <row r="799" spans="1:2">
      <c r="A799" s="4"/>
      <c r="B799" s="5"/>
    </row>
    <row r="800" spans="1:2">
      <c r="A800" s="4"/>
      <c r="B800" s="5"/>
    </row>
    <row r="801" spans="1:2">
      <c r="A801" s="4"/>
      <c r="B801" s="5"/>
    </row>
    <row r="802" spans="1:2">
      <c r="A802" s="4"/>
      <c r="B802" s="5"/>
    </row>
    <row r="803" spans="1:2">
      <c r="A803" s="4"/>
      <c r="B803" s="5"/>
    </row>
    <row r="804" spans="1:2">
      <c r="A804" s="4"/>
      <c r="B804" s="5"/>
    </row>
    <row r="805" spans="1:2">
      <c r="A805" s="4"/>
      <c r="B805" s="5"/>
    </row>
    <row r="806" spans="1:2">
      <c r="A806" s="4"/>
      <c r="B806" s="5"/>
    </row>
    <row r="807" spans="1:2">
      <c r="A807" s="4"/>
      <c r="B807" s="5"/>
    </row>
    <row r="808" spans="1:2">
      <c r="A808" s="4"/>
      <c r="B808" s="5"/>
    </row>
    <row r="809" spans="1:2">
      <c r="A809" s="4"/>
      <c r="B809" s="5"/>
    </row>
    <row r="810" spans="1:2">
      <c r="A810" s="4"/>
      <c r="B810" s="5"/>
    </row>
    <row r="811" spans="1:2">
      <c r="A811" s="4"/>
      <c r="B811" s="5"/>
    </row>
    <row r="812" spans="1:2">
      <c r="A812" s="4"/>
      <c r="B812" s="5"/>
    </row>
    <row r="813" spans="1:2">
      <c r="A813" s="4"/>
      <c r="B813" s="5"/>
    </row>
    <row r="814" spans="1:2">
      <c r="A814" s="4"/>
      <c r="B814" s="5"/>
    </row>
    <row r="815" spans="1:2">
      <c r="A815" s="4"/>
      <c r="B815" s="5"/>
    </row>
    <row r="816" spans="1:2">
      <c r="A816" s="4"/>
      <c r="B816" s="5"/>
    </row>
    <row r="817" spans="1:2">
      <c r="A817" s="4"/>
      <c r="B817" s="5"/>
    </row>
    <row r="818" spans="1:2">
      <c r="A818" s="4"/>
      <c r="B818" s="5"/>
    </row>
    <row r="819" spans="1:2">
      <c r="A819" s="4"/>
      <c r="B819" s="5"/>
    </row>
    <row r="820" spans="1:2">
      <c r="A820" s="4"/>
      <c r="B820" s="5"/>
    </row>
    <row r="821" spans="1:2">
      <c r="A821" s="4"/>
      <c r="B821" s="5"/>
    </row>
    <row r="822" spans="1:2">
      <c r="A822" s="4"/>
      <c r="B822" s="5"/>
    </row>
    <row r="823" spans="1:2">
      <c r="A823" s="4"/>
      <c r="B823" s="5"/>
    </row>
    <row r="824" spans="1:2">
      <c r="A824" s="4"/>
      <c r="B824" s="5"/>
    </row>
    <row r="825" spans="1:2">
      <c r="A825" s="4"/>
      <c r="B825" s="5"/>
    </row>
    <row r="826" spans="1:2">
      <c r="A826" s="4"/>
      <c r="B826" s="5"/>
    </row>
    <row r="827" spans="1:2">
      <c r="A827" s="4"/>
      <c r="B827" s="5"/>
    </row>
    <row r="828" spans="1:2">
      <c r="A828" s="4"/>
      <c r="B828" s="5"/>
    </row>
    <row r="829" spans="1:2">
      <c r="A829" s="4"/>
      <c r="B829" s="5"/>
    </row>
    <row r="830" spans="1:2">
      <c r="A830" s="4"/>
      <c r="B830" s="5"/>
    </row>
    <row r="831" spans="1:2">
      <c r="A831" s="4"/>
      <c r="B831" s="5"/>
    </row>
    <row r="832" spans="1:2">
      <c r="A832" s="4"/>
      <c r="B832" s="5"/>
    </row>
    <row r="833" spans="1:2">
      <c r="A833" s="4"/>
      <c r="B833" s="5"/>
    </row>
    <row r="834" spans="1:2">
      <c r="A834" s="4"/>
      <c r="B834" s="5"/>
    </row>
    <row r="835" spans="1:2">
      <c r="A835" s="4"/>
      <c r="B835" s="5"/>
    </row>
    <row r="836" spans="1:2">
      <c r="A836" s="4"/>
      <c r="B836" s="5"/>
    </row>
    <row r="837" spans="1:2">
      <c r="A837" s="4"/>
      <c r="B837" s="5"/>
    </row>
    <row r="838" spans="1:2">
      <c r="A838" s="4"/>
      <c r="B838" s="5"/>
    </row>
    <row r="839" spans="1:2">
      <c r="A839" s="4"/>
      <c r="B839" s="5"/>
    </row>
    <row r="840" spans="1:2">
      <c r="A840" s="4"/>
      <c r="B840" s="5"/>
    </row>
    <row r="841" spans="1:2">
      <c r="A841" s="4"/>
      <c r="B841" s="5"/>
    </row>
    <row r="842" spans="1:2">
      <c r="A842" s="4"/>
      <c r="B842" s="5"/>
    </row>
    <row r="843" spans="1:2">
      <c r="A843" s="4"/>
      <c r="B843" s="5"/>
    </row>
    <row r="844" spans="1:2">
      <c r="A844" s="4"/>
      <c r="B844" s="5"/>
    </row>
    <row r="845" spans="1:2">
      <c r="A845" s="4"/>
      <c r="B845" s="5"/>
    </row>
    <row r="846" spans="1:2">
      <c r="A846" s="4"/>
      <c r="B846" s="5"/>
    </row>
    <row r="847" spans="1:2">
      <c r="A847" s="4"/>
      <c r="B847" s="5"/>
    </row>
    <row r="848" spans="1:2">
      <c r="A848" s="4"/>
      <c r="B848" s="5"/>
    </row>
    <row r="849" spans="1:2">
      <c r="A849" s="4"/>
      <c r="B849" s="5"/>
    </row>
    <row r="850" spans="1:2">
      <c r="A850" s="4"/>
      <c r="B850" s="5"/>
    </row>
    <row r="851" spans="1:2">
      <c r="A851" s="4"/>
      <c r="B851" s="5"/>
    </row>
    <row r="852" spans="1:2">
      <c r="A852" s="4"/>
      <c r="B852" s="5"/>
    </row>
    <row r="853" spans="1:2">
      <c r="A853" s="4"/>
      <c r="B853" s="5"/>
    </row>
    <row r="854" spans="1:2">
      <c r="A854" s="4"/>
      <c r="B854" s="5"/>
    </row>
    <row r="855" spans="1:2">
      <c r="A855" s="4"/>
      <c r="B855" s="5"/>
    </row>
    <row r="856" spans="1:2">
      <c r="A856" s="4"/>
      <c r="B856" s="5"/>
    </row>
    <row r="857" spans="1:2">
      <c r="A857" s="4"/>
      <c r="B857" s="5"/>
    </row>
    <row r="858" spans="1:2">
      <c r="A858" s="4"/>
      <c r="B858" s="5"/>
    </row>
    <row r="859" spans="1:2">
      <c r="A859" s="4"/>
      <c r="B859" s="5"/>
    </row>
    <row r="860" spans="1:2">
      <c r="A860" s="4"/>
      <c r="B860" s="5"/>
    </row>
    <row r="861" spans="1:2">
      <c r="A861" s="4"/>
      <c r="B861" s="5"/>
    </row>
    <row r="862" spans="1:2">
      <c r="A862" s="4"/>
      <c r="B862" s="5"/>
    </row>
    <row r="863" spans="1:2">
      <c r="A863" s="4"/>
      <c r="B863" s="5"/>
    </row>
    <row r="864" spans="1:2">
      <c r="A864" s="4"/>
      <c r="B864" s="5"/>
    </row>
    <row r="865" spans="1:2">
      <c r="A865" s="4"/>
      <c r="B865" s="5"/>
    </row>
    <row r="866" spans="1:2">
      <c r="A866" s="4"/>
      <c r="B866" s="5"/>
    </row>
    <row r="867" spans="1:2">
      <c r="A867" s="4"/>
      <c r="B867" s="5"/>
    </row>
    <row r="868" spans="1:2">
      <c r="A868" s="4"/>
      <c r="B868" s="5"/>
    </row>
    <row r="869" spans="1:2">
      <c r="A869" s="4"/>
      <c r="B869" s="5"/>
    </row>
    <row r="870" spans="1:2">
      <c r="A870" s="4"/>
      <c r="B870" s="5"/>
    </row>
    <row r="871" spans="1:2">
      <c r="A871" s="4"/>
      <c r="B871" s="5"/>
    </row>
    <row r="872" spans="1:2">
      <c r="A872" s="4"/>
      <c r="B872" s="5"/>
    </row>
    <row r="873" spans="1:2">
      <c r="A873" s="4"/>
      <c r="B873" s="5"/>
    </row>
    <row r="874" spans="1:2">
      <c r="A874" s="4"/>
      <c r="B874" s="5"/>
    </row>
    <row r="875" spans="1:2">
      <c r="A875" s="4"/>
      <c r="B875" s="5"/>
    </row>
    <row r="876" spans="1:2">
      <c r="A876" s="4"/>
      <c r="B876" s="5"/>
    </row>
    <row r="877" spans="1:2">
      <c r="A877" s="4"/>
      <c r="B877" s="5"/>
    </row>
    <row r="878" spans="1:2">
      <c r="A878" s="4"/>
      <c r="B878" s="5"/>
    </row>
    <row r="879" spans="1:2">
      <c r="A879" s="4"/>
      <c r="B879" s="5"/>
    </row>
    <row r="880" spans="1:2">
      <c r="A880" s="4"/>
      <c r="B880" s="5"/>
    </row>
    <row r="881" spans="1:2">
      <c r="A881" s="4"/>
      <c r="B881" s="5"/>
    </row>
    <row r="882" spans="1:2">
      <c r="A882" s="4"/>
      <c r="B882" s="5"/>
    </row>
    <row r="883" spans="1:2">
      <c r="A883" s="4"/>
      <c r="B883" s="5"/>
    </row>
    <row r="884" spans="1:2">
      <c r="A884" s="4"/>
      <c r="B884" s="5"/>
    </row>
    <row r="885" spans="1:2">
      <c r="A885" s="4"/>
      <c r="B885" s="5"/>
    </row>
    <row r="886" spans="1:2">
      <c r="A886" s="4"/>
      <c r="B886" s="5"/>
    </row>
    <row r="887" spans="1:2">
      <c r="A887" s="4"/>
      <c r="B887" s="5"/>
    </row>
    <row r="888" spans="1:2">
      <c r="A888" s="4"/>
      <c r="B888" s="5"/>
    </row>
    <row r="889" spans="1:2">
      <c r="A889" s="4"/>
      <c r="B889" s="5"/>
    </row>
    <row r="890" spans="1:2">
      <c r="A890" s="4"/>
      <c r="B890" s="5"/>
    </row>
    <row r="891" spans="1:2">
      <c r="A891" s="4"/>
      <c r="B891" s="5"/>
    </row>
    <row r="892" spans="1:2">
      <c r="A892" s="4"/>
      <c r="B892" s="5"/>
    </row>
    <row r="893" spans="1:2">
      <c r="A893" s="4"/>
      <c r="B893" s="5"/>
    </row>
    <row r="894" spans="1:2">
      <c r="A894" s="4"/>
      <c r="B894" s="5"/>
    </row>
    <row r="895" spans="1:2">
      <c r="A895" s="4"/>
      <c r="B895" s="5"/>
    </row>
    <row r="896" spans="1:2">
      <c r="A896" s="4"/>
      <c r="B896" s="5"/>
    </row>
    <row r="897" spans="1:2">
      <c r="A897" s="4"/>
      <c r="B897" s="5"/>
    </row>
    <row r="898" spans="1:2">
      <c r="A898" s="4"/>
      <c r="B898" s="5"/>
    </row>
    <row r="899" spans="1:2">
      <c r="A899" s="4"/>
      <c r="B899" s="5"/>
    </row>
    <row r="900" spans="1:2">
      <c r="A900" s="4"/>
      <c r="B900" s="5"/>
    </row>
    <row r="901" spans="1:2">
      <c r="A901" s="4"/>
      <c r="B901" s="5"/>
    </row>
    <row r="902" spans="1:2">
      <c r="A902" s="4"/>
      <c r="B902" s="5"/>
    </row>
    <row r="903" spans="1:2">
      <c r="A903" s="4"/>
      <c r="B903" s="5"/>
    </row>
    <row r="904" spans="1:2">
      <c r="A904" s="4"/>
      <c r="B904" s="5"/>
    </row>
    <row r="905" spans="1:2">
      <c r="A905" s="4"/>
      <c r="B905" s="5"/>
    </row>
    <row r="906" spans="1:2">
      <c r="A906" s="4"/>
      <c r="B906" s="5"/>
    </row>
    <row r="907" spans="1:2">
      <c r="A907" s="4"/>
      <c r="B907" s="5"/>
    </row>
    <row r="908" spans="1:2">
      <c r="A908" s="4"/>
      <c r="B908" s="5"/>
    </row>
    <row r="909" spans="1:2">
      <c r="A909" s="4"/>
      <c r="B909" s="5"/>
    </row>
    <row r="910" spans="1:2">
      <c r="A910" s="4"/>
      <c r="B910" s="5"/>
    </row>
    <row r="911" spans="1:2">
      <c r="A911" s="4"/>
      <c r="B911" s="5"/>
    </row>
    <row r="912" spans="1:2">
      <c r="A912" s="4"/>
      <c r="B912" s="5"/>
    </row>
    <row r="913" spans="1:2">
      <c r="A913" s="4"/>
      <c r="B913" s="5"/>
    </row>
    <row r="914" spans="1:2">
      <c r="A914" s="4"/>
      <c r="B914" s="5"/>
    </row>
    <row r="915" spans="1:2">
      <c r="A915" s="4"/>
      <c r="B915" s="5"/>
    </row>
    <row r="916" spans="1:2">
      <c r="A916" s="4"/>
      <c r="B916" s="5"/>
    </row>
    <row r="917" spans="1:2">
      <c r="A917" s="4"/>
      <c r="B917" s="5"/>
    </row>
    <row r="918" spans="1:2">
      <c r="A918" s="4"/>
      <c r="B918" s="5"/>
    </row>
    <row r="919" spans="1:2">
      <c r="A919" s="4"/>
      <c r="B919" s="5"/>
    </row>
    <row r="920" spans="1:2">
      <c r="A920" s="4"/>
      <c r="B920" s="5"/>
    </row>
    <row r="921" spans="1:2">
      <c r="A921" s="4"/>
      <c r="B921" s="5"/>
    </row>
    <row r="922" spans="1:2">
      <c r="A922" s="4"/>
      <c r="B922" s="5"/>
    </row>
    <row r="923" spans="1:2">
      <c r="A923" s="4"/>
      <c r="B923" s="5"/>
    </row>
    <row r="924" spans="1:2">
      <c r="A924" s="4"/>
      <c r="B924" s="5"/>
    </row>
    <row r="925" spans="1:2">
      <c r="A925" s="4"/>
      <c r="B925" s="5"/>
    </row>
    <row r="926" spans="1:2">
      <c r="A926" s="4"/>
      <c r="B926" s="5"/>
    </row>
    <row r="927" spans="1:2">
      <c r="A927" s="4"/>
      <c r="B927" s="5"/>
    </row>
    <row r="928" spans="1:2">
      <c r="A928" s="4"/>
      <c r="B928" s="5"/>
    </row>
    <row r="929" spans="1:2">
      <c r="A929" s="4"/>
      <c r="B929" s="5"/>
    </row>
    <row r="930" spans="1:2">
      <c r="A930" s="4"/>
      <c r="B930" s="5"/>
    </row>
    <row r="931" spans="1:2">
      <c r="A931" s="4"/>
      <c r="B931" s="5"/>
    </row>
    <row r="932" spans="1:2">
      <c r="A932" s="4"/>
      <c r="B932" s="5"/>
    </row>
    <row r="933" spans="1:2">
      <c r="A933" s="4"/>
      <c r="B933" s="5"/>
    </row>
    <row r="934" spans="1:2">
      <c r="A934" s="4"/>
      <c r="B934" s="5"/>
    </row>
    <row r="935" spans="1:2">
      <c r="A935" s="4"/>
      <c r="B935" s="5"/>
    </row>
    <row r="936" spans="1:2">
      <c r="A936" s="4"/>
      <c r="B936" s="5"/>
    </row>
    <row r="937" spans="1:2">
      <c r="A937" s="4"/>
      <c r="B937" s="5"/>
    </row>
    <row r="938" spans="1:2">
      <c r="A938" s="4"/>
      <c r="B938" s="5"/>
    </row>
    <row r="939" spans="1:2">
      <c r="A939" s="4"/>
      <c r="B939" s="5"/>
    </row>
    <row r="940" spans="1:2">
      <c r="A940" s="4"/>
      <c r="B940" s="5"/>
    </row>
    <row r="941" spans="1:2">
      <c r="A941" s="4"/>
      <c r="B941" s="5"/>
    </row>
    <row r="942" spans="1:2">
      <c r="A942" s="4"/>
      <c r="B942" s="5"/>
    </row>
    <row r="943" spans="1:2">
      <c r="A943" s="4"/>
      <c r="B943" s="5"/>
    </row>
    <row r="944" spans="1:2">
      <c r="A944" s="4"/>
      <c r="B944" s="5"/>
    </row>
    <row r="945" spans="1:2">
      <c r="A945" s="4"/>
      <c r="B945" s="5"/>
    </row>
    <row r="946" spans="1:2">
      <c r="A946" s="4"/>
      <c r="B946" s="5"/>
    </row>
    <row r="947" spans="1:2">
      <c r="A947" s="4"/>
      <c r="B947" s="5"/>
    </row>
    <row r="948" spans="1:2">
      <c r="A948" s="4"/>
      <c r="B948" s="5"/>
    </row>
    <row r="949" spans="1:2">
      <c r="A949" s="4"/>
      <c r="B949" s="5"/>
    </row>
    <row r="950" spans="1:2">
      <c r="A950" s="4"/>
      <c r="B950" s="5"/>
    </row>
    <row r="951" spans="1:2">
      <c r="A951" s="4"/>
      <c r="B951" s="5"/>
    </row>
    <row r="952" spans="1:2">
      <c r="A952" s="4"/>
      <c r="B952" s="5"/>
    </row>
    <row r="953" spans="1:2">
      <c r="A953" s="4"/>
      <c r="B953" s="5"/>
    </row>
    <row r="954" spans="1:2">
      <c r="A954" s="4"/>
      <c r="B954" s="5"/>
    </row>
    <row r="955" spans="1:2">
      <c r="A955" s="4"/>
      <c r="B955" s="5"/>
    </row>
    <row r="956" spans="1:2">
      <c r="A956" s="4"/>
      <c r="B956" s="5"/>
    </row>
    <row r="957" spans="1:2">
      <c r="A957" s="4"/>
      <c r="B957" s="5"/>
    </row>
    <row r="958" spans="1:2">
      <c r="A958" s="4"/>
      <c r="B958" s="5"/>
    </row>
    <row r="959" spans="1:2">
      <c r="A959" s="4"/>
      <c r="B959" s="5"/>
    </row>
    <row r="960" spans="1:2">
      <c r="A960" s="4"/>
      <c r="B960" s="5"/>
    </row>
    <row r="961" spans="1:2">
      <c r="A961" s="4"/>
      <c r="B961" s="5"/>
    </row>
    <row r="962" spans="1:2">
      <c r="A962" s="4"/>
      <c r="B962" s="5"/>
    </row>
    <row r="963" spans="1:2">
      <c r="A963" s="4"/>
      <c r="B963" s="5"/>
    </row>
    <row r="964" spans="1:2">
      <c r="A964" s="4"/>
      <c r="B964" s="5"/>
    </row>
    <row r="965" spans="1:2">
      <c r="A965" s="4"/>
      <c r="B965" s="5"/>
    </row>
    <row r="966" spans="1:2">
      <c r="A966" s="4"/>
      <c r="B966" s="5"/>
    </row>
    <row r="967" spans="1:2">
      <c r="A967" s="4"/>
      <c r="B967" s="5"/>
    </row>
    <row r="968" spans="1:2">
      <c r="A968" s="4"/>
      <c r="B968" s="5"/>
    </row>
    <row r="969" spans="1:2">
      <c r="A969" s="4"/>
      <c r="B969" s="5"/>
    </row>
    <row r="970" spans="1:2">
      <c r="A970" s="4"/>
      <c r="B970" s="5"/>
    </row>
    <row r="971" spans="1:2">
      <c r="A971" s="4"/>
      <c r="B971" s="5"/>
    </row>
    <row r="972" spans="1:2">
      <c r="A972" s="4"/>
      <c r="B972" s="5"/>
    </row>
    <row r="973" spans="1:2">
      <c r="A973" s="4"/>
      <c r="B973" s="5"/>
    </row>
    <row r="974" spans="1:2">
      <c r="A974" s="4"/>
      <c r="B974" s="5"/>
    </row>
    <row r="975" spans="1:2">
      <c r="A975" s="4"/>
      <c r="B975" s="5"/>
    </row>
    <row r="976" spans="1:2">
      <c r="A976" s="4"/>
      <c r="B976" s="5"/>
    </row>
    <row r="977" spans="1:2">
      <c r="A977" s="4"/>
      <c r="B977" s="5"/>
    </row>
    <row r="978" spans="1:2">
      <c r="A978" s="4"/>
      <c r="B978" s="5"/>
    </row>
    <row r="979" spans="1:2">
      <c r="A979" s="4"/>
      <c r="B979" s="5"/>
    </row>
    <row r="980" spans="1:2">
      <c r="A980" s="4"/>
      <c r="B980" s="5"/>
    </row>
    <row r="981" spans="1:2">
      <c r="A981" s="4"/>
      <c r="B981" s="5"/>
    </row>
    <row r="982" spans="1:2">
      <c r="A982" s="4"/>
      <c r="B982" s="5"/>
    </row>
    <row r="983" spans="1:2">
      <c r="A983" s="4"/>
      <c r="B983" s="5"/>
    </row>
    <row r="984" spans="1:2">
      <c r="A984" s="4"/>
      <c r="B984" s="5"/>
    </row>
    <row r="985" spans="1:2">
      <c r="A985" s="4"/>
      <c r="B985" s="5"/>
    </row>
    <row r="986" spans="1:2">
      <c r="A986" s="4"/>
      <c r="B986" s="5"/>
    </row>
    <row r="987" spans="1:2">
      <c r="A987" s="4"/>
      <c r="B987" s="5"/>
    </row>
    <row r="988" spans="1:2">
      <c r="A988" s="4"/>
      <c r="B988" s="5"/>
    </row>
    <row r="989" spans="1:2">
      <c r="A989" s="4"/>
      <c r="B989" s="5"/>
    </row>
    <row r="990" spans="1:2">
      <c r="A990" s="4"/>
      <c r="B990" s="5"/>
    </row>
    <row r="991" spans="1:2">
      <c r="A991" s="4"/>
      <c r="B991" s="5"/>
    </row>
    <row r="992" spans="1:2">
      <c r="A992" s="4"/>
      <c r="B992" s="5"/>
    </row>
    <row r="993" spans="1:2">
      <c r="A993" s="4"/>
      <c r="B993" s="5"/>
    </row>
    <row r="994" spans="1:2">
      <c r="A994" s="4"/>
      <c r="B994" s="5"/>
    </row>
    <row r="995" spans="1:2">
      <c r="A995" s="4"/>
      <c r="B995" s="5"/>
    </row>
    <row r="996" spans="1:2">
      <c r="A996" s="4"/>
      <c r="B996" s="5"/>
    </row>
    <row r="997" spans="1:2">
      <c r="A997" s="4"/>
      <c r="B997" s="5"/>
    </row>
    <row r="998" spans="1:2">
      <c r="A998" s="4"/>
      <c r="B998" s="5"/>
    </row>
    <row r="999" spans="1:2">
      <c r="A999" s="4"/>
      <c r="B999" s="5"/>
    </row>
    <row r="1000" spans="1:2">
      <c r="A1000" s="4"/>
      <c r="B1000" s="5"/>
    </row>
    <row r="1001" spans="1:2">
      <c r="A1001" s="4"/>
      <c r="B1001" s="5"/>
    </row>
    <row r="1002" spans="1:2">
      <c r="A1002" s="4"/>
      <c r="B1002" s="5"/>
    </row>
    <row r="1003" spans="1:2">
      <c r="A1003" s="4"/>
      <c r="B1003" s="5"/>
    </row>
    <row r="1004" spans="1:2">
      <c r="A1004" s="4"/>
      <c r="B1004" s="5"/>
    </row>
    <row r="1005" spans="1:2">
      <c r="A1005" s="4"/>
      <c r="B1005" s="5"/>
    </row>
    <row r="1006" spans="1:2">
      <c r="A1006" s="4"/>
      <c r="B1006" s="5"/>
    </row>
    <row r="1007" spans="1:2">
      <c r="A1007" s="4"/>
      <c r="B1007" s="5"/>
    </row>
    <row r="1008" spans="1:2">
      <c r="A1008" s="4"/>
      <c r="B1008" s="5"/>
    </row>
    <row r="1009" spans="1:2">
      <c r="A1009" s="4"/>
      <c r="B1009" s="5"/>
    </row>
    <row r="1010" spans="1:2">
      <c r="A1010" s="4"/>
      <c r="B1010" s="5"/>
    </row>
    <row r="1011" spans="1:2">
      <c r="A1011" s="4"/>
      <c r="B1011" s="5"/>
    </row>
    <row r="1012" spans="1:2">
      <c r="A1012" s="4"/>
      <c r="B1012" s="5"/>
    </row>
    <row r="1013" spans="1:2">
      <c r="A1013" s="4"/>
      <c r="B1013" s="5"/>
    </row>
    <row r="1014" spans="1:2">
      <c r="A1014" s="4"/>
      <c r="B1014" s="5"/>
    </row>
    <row r="1015" spans="1:2">
      <c r="A1015" s="4"/>
      <c r="B1015" s="5"/>
    </row>
    <row r="1016" spans="1:2">
      <c r="A1016" s="4"/>
      <c r="B1016" s="5"/>
    </row>
    <row r="1017" spans="1:2">
      <c r="A1017" s="4"/>
      <c r="B1017" s="5"/>
    </row>
    <row r="1018" spans="1:2">
      <c r="A1018" s="4"/>
      <c r="B1018" s="5"/>
    </row>
    <row r="1019" spans="1:2">
      <c r="A1019" s="4"/>
      <c r="B1019" s="5"/>
    </row>
    <row r="1020" spans="1:2">
      <c r="A1020" s="4"/>
      <c r="B1020" s="5"/>
    </row>
    <row r="1021" spans="1:2">
      <c r="A1021" s="4"/>
      <c r="B1021" s="5"/>
    </row>
    <row r="1022" spans="1:2">
      <c r="A1022" s="4"/>
      <c r="B1022" s="5"/>
    </row>
    <row r="1023" spans="1:2">
      <c r="A1023" s="4"/>
      <c r="B1023" s="5"/>
    </row>
    <row r="1024" spans="1:2">
      <c r="A1024" s="4"/>
      <c r="B1024" s="5"/>
    </row>
    <row r="1025" spans="1:2">
      <c r="A1025" s="4"/>
      <c r="B1025" s="5"/>
    </row>
    <row r="1026" spans="1:2">
      <c r="A1026" s="4"/>
      <c r="B1026" s="5"/>
    </row>
    <row r="1027" spans="1:2">
      <c r="A1027" s="4"/>
      <c r="B1027" s="5"/>
    </row>
    <row r="1028" spans="1:2">
      <c r="A1028" s="4"/>
      <c r="B1028" s="5"/>
    </row>
    <row r="1029" spans="1:2">
      <c r="A1029" s="4"/>
      <c r="B1029" s="5"/>
    </row>
    <row r="1030" spans="1:2">
      <c r="A1030" s="4"/>
      <c r="B1030" s="5"/>
    </row>
    <row r="1031" spans="1:2">
      <c r="A1031" s="4"/>
      <c r="B1031" s="5"/>
    </row>
    <row r="1032" spans="1:2">
      <c r="A1032" s="4"/>
      <c r="B1032" s="5"/>
    </row>
    <row r="1033" spans="1:2">
      <c r="A1033" s="4"/>
      <c r="B1033" s="5"/>
    </row>
    <row r="1034" spans="1:2">
      <c r="A1034" s="4"/>
      <c r="B1034" s="5"/>
    </row>
    <row r="1035" spans="1:2">
      <c r="A1035" s="4"/>
      <c r="B1035" s="5"/>
    </row>
    <row r="1036" spans="1:2">
      <c r="A1036" s="4"/>
      <c r="B1036" s="5"/>
    </row>
    <row r="1037" spans="1:2">
      <c r="A1037" s="4"/>
      <c r="B1037" s="5"/>
    </row>
    <row r="1038" spans="1:2">
      <c r="A1038" s="4"/>
      <c r="B1038" s="5"/>
    </row>
    <row r="1039" spans="1:2">
      <c r="A1039" s="4"/>
      <c r="B1039" s="5"/>
    </row>
    <row r="1040" spans="1:2">
      <c r="A1040" s="4"/>
      <c r="B1040" s="5"/>
    </row>
    <row r="1041" spans="1:2">
      <c r="A1041" s="4"/>
      <c r="B1041" s="5"/>
    </row>
    <row r="1042" spans="1:2">
      <c r="A1042" s="4"/>
      <c r="B1042" s="5"/>
    </row>
    <row r="1043" spans="1:2">
      <c r="A1043" s="4"/>
      <c r="B1043" s="5"/>
    </row>
    <row r="1044" spans="1:2">
      <c r="A1044" s="4"/>
      <c r="B1044" s="5"/>
    </row>
    <row r="1045" spans="1:2">
      <c r="A1045" s="4"/>
      <c r="B1045" s="5"/>
    </row>
    <row r="1046" spans="1:2">
      <c r="A1046" s="4"/>
      <c r="B1046" s="5"/>
    </row>
    <row r="1047" spans="1:2">
      <c r="A1047" s="4"/>
      <c r="B1047" s="5"/>
    </row>
    <row r="1048" spans="1:2">
      <c r="A1048" s="4"/>
      <c r="B1048" s="5"/>
    </row>
    <row r="1049" spans="1:2">
      <c r="A1049" s="4"/>
      <c r="B1049" s="5"/>
    </row>
    <row r="1050" spans="1:2">
      <c r="A1050" s="4"/>
      <c r="B1050" s="5"/>
    </row>
    <row r="1051" spans="1:2">
      <c r="A1051" s="4"/>
      <c r="B1051" s="5"/>
    </row>
    <row r="1052" spans="1:2">
      <c r="A1052" s="4"/>
      <c r="B1052" s="5"/>
    </row>
    <row r="1053" spans="1:2">
      <c r="A1053" s="4"/>
      <c r="B1053" s="5"/>
    </row>
    <row r="1054" spans="1:2">
      <c r="A1054" s="4"/>
      <c r="B1054" s="5"/>
    </row>
    <row r="1055" spans="1:2">
      <c r="A1055" s="4"/>
      <c r="B1055" s="5"/>
    </row>
    <row r="1056" spans="1:2">
      <c r="A1056" s="4"/>
      <c r="B1056" s="5"/>
    </row>
    <row r="1057" spans="1:2">
      <c r="A1057" s="4"/>
      <c r="B1057" s="5"/>
    </row>
    <row r="1058" spans="1:2">
      <c r="A1058" s="4"/>
      <c r="B1058" s="5"/>
    </row>
    <row r="1059" spans="1:2">
      <c r="A1059" s="4"/>
      <c r="B1059" s="5"/>
    </row>
    <row r="1060" spans="1:2">
      <c r="A1060" s="4"/>
      <c r="B1060" s="5"/>
    </row>
    <row r="1061" spans="1:2">
      <c r="A1061" s="4"/>
      <c r="B1061" s="5"/>
    </row>
    <row r="1062" spans="1:2">
      <c r="A1062" s="4"/>
      <c r="B1062" s="5"/>
    </row>
    <row r="1063" spans="1:2">
      <c r="A1063" s="4"/>
      <c r="B1063" s="5"/>
    </row>
    <row r="1064" spans="1:2">
      <c r="A1064" s="4"/>
      <c r="B1064" s="5"/>
    </row>
    <row r="1065" spans="1:2">
      <c r="A1065" s="4"/>
      <c r="B1065" s="5"/>
    </row>
    <row r="1066" spans="1:2">
      <c r="A1066" s="4"/>
      <c r="B1066" s="5"/>
    </row>
    <row r="1067" spans="1:2">
      <c r="A1067" s="4"/>
      <c r="B1067" s="5"/>
    </row>
    <row r="1068" spans="1:2">
      <c r="A1068" s="4"/>
      <c r="B1068" s="5"/>
    </row>
    <row r="1069" spans="1:2">
      <c r="A1069" s="4"/>
      <c r="B1069" s="5"/>
    </row>
    <row r="1070" spans="1:2">
      <c r="A1070" s="4"/>
      <c r="B1070" s="5"/>
    </row>
    <row r="1071" spans="1:2">
      <c r="A1071" s="4"/>
      <c r="B1071" s="5"/>
    </row>
    <row r="1072" spans="1:2">
      <c r="A1072" s="4"/>
      <c r="B1072" s="5"/>
    </row>
    <row r="1073" spans="1:2">
      <c r="A1073" s="4"/>
      <c r="B1073" s="5"/>
    </row>
    <row r="1074" spans="1:2">
      <c r="A1074" s="4"/>
      <c r="B1074" s="5"/>
    </row>
    <row r="1075" spans="1:2">
      <c r="A1075" s="4"/>
      <c r="B1075" s="5"/>
    </row>
    <row r="1076" spans="1:2">
      <c r="A1076" s="4"/>
      <c r="B1076" s="5"/>
    </row>
    <row r="1077" spans="1:2">
      <c r="A1077" s="4"/>
      <c r="B1077" s="5"/>
    </row>
    <row r="1078" spans="1:2">
      <c r="A1078" s="4"/>
      <c r="B1078" s="5"/>
    </row>
    <row r="1079" spans="1:2">
      <c r="A1079" s="4"/>
      <c r="B1079" s="5"/>
    </row>
    <row r="1080" spans="1:2">
      <c r="A1080" s="4"/>
      <c r="B1080" s="5"/>
    </row>
    <row r="1081" spans="1:2">
      <c r="A1081" s="4"/>
      <c r="B1081" s="5"/>
    </row>
    <row r="1082" spans="1:2">
      <c r="A1082" s="4"/>
      <c r="B1082" s="5"/>
    </row>
    <row r="1083" spans="1:2">
      <c r="A1083" s="4"/>
      <c r="B1083" s="5"/>
    </row>
    <row r="1084" spans="1:2">
      <c r="A1084" s="4"/>
      <c r="B1084" s="5"/>
    </row>
    <row r="1085" spans="1:2">
      <c r="A1085" s="4"/>
      <c r="B1085" s="5"/>
    </row>
    <row r="1086" spans="1:2">
      <c r="A1086" s="4"/>
      <c r="B1086" s="5"/>
    </row>
    <row r="1087" spans="1:2">
      <c r="A1087" s="4"/>
      <c r="B1087" s="5"/>
    </row>
    <row r="1088" spans="1:2">
      <c r="A1088" s="4"/>
      <c r="B1088" s="5"/>
    </row>
    <row r="1089" spans="1:2">
      <c r="A1089" s="4"/>
      <c r="B1089" s="5"/>
    </row>
    <row r="1090" spans="1:2">
      <c r="A1090" s="4"/>
      <c r="B1090" s="5"/>
    </row>
    <row r="1091" spans="1:2">
      <c r="A1091" s="4"/>
      <c r="B1091" s="5"/>
    </row>
    <row r="1092" spans="1:2">
      <c r="A1092" s="4"/>
      <c r="B1092" s="5"/>
    </row>
    <row r="1093" spans="1:2">
      <c r="A1093" s="4"/>
      <c r="B1093" s="5"/>
    </row>
    <row r="1094" spans="1:2">
      <c r="A1094" s="4"/>
      <c r="B1094" s="5"/>
    </row>
    <row r="1095" spans="1:2">
      <c r="A1095" s="4"/>
      <c r="B1095" s="5"/>
    </row>
    <row r="1096" spans="1:2">
      <c r="A1096" s="4"/>
      <c r="B1096" s="5"/>
    </row>
    <row r="1097" spans="1:2">
      <c r="A1097" s="4"/>
      <c r="B1097" s="5"/>
    </row>
    <row r="1098" spans="1:2">
      <c r="A1098" s="4"/>
      <c r="B1098" s="5"/>
    </row>
    <row r="1099" spans="1:2">
      <c r="A1099" s="4"/>
      <c r="B1099" s="5"/>
    </row>
    <row r="1100" spans="1:2">
      <c r="A1100" s="4"/>
      <c r="B1100" s="5"/>
    </row>
    <row r="1101" spans="1:2">
      <c r="A1101" s="4"/>
      <c r="B1101" s="5"/>
    </row>
    <row r="1102" spans="1:2">
      <c r="A1102" s="4"/>
      <c r="B1102" s="5"/>
    </row>
    <row r="1103" spans="1:2">
      <c r="A1103" s="4"/>
      <c r="B1103" s="5"/>
    </row>
    <row r="1104" spans="1:2">
      <c r="A1104" s="4"/>
      <c r="B1104" s="5"/>
    </row>
    <row r="1105" spans="1:2">
      <c r="A1105" s="4"/>
      <c r="B1105" s="5"/>
    </row>
    <row r="1106" spans="1:2">
      <c r="A1106" s="4"/>
      <c r="B1106" s="5"/>
    </row>
    <row r="1107" spans="1:2">
      <c r="A1107" s="4"/>
      <c r="B1107" s="5"/>
    </row>
    <row r="1108" spans="1:2">
      <c r="A1108" s="4"/>
      <c r="B1108" s="5"/>
    </row>
    <row r="1109" spans="1:2">
      <c r="A1109" s="4"/>
      <c r="B1109" s="5"/>
    </row>
    <row r="1110" spans="1:2">
      <c r="A1110" s="4"/>
      <c r="B1110" s="5"/>
    </row>
    <row r="1111" spans="1:2">
      <c r="A1111" s="4"/>
      <c r="B1111" s="5"/>
    </row>
    <row r="1112" spans="1:2">
      <c r="A1112" s="4"/>
      <c r="B1112" s="5"/>
    </row>
    <row r="1113" spans="1:2">
      <c r="A1113" s="4"/>
      <c r="B1113" s="5"/>
    </row>
    <row r="1114" spans="1:2">
      <c r="A1114" s="4"/>
      <c r="B1114" s="5"/>
    </row>
    <row r="1115" spans="1:2">
      <c r="A1115" s="4"/>
      <c r="B1115" s="5"/>
    </row>
    <row r="1116" spans="1:2">
      <c r="A1116" s="4"/>
      <c r="B1116" s="5"/>
    </row>
    <row r="1117" spans="1:2">
      <c r="A1117" s="4"/>
      <c r="B1117" s="5"/>
    </row>
    <row r="1118" spans="1:2">
      <c r="A1118" s="4"/>
      <c r="B1118" s="5"/>
    </row>
    <row r="1119" spans="1:2">
      <c r="A1119" s="4"/>
      <c r="B1119" s="5"/>
    </row>
    <row r="1120" spans="1:2">
      <c r="A1120" s="4"/>
      <c r="B1120" s="5"/>
    </row>
    <row r="1121" spans="1:2">
      <c r="A1121" s="4"/>
      <c r="B1121" s="5"/>
    </row>
    <row r="1122" spans="1:2">
      <c r="A1122" s="4"/>
      <c r="B1122" s="5"/>
    </row>
    <row r="1123" spans="1:2">
      <c r="A1123" s="4"/>
      <c r="B1123" s="5"/>
    </row>
    <row r="1124" spans="1:2">
      <c r="A1124" s="4"/>
      <c r="B1124" s="5"/>
    </row>
    <row r="1125" spans="1:2">
      <c r="A1125" s="4"/>
      <c r="B1125" s="5"/>
    </row>
    <row r="1126" spans="1:2">
      <c r="A1126" s="4"/>
      <c r="B1126" s="5"/>
    </row>
    <row r="1127" spans="1:2">
      <c r="A1127" s="4"/>
      <c r="B1127" s="5"/>
    </row>
    <row r="1128" spans="1:2">
      <c r="A1128" s="4"/>
      <c r="B1128" s="5"/>
    </row>
    <row r="1129" spans="1:2">
      <c r="A1129" s="4"/>
      <c r="B1129" s="5"/>
    </row>
    <row r="1130" spans="1:2">
      <c r="A1130" s="4"/>
      <c r="B1130" s="5"/>
    </row>
    <row r="1131" spans="1:2">
      <c r="A1131" s="4"/>
      <c r="B1131" s="5"/>
    </row>
    <row r="1132" spans="1:2">
      <c r="A1132" s="4"/>
      <c r="B1132" s="5"/>
    </row>
    <row r="1133" spans="1:2">
      <c r="A1133" s="4"/>
      <c r="B1133" s="5"/>
    </row>
    <row r="1134" spans="1:2">
      <c r="A1134" s="4"/>
      <c r="B1134" s="5"/>
    </row>
    <row r="1135" spans="1:2">
      <c r="A1135" s="4"/>
      <c r="B1135" s="5"/>
    </row>
    <row r="1136" spans="1:2">
      <c r="A1136" s="4"/>
      <c r="B1136" s="5"/>
    </row>
    <row r="1137" spans="1:2">
      <c r="A1137" s="4"/>
      <c r="B1137" s="5"/>
    </row>
    <row r="1138" spans="1:2">
      <c r="A1138" s="4"/>
      <c r="B1138" s="5"/>
    </row>
    <row r="1139" spans="1:2">
      <c r="A1139" s="4"/>
      <c r="B1139" s="5"/>
    </row>
    <row r="1140" spans="1:2">
      <c r="A1140" s="4"/>
      <c r="B1140" s="5"/>
    </row>
    <row r="1141" spans="1:2">
      <c r="A1141" s="4"/>
      <c r="B1141" s="5"/>
    </row>
    <row r="1142" spans="1:2">
      <c r="A1142" s="4"/>
      <c r="B1142" s="5"/>
    </row>
    <row r="1143" spans="1:2">
      <c r="A1143" s="4"/>
      <c r="B1143" s="5"/>
    </row>
    <row r="1144" spans="1:2">
      <c r="A1144" s="4"/>
      <c r="B1144" s="5"/>
    </row>
    <row r="1145" spans="1:2">
      <c r="A1145" s="4"/>
      <c r="B1145" s="5"/>
    </row>
    <row r="1146" spans="1:2">
      <c r="A1146" s="4"/>
      <c r="B1146" s="5"/>
    </row>
    <row r="1147" spans="1:2">
      <c r="A1147" s="4"/>
      <c r="B1147" s="5"/>
    </row>
    <row r="1148" spans="1:2">
      <c r="A1148" s="4"/>
      <c r="B1148" s="5"/>
    </row>
    <row r="1149" spans="1:2">
      <c r="A1149" s="4"/>
      <c r="B1149" s="5"/>
    </row>
    <row r="1150" spans="1:2">
      <c r="A1150" s="4"/>
      <c r="B1150" s="5"/>
    </row>
    <row r="1151" spans="1:2">
      <c r="A1151" s="4"/>
      <c r="B1151" s="5"/>
    </row>
    <row r="1152" spans="1:2">
      <c r="A1152" s="4"/>
      <c r="B1152" s="5"/>
    </row>
    <row r="1153" spans="1:2">
      <c r="A1153" s="4"/>
      <c r="B1153" s="5"/>
    </row>
    <row r="1154" spans="1:2">
      <c r="A1154" s="4"/>
      <c r="B1154" s="5"/>
    </row>
    <row r="1155" spans="1:2">
      <c r="A1155" s="4"/>
      <c r="B1155" s="5"/>
    </row>
    <row r="1156" spans="1:2">
      <c r="A1156" s="4"/>
      <c r="B1156" s="5"/>
    </row>
    <row r="1157" spans="1:2">
      <c r="A1157" s="4"/>
      <c r="B1157" s="5"/>
    </row>
    <row r="1158" spans="1:2">
      <c r="A1158" s="4"/>
      <c r="B1158" s="5"/>
    </row>
    <row r="1159" spans="1:2">
      <c r="A1159" s="4"/>
      <c r="B1159" s="5"/>
    </row>
    <row r="1160" spans="1:2">
      <c r="A1160" s="4"/>
      <c r="B1160" s="5"/>
    </row>
    <row r="1161" spans="1:2">
      <c r="A1161" s="4"/>
      <c r="B1161" s="5"/>
    </row>
    <row r="1162" spans="1:2">
      <c r="A1162" s="4"/>
      <c r="B1162" s="5"/>
    </row>
    <row r="1163" spans="1:2">
      <c r="A1163" s="4"/>
      <c r="B1163" s="5"/>
    </row>
    <row r="1164" spans="1:2">
      <c r="A1164" s="4"/>
      <c r="B1164" s="5"/>
    </row>
    <row r="1165" spans="1:2">
      <c r="A1165" s="4"/>
      <c r="B1165" s="5"/>
    </row>
    <row r="1166" spans="1:2">
      <c r="A1166" s="4"/>
      <c r="B1166" s="5"/>
    </row>
    <row r="1167" spans="1:2">
      <c r="A1167" s="4"/>
      <c r="B1167" s="5"/>
    </row>
    <row r="1168" spans="1:2">
      <c r="A1168" s="4"/>
      <c r="B1168" s="5"/>
    </row>
    <row r="1169" spans="1:2">
      <c r="A1169" s="4"/>
      <c r="B1169" s="5"/>
    </row>
    <row r="1170" spans="1:2">
      <c r="A1170" s="4"/>
      <c r="B1170" s="5"/>
    </row>
    <row r="1171" spans="1:2">
      <c r="A1171" s="4"/>
      <c r="B1171" s="5"/>
    </row>
    <row r="1172" spans="1:2">
      <c r="A1172" s="4"/>
      <c r="B1172" s="5"/>
    </row>
    <row r="1173" spans="1:2">
      <c r="A1173" s="4"/>
      <c r="B1173" s="5"/>
    </row>
    <row r="1174" spans="1:2">
      <c r="A1174" s="4"/>
      <c r="B1174" s="5"/>
    </row>
    <row r="1175" spans="1:2">
      <c r="A1175" s="4"/>
      <c r="B1175" s="5"/>
    </row>
    <row r="1176" spans="1:2">
      <c r="A1176" s="4"/>
      <c r="B1176" s="5"/>
    </row>
    <row r="1177" spans="1:2">
      <c r="A1177" s="4"/>
      <c r="B1177" s="5"/>
    </row>
    <row r="1178" spans="1:2">
      <c r="A1178" s="4"/>
      <c r="B1178" s="5"/>
    </row>
    <row r="1179" spans="1:2">
      <c r="A1179" s="4"/>
      <c r="B1179" s="5"/>
    </row>
    <row r="1180" spans="1:2">
      <c r="A1180" s="4"/>
      <c r="B1180" s="5"/>
    </row>
    <row r="1181" spans="1:2">
      <c r="A1181" s="4"/>
      <c r="B1181" s="5"/>
    </row>
    <row r="1182" spans="1:2">
      <c r="A1182" s="4"/>
      <c r="B1182" s="5"/>
    </row>
    <row r="1183" spans="1:2">
      <c r="A1183" s="4"/>
      <c r="B1183" s="5"/>
    </row>
    <row r="1184" spans="1:2">
      <c r="A1184" s="4"/>
      <c r="B1184" s="5"/>
    </row>
    <row r="1185" spans="1:2">
      <c r="A1185" s="4"/>
      <c r="B1185" s="5"/>
    </row>
    <row r="1186" spans="1:2">
      <c r="A1186" s="4"/>
      <c r="B1186" s="5"/>
    </row>
    <row r="1187" spans="1:2">
      <c r="A1187" s="4"/>
      <c r="B1187" s="5"/>
    </row>
    <row r="1188" spans="1:2">
      <c r="A1188" s="4"/>
      <c r="B1188" s="5"/>
    </row>
    <row r="1189" spans="1:2">
      <c r="A1189" s="4"/>
      <c r="B1189" s="5"/>
    </row>
    <row r="1190" spans="1:2">
      <c r="A1190" s="4"/>
      <c r="B1190" s="5"/>
    </row>
    <row r="1191" spans="1:2">
      <c r="A1191" s="4"/>
      <c r="B1191" s="5"/>
    </row>
    <row r="1192" spans="1:2">
      <c r="A1192" s="4"/>
      <c r="B1192" s="5"/>
    </row>
    <row r="1193" spans="1:2">
      <c r="A1193" s="4"/>
      <c r="B1193" s="5"/>
    </row>
    <row r="1194" spans="1:2">
      <c r="A1194" s="4"/>
      <c r="B1194" s="5"/>
    </row>
    <row r="1195" spans="1:2">
      <c r="A1195" s="4"/>
      <c r="B1195" s="5"/>
    </row>
    <row r="1196" spans="1:2">
      <c r="A1196" s="4"/>
      <c r="B1196" s="5"/>
    </row>
    <row r="1197" spans="1:2">
      <c r="A1197" s="4"/>
      <c r="B1197" s="5"/>
    </row>
    <row r="1198" spans="1:2">
      <c r="A1198" s="4"/>
      <c r="B1198" s="5"/>
    </row>
    <row r="1199" spans="1:2">
      <c r="A1199" s="4"/>
      <c r="B1199" s="5"/>
    </row>
    <row r="1200" spans="1:2">
      <c r="A1200" s="4"/>
      <c r="B1200" s="5"/>
    </row>
    <row r="1201" spans="1:2">
      <c r="A1201" s="4"/>
      <c r="B1201" s="5"/>
    </row>
    <row r="1202" spans="1:2">
      <c r="A1202" s="4"/>
      <c r="B1202" s="5"/>
    </row>
    <row r="1203" spans="1:2">
      <c r="A1203" s="4"/>
      <c r="B1203" s="5"/>
    </row>
    <row r="1204" spans="1:2">
      <c r="A1204" s="4"/>
      <c r="B1204" s="5"/>
    </row>
    <row r="1205" spans="1:2">
      <c r="A1205" s="4"/>
      <c r="B1205" s="5"/>
    </row>
    <row r="1206" spans="1:2">
      <c r="A1206" s="4"/>
      <c r="B1206" s="5"/>
    </row>
    <row r="1207" spans="1:2">
      <c r="A1207" s="4"/>
      <c r="B1207" s="5"/>
    </row>
    <row r="1208" spans="1:2">
      <c r="A1208" s="4"/>
      <c r="B1208" s="5"/>
    </row>
    <row r="1209" spans="1:2">
      <c r="A1209" s="4"/>
      <c r="B1209" s="5"/>
    </row>
    <row r="1210" spans="1:2">
      <c r="A1210" s="4"/>
      <c r="B1210" s="5"/>
    </row>
    <row r="1211" spans="1:2">
      <c r="A1211" s="4"/>
      <c r="B1211" s="5"/>
    </row>
    <row r="1212" spans="1:2">
      <c r="A1212" s="4"/>
      <c r="B1212" s="5"/>
    </row>
    <row r="1213" spans="1:2">
      <c r="A1213" s="4"/>
      <c r="B1213" s="5"/>
    </row>
    <row r="1214" spans="1:2">
      <c r="A1214" s="4"/>
      <c r="B1214" s="5"/>
    </row>
    <row r="1215" spans="1:2">
      <c r="A1215" s="4"/>
      <c r="B1215" s="5"/>
    </row>
    <row r="1216" spans="1:2">
      <c r="A1216" s="4"/>
      <c r="B1216" s="5"/>
    </row>
    <row r="1217" spans="1:2">
      <c r="A1217" s="4"/>
      <c r="B1217" s="5"/>
    </row>
    <row r="1218" spans="1:2">
      <c r="A1218" s="4"/>
      <c r="B1218" s="5"/>
    </row>
    <row r="1219" spans="1:2">
      <c r="A1219" s="4"/>
      <c r="B1219" s="5"/>
    </row>
    <row r="1220" spans="1:2">
      <c r="A1220" s="4"/>
      <c r="B1220" s="5"/>
    </row>
    <row r="1221" spans="1:2">
      <c r="A1221" s="4"/>
      <c r="B1221" s="5"/>
    </row>
    <row r="1222" spans="1:2">
      <c r="A1222" s="4"/>
      <c r="B1222" s="5"/>
    </row>
    <row r="1223" spans="1:2">
      <c r="A1223" s="4"/>
      <c r="B1223" s="5"/>
    </row>
    <row r="1224" spans="1:2">
      <c r="A1224" s="4"/>
      <c r="B1224" s="5"/>
    </row>
    <row r="1225" spans="1:2">
      <c r="A1225" s="4"/>
      <c r="B1225" s="5"/>
    </row>
    <row r="1226" spans="1:2">
      <c r="A1226" s="4"/>
      <c r="B1226" s="5"/>
    </row>
    <row r="1227" spans="1:2">
      <c r="A1227" s="4"/>
      <c r="B1227" s="5"/>
    </row>
    <row r="1228" spans="1:2">
      <c r="A1228" s="4"/>
      <c r="B1228" s="5"/>
    </row>
    <row r="1229" spans="1:2">
      <c r="A1229" s="4"/>
      <c r="B1229" s="5"/>
    </row>
    <row r="1230" spans="1:2">
      <c r="A1230" s="4"/>
      <c r="B1230" s="5"/>
    </row>
    <row r="1231" spans="1:2">
      <c r="A1231" s="4"/>
      <c r="B1231" s="5"/>
    </row>
    <row r="1232" spans="1:2">
      <c r="A1232" s="4"/>
      <c r="B1232" s="5"/>
    </row>
    <row r="1233" spans="1:2">
      <c r="A1233" s="4"/>
      <c r="B1233" s="5"/>
    </row>
    <row r="1234" spans="1:2">
      <c r="A1234" s="4"/>
      <c r="B1234" s="5"/>
    </row>
    <row r="1235" spans="1:2">
      <c r="A1235" s="4"/>
      <c r="B1235" s="5"/>
    </row>
    <row r="1236" spans="1:2">
      <c r="A1236" s="4"/>
      <c r="B1236" s="5"/>
    </row>
    <row r="1237" spans="1:2">
      <c r="A1237" s="4"/>
      <c r="B1237" s="5"/>
    </row>
    <row r="1238" spans="1:2">
      <c r="A1238" s="4"/>
      <c r="B1238" s="5"/>
    </row>
    <row r="1239" spans="1:2">
      <c r="A1239" s="4"/>
      <c r="B1239" s="5"/>
    </row>
    <row r="1240" spans="1:2">
      <c r="A1240" s="4"/>
      <c r="B1240" s="5"/>
    </row>
    <row r="1241" spans="1:2">
      <c r="A1241" s="4"/>
      <c r="B1241" s="5"/>
    </row>
    <row r="1242" spans="1:2">
      <c r="A1242" s="4"/>
      <c r="B1242" s="5"/>
    </row>
    <row r="1243" spans="1:2">
      <c r="A1243" s="4"/>
      <c r="B1243" s="5"/>
    </row>
    <row r="1244" spans="1:2">
      <c r="A1244" s="4"/>
      <c r="B1244" s="5"/>
    </row>
    <row r="1245" spans="1:2">
      <c r="A1245" s="4"/>
      <c r="B1245" s="5"/>
    </row>
    <row r="1246" spans="1:2">
      <c r="A1246" s="4"/>
      <c r="B1246" s="5"/>
    </row>
    <row r="1247" spans="1:2">
      <c r="A1247" s="4"/>
      <c r="B1247" s="5"/>
    </row>
    <row r="1248" spans="1:2">
      <c r="A1248" s="4"/>
      <c r="B1248" s="5"/>
    </row>
    <row r="1249" spans="1:2">
      <c r="A1249" s="4"/>
      <c r="B1249" s="5"/>
    </row>
    <row r="1250" spans="1:2">
      <c r="A1250" s="4"/>
      <c r="B1250" s="5"/>
    </row>
    <row r="1251" spans="1:2">
      <c r="A1251" s="4"/>
      <c r="B1251" s="5"/>
    </row>
    <row r="1252" spans="1:2">
      <c r="A1252" s="4"/>
      <c r="B1252" s="5"/>
    </row>
    <row r="1253" spans="1:2">
      <c r="A1253" s="4"/>
      <c r="B1253" s="5"/>
    </row>
    <row r="1254" spans="1:2">
      <c r="A1254" s="4"/>
      <c r="B1254" s="5"/>
    </row>
    <row r="1255" spans="1:2">
      <c r="A1255" s="4"/>
      <c r="B1255" s="5"/>
    </row>
    <row r="1256" spans="1:2">
      <c r="A1256" s="4"/>
      <c r="B1256" s="5"/>
    </row>
    <row r="1257" spans="1:2">
      <c r="A1257" s="4"/>
      <c r="B1257" s="5"/>
    </row>
    <row r="1258" spans="1:2">
      <c r="A1258" s="4"/>
      <c r="B1258" s="5"/>
    </row>
    <row r="1259" spans="1:2">
      <c r="A1259" s="4"/>
      <c r="B1259" s="5"/>
    </row>
    <row r="1260" spans="1:2">
      <c r="A1260" s="4"/>
      <c r="B1260" s="5"/>
    </row>
    <row r="1261" spans="1:2">
      <c r="A1261" s="4"/>
      <c r="B1261" s="5"/>
    </row>
    <row r="1262" spans="1:2">
      <c r="A1262" s="4"/>
      <c r="B1262" s="5"/>
    </row>
    <row r="1263" spans="1:2">
      <c r="A1263" s="4"/>
      <c r="B1263" s="5"/>
    </row>
    <row r="1264" spans="1:2">
      <c r="A1264" s="4"/>
      <c r="B1264" s="5"/>
    </row>
    <row r="1265" spans="1:2">
      <c r="A1265" s="4"/>
      <c r="B1265" s="5"/>
    </row>
    <row r="1266" spans="1:2">
      <c r="A1266" s="4"/>
      <c r="B1266" s="5"/>
    </row>
    <row r="1267" spans="1:2">
      <c r="A1267" s="4"/>
      <c r="B1267" s="5"/>
    </row>
    <row r="1268" spans="1:2">
      <c r="A1268" s="4"/>
      <c r="B1268" s="5"/>
    </row>
    <row r="1269" spans="1:2">
      <c r="A1269" s="4"/>
      <c r="B1269" s="5"/>
    </row>
    <row r="1270" spans="1:2">
      <c r="A1270" s="4"/>
      <c r="B1270" s="5"/>
    </row>
    <row r="1271" spans="1:2">
      <c r="A1271" s="4"/>
      <c r="B1271" s="5"/>
    </row>
    <row r="1272" spans="1:2">
      <c r="A1272" s="4"/>
      <c r="B1272" s="5"/>
    </row>
    <row r="1273" spans="1:2">
      <c r="A1273" s="4"/>
      <c r="B1273" s="5"/>
    </row>
    <row r="1274" spans="1:2">
      <c r="A1274" s="4"/>
      <c r="B1274" s="5"/>
    </row>
    <row r="1275" spans="1:2">
      <c r="A1275" s="4"/>
      <c r="B1275" s="5"/>
    </row>
    <row r="1276" spans="1:2">
      <c r="A1276" s="4"/>
      <c r="B1276" s="5"/>
    </row>
    <row r="1277" spans="1:2">
      <c r="A1277" s="4"/>
      <c r="B1277" s="5"/>
    </row>
    <row r="1278" spans="1:2">
      <c r="A1278" s="4"/>
      <c r="B1278" s="5"/>
    </row>
    <row r="1279" spans="1:2">
      <c r="A1279" s="4"/>
      <c r="B1279" s="5"/>
    </row>
    <row r="1280" spans="1:2">
      <c r="A1280" s="4"/>
      <c r="B1280" s="5"/>
    </row>
    <row r="1281" spans="1:2">
      <c r="A1281" s="4"/>
      <c r="B1281" s="5"/>
    </row>
    <row r="1282" spans="1:2">
      <c r="A1282" s="4"/>
      <c r="B1282" s="5"/>
    </row>
    <row r="1283" spans="1:2">
      <c r="A1283" s="4"/>
      <c r="B1283" s="5"/>
    </row>
    <row r="1284" spans="1:2">
      <c r="A1284" s="4"/>
      <c r="B1284" s="5"/>
    </row>
    <row r="1285" spans="1:2">
      <c r="A1285" s="4"/>
      <c r="B1285" s="5"/>
    </row>
    <row r="1286" spans="1:2">
      <c r="A1286" s="4"/>
      <c r="B1286" s="5"/>
    </row>
    <row r="1287" spans="1:2">
      <c r="A1287" s="4"/>
      <c r="B1287" s="5"/>
    </row>
    <row r="1288" spans="1:2">
      <c r="A1288" s="4"/>
      <c r="B1288" s="5"/>
    </row>
    <row r="1289" spans="1:2">
      <c r="A1289" s="4"/>
      <c r="B1289" s="5"/>
    </row>
    <row r="1290" spans="1:2">
      <c r="A1290" s="4"/>
      <c r="B1290" s="5"/>
    </row>
    <row r="1291" spans="1:2">
      <c r="A1291" s="4"/>
      <c r="B1291" s="5"/>
    </row>
    <row r="1292" spans="1:2">
      <c r="A1292" s="4"/>
      <c r="B1292" s="5"/>
    </row>
    <row r="1293" spans="1:2">
      <c r="A1293" s="4"/>
      <c r="B1293" s="5"/>
    </row>
    <row r="1294" spans="1:2">
      <c r="A1294" s="4"/>
      <c r="B1294" s="5"/>
    </row>
    <row r="1295" spans="1:2">
      <c r="A1295" s="4"/>
      <c r="B1295" s="5"/>
    </row>
    <row r="1296" spans="1:2">
      <c r="A1296" s="4"/>
      <c r="B1296" s="5"/>
    </row>
    <row r="1297" spans="1:2">
      <c r="A1297" s="4"/>
      <c r="B1297" s="5"/>
    </row>
    <row r="1298" spans="1:2">
      <c r="A1298" s="4"/>
      <c r="B1298" s="5"/>
    </row>
    <row r="1299" spans="1:2">
      <c r="A1299" s="4"/>
      <c r="B1299" s="5"/>
    </row>
    <row r="1300" spans="1:2">
      <c r="A1300" s="4"/>
      <c r="B1300" s="5"/>
    </row>
    <row r="1301" spans="1:2">
      <c r="A1301" s="4"/>
      <c r="B1301" s="5"/>
    </row>
    <row r="1302" spans="1:2">
      <c r="A1302" s="4"/>
      <c r="B1302" s="5"/>
    </row>
    <row r="1303" spans="1:2">
      <c r="A1303" s="4"/>
      <c r="B1303" s="5"/>
    </row>
    <row r="1304" spans="1:2">
      <c r="A1304" s="4"/>
      <c r="B1304" s="5"/>
    </row>
    <row r="1305" spans="1:2">
      <c r="A1305" s="4"/>
      <c r="B1305" s="5"/>
    </row>
    <row r="1306" spans="1:2">
      <c r="A1306" s="4"/>
      <c r="B1306" s="5"/>
    </row>
    <row r="1307" spans="1:2">
      <c r="A1307" s="4"/>
      <c r="B1307" s="5"/>
    </row>
    <row r="1308" spans="1:2">
      <c r="A1308" s="4"/>
      <c r="B1308" s="5"/>
    </row>
    <row r="1309" spans="1:2">
      <c r="A1309" s="4"/>
      <c r="B1309" s="5"/>
    </row>
    <row r="1310" spans="1:2">
      <c r="A1310" s="4"/>
      <c r="B1310" s="5"/>
    </row>
    <row r="1311" spans="1:2">
      <c r="A1311" s="4"/>
      <c r="B1311" s="5"/>
    </row>
    <row r="1312" spans="1:2">
      <c r="A1312" s="4"/>
      <c r="B1312" s="5"/>
    </row>
    <row r="1313" spans="1:2">
      <c r="A1313" s="4"/>
      <c r="B1313" s="5"/>
    </row>
    <row r="1314" spans="1:2">
      <c r="A1314" s="4"/>
      <c r="B1314" s="5"/>
    </row>
    <row r="1315" spans="1:2">
      <c r="A1315" s="4"/>
      <c r="B1315" s="5"/>
    </row>
    <row r="1316" spans="1:2">
      <c r="A1316" s="4"/>
      <c r="B1316" s="5"/>
    </row>
    <row r="1317" spans="1:2">
      <c r="A1317" s="4"/>
      <c r="B1317" s="5"/>
    </row>
    <row r="1318" spans="1:2">
      <c r="A1318" s="4"/>
      <c r="B1318" s="5"/>
    </row>
    <row r="1319" spans="1:2">
      <c r="A1319" s="4"/>
      <c r="B1319" s="5"/>
    </row>
    <row r="1320" spans="1:2">
      <c r="A1320" s="4"/>
      <c r="B1320" s="5"/>
    </row>
    <row r="1321" spans="1:2">
      <c r="A1321" s="4"/>
      <c r="B1321" s="5"/>
    </row>
    <row r="1322" spans="1:2">
      <c r="A1322" s="4"/>
      <c r="B1322" s="5"/>
    </row>
    <row r="1323" spans="1:2">
      <c r="A1323" s="4"/>
      <c r="B1323" s="5"/>
    </row>
    <row r="1324" spans="1:2">
      <c r="A1324" s="4"/>
      <c r="B1324" s="5"/>
    </row>
    <row r="1325" spans="1:2">
      <c r="A1325" s="4"/>
      <c r="B1325" s="5"/>
    </row>
    <row r="1326" spans="1:2">
      <c r="A1326" s="4"/>
      <c r="B1326" s="5"/>
    </row>
    <row r="1327" spans="1:2">
      <c r="A1327" s="4"/>
      <c r="B1327" s="5"/>
    </row>
    <row r="1328" spans="1:2">
      <c r="A1328" s="4"/>
      <c r="B1328" s="5"/>
    </row>
    <row r="1329" spans="1:2">
      <c r="A1329" s="4"/>
      <c r="B1329" s="5"/>
    </row>
    <row r="1330" spans="1:2">
      <c r="A1330" s="4"/>
      <c r="B1330" s="5"/>
    </row>
    <row r="1331" spans="1:2">
      <c r="A1331" s="4"/>
      <c r="B1331" s="5"/>
    </row>
    <row r="1332" spans="1:2">
      <c r="A1332" s="4"/>
      <c r="B1332" s="5"/>
    </row>
    <row r="1333" spans="1:2">
      <c r="A1333" s="4"/>
      <c r="B1333" s="5"/>
    </row>
    <row r="1334" spans="1:2">
      <c r="A1334" s="4"/>
      <c r="B1334" s="5"/>
    </row>
    <row r="1335" spans="1:2">
      <c r="A1335" s="4"/>
      <c r="B1335" s="5"/>
    </row>
    <row r="1336" spans="1:2">
      <c r="A1336" s="4"/>
      <c r="B1336" s="5"/>
    </row>
    <row r="1337" spans="1:2">
      <c r="A1337" s="4"/>
      <c r="B1337" s="5"/>
    </row>
    <row r="1338" spans="1:2">
      <c r="A1338" s="4"/>
      <c r="B1338" s="5"/>
    </row>
    <row r="1339" spans="1:2">
      <c r="A1339" s="4"/>
      <c r="B1339" s="5"/>
    </row>
    <row r="1340" spans="1:2">
      <c r="A1340" s="4"/>
      <c r="B1340" s="5"/>
    </row>
    <row r="1341" spans="1:2">
      <c r="A1341" s="4"/>
      <c r="B1341" s="5"/>
    </row>
    <row r="1342" spans="1:2">
      <c r="A1342" s="4"/>
      <c r="B1342" s="5"/>
    </row>
    <row r="1343" spans="1:2">
      <c r="A1343" s="4"/>
      <c r="B1343" s="5"/>
    </row>
    <row r="1344" spans="1:2">
      <c r="A1344" s="4"/>
      <c r="B1344" s="5"/>
    </row>
    <row r="1345" spans="1:2">
      <c r="A1345" s="4"/>
      <c r="B1345" s="5"/>
    </row>
    <row r="1346" spans="1:2">
      <c r="A1346" s="4"/>
      <c r="B1346" s="5"/>
    </row>
    <row r="1347" spans="1:2">
      <c r="A1347" s="4"/>
      <c r="B1347" s="5"/>
    </row>
    <row r="1348" spans="1:2">
      <c r="A1348" s="4"/>
      <c r="B1348" s="5"/>
    </row>
    <row r="1349" spans="1:2">
      <c r="A1349" s="4"/>
      <c r="B1349" s="5"/>
    </row>
    <row r="1350" spans="1:2">
      <c r="A1350" s="4"/>
      <c r="B1350" s="5"/>
    </row>
    <row r="1351" spans="1:2">
      <c r="A1351" s="4"/>
      <c r="B1351" s="5"/>
    </row>
    <row r="1352" spans="1:2">
      <c r="A1352" s="4"/>
      <c r="B1352" s="5"/>
    </row>
    <row r="1353" spans="1:2">
      <c r="A1353" s="4"/>
      <c r="B1353" s="5"/>
    </row>
    <row r="1354" spans="1:2">
      <c r="A1354" s="4"/>
      <c r="B1354" s="5"/>
    </row>
    <row r="1355" spans="1:2">
      <c r="A1355" s="4"/>
      <c r="B1355" s="5"/>
    </row>
    <row r="1356" spans="1:2">
      <c r="A1356" s="4"/>
      <c r="B1356" s="5"/>
    </row>
    <row r="1357" spans="1:2">
      <c r="A1357" s="4"/>
      <c r="B1357" s="5"/>
    </row>
    <row r="1358" spans="1:2">
      <c r="A1358" s="4"/>
      <c r="B1358" s="5"/>
    </row>
    <row r="1359" spans="1:2">
      <c r="A1359" s="4"/>
      <c r="B1359" s="5"/>
    </row>
    <row r="1360" spans="1:2">
      <c r="A1360" s="4"/>
      <c r="B1360" s="5"/>
    </row>
    <row r="1361" spans="1:2">
      <c r="A1361" s="4"/>
      <c r="B1361" s="5"/>
    </row>
    <row r="1362" spans="1:2">
      <c r="A1362" s="4"/>
      <c r="B1362" s="5"/>
    </row>
    <row r="1363" spans="1:2">
      <c r="A1363" s="4"/>
      <c r="B1363" s="5"/>
    </row>
    <row r="1364" spans="1:2">
      <c r="A1364" s="4"/>
      <c r="B1364" s="5"/>
    </row>
    <row r="1365" spans="1:2">
      <c r="A1365" s="4"/>
      <c r="B1365" s="5"/>
    </row>
    <row r="1366" spans="1:2">
      <c r="A1366" s="4"/>
      <c r="B1366" s="5"/>
    </row>
    <row r="1367" spans="1:2">
      <c r="A1367" s="4"/>
      <c r="B1367" s="5"/>
    </row>
    <row r="1368" spans="1:2">
      <c r="A1368" s="4"/>
      <c r="B1368" s="5"/>
    </row>
    <row r="1369" spans="1:2">
      <c r="A1369" s="4"/>
      <c r="B1369" s="5"/>
    </row>
    <row r="1370" spans="1:2">
      <c r="A1370" s="4"/>
      <c r="B1370" s="5"/>
    </row>
    <row r="1371" spans="1:2">
      <c r="A1371" s="4"/>
      <c r="B1371" s="5"/>
    </row>
    <row r="1372" spans="1:2">
      <c r="A1372" s="4"/>
      <c r="B1372" s="5"/>
    </row>
    <row r="1373" spans="1:2">
      <c r="A1373" s="4"/>
      <c r="B1373" s="5"/>
    </row>
    <row r="1374" spans="1:2">
      <c r="A1374" s="4"/>
      <c r="B1374" s="5"/>
    </row>
    <row r="1375" spans="1:2">
      <c r="A1375" s="4"/>
      <c r="B1375" s="5"/>
    </row>
    <row r="1376" spans="1:2">
      <c r="A1376" s="4"/>
      <c r="B1376" s="5"/>
    </row>
    <row r="1377" spans="1:2">
      <c r="A1377" s="4"/>
      <c r="B1377" s="5"/>
    </row>
    <row r="1378" spans="1:2">
      <c r="A1378" s="4"/>
      <c r="B1378" s="5"/>
    </row>
    <row r="1379" spans="1:2">
      <c r="A1379" s="4"/>
      <c r="B1379" s="5"/>
    </row>
    <row r="1380" spans="1:2">
      <c r="A1380" s="4"/>
      <c r="B1380" s="5"/>
    </row>
    <row r="1381" spans="1:2">
      <c r="A1381" s="4"/>
      <c r="B1381" s="5"/>
    </row>
    <row r="1382" spans="1:2">
      <c r="A1382" s="4"/>
      <c r="B1382" s="5"/>
    </row>
    <row r="1383" spans="1:2">
      <c r="A1383" s="4"/>
      <c r="B1383" s="5"/>
    </row>
    <row r="1384" spans="1:2">
      <c r="A1384" s="4"/>
      <c r="B1384" s="5"/>
    </row>
    <row r="1385" spans="1:2">
      <c r="A1385" s="4"/>
      <c r="B1385" s="5"/>
    </row>
    <row r="1386" spans="1:2">
      <c r="A1386" s="4"/>
      <c r="B1386" s="5"/>
    </row>
    <row r="1387" spans="1:2">
      <c r="A1387" s="4"/>
      <c r="B1387" s="5"/>
    </row>
    <row r="1388" spans="1:2">
      <c r="A1388" s="4"/>
      <c r="B1388" s="5"/>
    </row>
    <row r="1389" spans="1:2">
      <c r="A1389" s="4"/>
      <c r="B1389" s="5"/>
    </row>
    <row r="1390" spans="1:2">
      <c r="A1390" s="4"/>
      <c r="B1390" s="5"/>
    </row>
    <row r="1391" spans="1:2">
      <c r="A1391" s="4"/>
      <c r="B1391" s="5"/>
    </row>
    <row r="1392" spans="1:2">
      <c r="A1392" s="4"/>
      <c r="B1392" s="5"/>
    </row>
    <row r="1393" spans="1:2">
      <c r="A1393" s="4"/>
      <c r="B1393" s="5"/>
    </row>
    <row r="1394" spans="1:2">
      <c r="A1394" s="4"/>
      <c r="B1394" s="5"/>
    </row>
    <row r="1395" spans="1:2">
      <c r="A1395" s="4"/>
      <c r="B1395" s="5"/>
    </row>
    <row r="1396" spans="1:2">
      <c r="A1396" s="4"/>
      <c r="B1396" s="5"/>
    </row>
    <row r="1397" spans="1:2">
      <c r="A1397" s="4"/>
      <c r="B1397" s="5"/>
    </row>
    <row r="1398" spans="1:2">
      <c r="A1398" s="4"/>
      <c r="B1398" s="5"/>
    </row>
    <row r="1399" spans="1:2">
      <c r="A1399" s="4"/>
      <c r="B1399" s="5"/>
    </row>
    <row r="1400" spans="1:2">
      <c r="A1400" s="4"/>
      <c r="B1400" s="5"/>
    </row>
    <row r="1401" spans="1:2">
      <c r="A1401" s="4"/>
      <c r="B1401" s="5"/>
    </row>
    <row r="1402" spans="1:2">
      <c r="A1402" s="4"/>
      <c r="B1402" s="5"/>
    </row>
    <row r="1403" spans="1:2">
      <c r="A1403" s="4"/>
      <c r="B1403" s="5"/>
    </row>
    <row r="1404" spans="1:2">
      <c r="A1404" s="4"/>
      <c r="B1404" s="5"/>
    </row>
    <row r="1405" spans="1:2">
      <c r="A1405" s="4"/>
      <c r="B1405" s="5"/>
    </row>
    <row r="1406" spans="1:2">
      <c r="A1406" s="4"/>
      <c r="B1406" s="5"/>
    </row>
    <row r="1407" spans="1:2">
      <c r="A1407" s="4"/>
      <c r="B1407" s="5"/>
    </row>
    <row r="1408" spans="1:2">
      <c r="A1408" s="4"/>
      <c r="B1408" s="5"/>
    </row>
    <row r="1409" spans="1:2">
      <c r="A1409" s="4"/>
      <c r="B1409" s="5"/>
    </row>
    <row r="1410" spans="1:2">
      <c r="A1410" s="4"/>
      <c r="B1410" s="5"/>
    </row>
    <row r="1411" spans="1:2">
      <c r="A1411" s="4"/>
      <c r="B1411" s="5"/>
    </row>
    <row r="1412" spans="1:2">
      <c r="A1412" s="4"/>
      <c r="B1412" s="5"/>
    </row>
    <row r="1413" spans="1:2">
      <c r="A1413" s="4"/>
      <c r="B1413" s="5"/>
    </row>
    <row r="1414" spans="1:2">
      <c r="A1414" s="4"/>
      <c r="B1414" s="5"/>
    </row>
    <row r="1415" spans="1:2">
      <c r="A1415" s="4"/>
      <c r="B1415" s="5"/>
    </row>
    <row r="1416" spans="1:2">
      <c r="A1416" s="4"/>
      <c r="B1416" s="5"/>
    </row>
    <row r="1417" spans="1:2">
      <c r="A1417" s="4"/>
      <c r="B1417" s="5"/>
    </row>
    <row r="1418" spans="1:2">
      <c r="A1418" s="4"/>
      <c r="B1418" s="5"/>
    </row>
    <row r="1419" spans="1:2">
      <c r="A1419" s="4"/>
      <c r="B1419" s="5"/>
    </row>
    <row r="1420" spans="1:2">
      <c r="A1420" s="4"/>
      <c r="B1420" s="5"/>
    </row>
    <row r="1421" spans="1:2">
      <c r="A1421" s="4"/>
      <c r="B1421" s="5"/>
    </row>
    <row r="1422" spans="1:2">
      <c r="A1422" s="4"/>
      <c r="B1422" s="5"/>
    </row>
    <row r="1423" spans="1:2">
      <c r="A1423" s="4"/>
      <c r="B1423" s="5"/>
    </row>
    <row r="1424" spans="1:2">
      <c r="A1424" s="4"/>
      <c r="B1424" s="5"/>
    </row>
    <row r="1425" spans="1:2">
      <c r="A1425" s="4"/>
      <c r="B1425" s="5"/>
    </row>
    <row r="1426" spans="1:2">
      <c r="A1426" s="4"/>
      <c r="B1426" s="5"/>
    </row>
    <row r="1427" spans="1:2">
      <c r="A1427" s="4"/>
      <c r="B1427" s="5"/>
    </row>
    <row r="1428" spans="1:2">
      <c r="A1428" s="4"/>
      <c r="B1428" s="5"/>
    </row>
    <row r="1429" spans="1:2">
      <c r="A1429" s="4"/>
      <c r="B1429" s="5"/>
    </row>
    <row r="1430" spans="1:2">
      <c r="A1430" s="4"/>
      <c r="B1430" s="5"/>
    </row>
    <row r="1431" spans="1:2">
      <c r="A1431" s="4"/>
      <c r="B1431" s="5"/>
    </row>
    <row r="1432" spans="1:2">
      <c r="A1432" s="4"/>
      <c r="B1432" s="5"/>
    </row>
    <row r="1433" spans="1:2">
      <c r="A1433" s="4"/>
      <c r="B1433" s="5"/>
    </row>
    <row r="1434" spans="1:2">
      <c r="A1434" s="4"/>
      <c r="B1434" s="5"/>
    </row>
    <row r="1435" spans="1:2">
      <c r="A1435" s="4"/>
      <c r="B1435" s="5"/>
    </row>
    <row r="1436" spans="1:2">
      <c r="A1436" s="4"/>
      <c r="B1436" s="5"/>
    </row>
    <row r="1437" spans="1:2">
      <c r="A1437" s="4"/>
      <c r="B1437" s="5"/>
    </row>
    <row r="1438" spans="1:2">
      <c r="A1438" s="4"/>
      <c r="B1438" s="5"/>
    </row>
    <row r="1439" spans="1:2">
      <c r="A1439" s="4"/>
      <c r="B1439" s="5"/>
    </row>
    <row r="1440" spans="1:2">
      <c r="A1440" s="4"/>
      <c r="B1440" s="5"/>
    </row>
    <row r="1441" spans="1:2">
      <c r="A1441" s="4"/>
      <c r="B1441" s="5"/>
    </row>
    <row r="1442" spans="1:2">
      <c r="A1442" s="4"/>
      <c r="B1442" s="5"/>
    </row>
    <row r="1443" spans="1:2">
      <c r="A1443" s="4"/>
      <c r="B1443" s="5"/>
    </row>
    <row r="1444" spans="1:2">
      <c r="A1444" s="4"/>
      <c r="B1444" s="5"/>
    </row>
    <row r="1445" spans="1:2">
      <c r="A1445" s="4"/>
      <c r="B1445" s="5"/>
    </row>
    <row r="1446" spans="1:2">
      <c r="A1446" s="4"/>
      <c r="B1446" s="5"/>
    </row>
    <row r="1447" spans="1:2">
      <c r="A1447" s="4"/>
      <c r="B1447" s="5"/>
    </row>
    <row r="1448" spans="1:2">
      <c r="A1448" s="4"/>
      <c r="B1448" s="5"/>
    </row>
    <row r="1449" spans="1:2">
      <c r="A1449" s="4"/>
      <c r="B1449" s="5"/>
    </row>
    <row r="1450" spans="1:2">
      <c r="A1450" s="4"/>
      <c r="B1450" s="5"/>
    </row>
    <row r="1451" spans="1:2">
      <c r="A1451" s="4"/>
      <c r="B1451" s="5"/>
    </row>
    <row r="1452" spans="1:2">
      <c r="A1452" s="4"/>
      <c r="B1452" s="5"/>
    </row>
    <row r="1453" spans="1:2">
      <c r="A1453" s="4"/>
      <c r="B1453" s="5"/>
    </row>
    <row r="1454" spans="1:2">
      <c r="A1454" s="4"/>
      <c r="B1454" s="5"/>
    </row>
    <row r="1455" spans="1:2">
      <c r="A1455" s="4"/>
      <c r="B1455" s="5"/>
    </row>
    <row r="1456" spans="1:2">
      <c r="A1456" s="4"/>
      <c r="B1456" s="5"/>
    </row>
    <row r="1457" spans="1:2">
      <c r="A1457" s="4"/>
      <c r="B1457" s="5"/>
    </row>
    <row r="1458" spans="1:2">
      <c r="A1458" s="4"/>
      <c r="B1458" s="5"/>
    </row>
    <row r="1459" spans="1:2">
      <c r="A1459" s="4"/>
      <c r="B1459" s="5"/>
    </row>
    <row r="1460" spans="1:2">
      <c r="A1460" s="4"/>
      <c r="B1460" s="5"/>
    </row>
    <row r="1461" spans="1:2">
      <c r="A1461" s="4"/>
      <c r="B1461" s="5"/>
    </row>
    <row r="1462" spans="1:2">
      <c r="A1462" s="4"/>
      <c r="B1462" s="5"/>
    </row>
    <row r="1463" spans="1:2">
      <c r="A1463" s="4"/>
      <c r="B1463" s="5"/>
    </row>
    <row r="1464" spans="1:2">
      <c r="A1464" s="4"/>
      <c r="B1464" s="5"/>
    </row>
    <row r="1465" spans="1:2">
      <c r="A1465" s="4"/>
      <c r="B1465" s="5"/>
    </row>
    <row r="1466" spans="1:2">
      <c r="A1466" s="4"/>
      <c r="B1466" s="5"/>
    </row>
    <row r="1467" spans="1:2">
      <c r="A1467" s="4"/>
      <c r="B1467" s="5"/>
    </row>
    <row r="1468" spans="1:2">
      <c r="A1468" s="4"/>
      <c r="B1468" s="5"/>
    </row>
    <row r="1469" spans="1:2">
      <c r="A1469" s="4"/>
      <c r="B1469" s="5"/>
    </row>
    <row r="1470" spans="1:2">
      <c r="A1470" s="4"/>
      <c r="B1470" s="5"/>
    </row>
    <row r="1471" spans="1:2">
      <c r="A1471" s="4"/>
      <c r="B1471" s="5"/>
    </row>
    <row r="1472" spans="1:2">
      <c r="A1472" s="4"/>
      <c r="B1472" s="5"/>
    </row>
    <row r="1473" spans="1:2">
      <c r="A1473" s="4"/>
      <c r="B1473" s="5"/>
    </row>
    <row r="1474" spans="1:2">
      <c r="A1474" s="4"/>
      <c r="B1474" s="5"/>
    </row>
    <row r="1475" spans="1:2">
      <c r="A1475" s="4"/>
      <c r="B1475" s="5"/>
    </row>
    <row r="1476" spans="1:2">
      <c r="A1476" s="4"/>
      <c r="B1476" s="5"/>
    </row>
    <row r="1477" spans="1:2">
      <c r="A1477" s="4"/>
      <c r="B1477" s="5"/>
    </row>
    <row r="1478" spans="1:2">
      <c r="A1478" s="4"/>
      <c r="B1478" s="5"/>
    </row>
    <row r="1479" spans="1:2">
      <c r="A1479" s="4"/>
      <c r="B1479" s="5"/>
    </row>
    <row r="1480" spans="1:2">
      <c r="A1480" s="4"/>
      <c r="B1480" s="5"/>
    </row>
    <row r="1481" spans="1:2">
      <c r="A1481" s="4"/>
      <c r="B1481" s="5"/>
    </row>
    <row r="1482" spans="1:2">
      <c r="A1482" s="4"/>
      <c r="B1482" s="5"/>
    </row>
    <row r="1483" spans="1:2">
      <c r="A1483" s="4"/>
      <c r="B1483" s="5"/>
    </row>
    <row r="1484" spans="1:2">
      <c r="A1484" s="4"/>
      <c r="B1484" s="5"/>
    </row>
    <row r="1485" spans="1:2">
      <c r="A1485" s="4"/>
      <c r="B1485" s="5"/>
    </row>
    <row r="1486" spans="1:2">
      <c r="A1486" s="4"/>
      <c r="B1486" s="5"/>
    </row>
    <row r="1487" spans="1:2">
      <c r="A1487" s="4"/>
      <c r="B1487" s="5"/>
    </row>
    <row r="1488" spans="1:2">
      <c r="A1488" s="4"/>
      <c r="B1488" s="5"/>
    </row>
    <row r="1489" spans="1:2">
      <c r="A1489" s="4"/>
      <c r="B1489" s="5"/>
    </row>
    <row r="1490" spans="1:2">
      <c r="A1490" s="4"/>
      <c r="B1490" s="5"/>
    </row>
    <row r="1491" spans="1:2">
      <c r="A1491" s="4"/>
      <c r="B1491" s="5"/>
    </row>
    <row r="1492" spans="1:2">
      <c r="A1492" s="4"/>
      <c r="B1492" s="5"/>
    </row>
    <row r="1493" spans="1:2">
      <c r="A1493" s="4"/>
      <c r="B1493" s="5"/>
    </row>
    <row r="1494" spans="1:2">
      <c r="A1494" s="4"/>
      <c r="B1494" s="5"/>
    </row>
    <row r="1495" spans="1:2">
      <c r="A1495" s="4"/>
      <c r="B1495" s="5"/>
    </row>
    <row r="1496" spans="1:2">
      <c r="A1496" s="4"/>
      <c r="B1496" s="5"/>
    </row>
    <row r="1497" spans="1:2">
      <c r="A1497" s="4"/>
      <c r="B1497" s="5"/>
    </row>
    <row r="1498" spans="1:2">
      <c r="A1498" s="4"/>
      <c r="B1498" s="5"/>
    </row>
    <row r="1499" spans="1:2">
      <c r="A1499" s="4"/>
      <c r="B1499" s="5"/>
    </row>
    <row r="1500" spans="1:2">
      <c r="A1500" s="4"/>
      <c r="B1500" s="5"/>
    </row>
    <row r="1501" spans="1:2">
      <c r="A1501" s="4"/>
      <c r="B1501" s="5"/>
    </row>
    <row r="1502" spans="1:2">
      <c r="A1502" s="4"/>
      <c r="B1502" s="5"/>
    </row>
    <row r="1503" spans="1:2">
      <c r="A1503" s="4"/>
      <c r="B1503" s="5"/>
    </row>
    <row r="1504" spans="1:2">
      <c r="A1504" s="4"/>
      <c r="B1504" s="5"/>
    </row>
    <row r="1505" spans="1:2">
      <c r="A1505" s="4"/>
      <c r="B1505" s="5"/>
    </row>
    <row r="1506" spans="1:2">
      <c r="A1506" s="4"/>
      <c r="B1506" s="5"/>
    </row>
    <row r="1507" spans="1:2">
      <c r="A1507" s="4"/>
      <c r="B1507" s="5"/>
    </row>
    <row r="1508" spans="1:2">
      <c r="A1508" s="4"/>
      <c r="B1508" s="5"/>
    </row>
    <row r="1509" spans="1:2">
      <c r="A1509" s="4"/>
      <c r="B1509" s="5"/>
    </row>
    <row r="1510" spans="1:2">
      <c r="A1510" s="4"/>
      <c r="B1510" s="5"/>
    </row>
    <row r="1511" spans="1:2">
      <c r="A1511" s="4"/>
      <c r="B1511" s="5"/>
    </row>
    <row r="1512" spans="1:2">
      <c r="A1512" s="4"/>
      <c r="B1512" s="5"/>
    </row>
    <row r="1513" spans="1:2">
      <c r="A1513" s="4"/>
      <c r="B1513" s="5"/>
    </row>
    <row r="1514" spans="1:2">
      <c r="A1514" s="4"/>
      <c r="B1514" s="5"/>
    </row>
    <row r="1515" spans="1:2">
      <c r="A1515" s="4"/>
      <c r="B1515" s="5"/>
    </row>
    <row r="1516" spans="1:2">
      <c r="A1516" s="4"/>
      <c r="B1516" s="5"/>
    </row>
    <row r="1517" spans="1:2">
      <c r="A1517" s="4"/>
      <c r="B1517" s="5"/>
    </row>
    <row r="1518" spans="1:2">
      <c r="A1518" s="4"/>
      <c r="B1518" s="5"/>
    </row>
    <row r="1519" spans="1:2">
      <c r="A1519" s="4"/>
      <c r="B1519" s="5"/>
    </row>
    <row r="1520" spans="1:2">
      <c r="A1520" s="4"/>
      <c r="B1520" s="5"/>
    </row>
    <row r="1521" spans="1:2">
      <c r="A1521" s="4"/>
      <c r="B1521" s="5"/>
    </row>
    <row r="1522" spans="1:2">
      <c r="A1522" s="4"/>
      <c r="B1522" s="5"/>
    </row>
    <row r="1523" spans="1:2">
      <c r="A1523" s="4"/>
      <c r="B1523" s="5"/>
    </row>
    <row r="1524" spans="1:2">
      <c r="A1524" s="4"/>
      <c r="B1524" s="5"/>
    </row>
    <row r="1525" spans="1:2">
      <c r="A1525" s="4"/>
      <c r="B1525" s="5"/>
    </row>
    <row r="1526" spans="1:2">
      <c r="A1526" s="4"/>
      <c r="B1526" s="5"/>
    </row>
    <row r="1527" spans="1:2">
      <c r="A1527" s="4"/>
      <c r="B1527" s="5"/>
    </row>
    <row r="1528" spans="1:2">
      <c r="A1528" s="4"/>
      <c r="B1528" s="5"/>
    </row>
    <row r="1529" spans="1:2">
      <c r="A1529" s="4"/>
      <c r="B1529" s="5"/>
    </row>
    <row r="1530" spans="1:2">
      <c r="A1530" s="4"/>
      <c r="B1530" s="5"/>
    </row>
    <row r="1531" spans="1:2">
      <c r="A1531" s="4"/>
      <c r="B1531" s="5"/>
    </row>
    <row r="1532" spans="1:2">
      <c r="A1532" s="4"/>
      <c r="B1532" s="5"/>
    </row>
    <row r="1533" spans="1:2">
      <c r="A1533" s="4"/>
      <c r="B1533" s="5"/>
    </row>
    <row r="1534" spans="1:2">
      <c r="A1534" s="4"/>
      <c r="B1534" s="5"/>
    </row>
    <row r="1535" spans="1:2">
      <c r="A1535" s="4"/>
      <c r="B1535" s="5"/>
    </row>
    <row r="1536" spans="1:2">
      <c r="A1536" s="4"/>
      <c r="B1536" s="5"/>
    </row>
    <row r="1537" spans="1:2">
      <c r="A1537" s="4"/>
      <c r="B1537" s="5"/>
    </row>
    <row r="1538" spans="1:2">
      <c r="A1538" s="4"/>
      <c r="B1538" s="5"/>
    </row>
    <row r="1539" spans="1:2">
      <c r="A1539" s="4"/>
      <c r="B1539" s="5"/>
    </row>
    <row r="1540" spans="1:2">
      <c r="A1540" s="4"/>
      <c r="B1540" s="5"/>
    </row>
    <row r="1541" spans="1:2">
      <c r="A1541" s="4"/>
      <c r="B1541" s="5"/>
    </row>
    <row r="1542" spans="1:2">
      <c r="A1542" s="4"/>
      <c r="B1542" s="5"/>
    </row>
    <row r="1543" spans="1:2">
      <c r="A1543" s="4"/>
      <c r="B1543" s="5"/>
    </row>
    <row r="1544" spans="1:2">
      <c r="A1544" s="4"/>
      <c r="B1544" s="5"/>
    </row>
    <row r="1545" spans="1:2">
      <c r="A1545" s="4"/>
      <c r="B1545" s="5"/>
    </row>
    <row r="1546" spans="1:2">
      <c r="A1546" s="4"/>
      <c r="B1546" s="5"/>
    </row>
    <row r="1547" spans="1:2">
      <c r="A1547" s="4"/>
      <c r="B1547" s="5"/>
    </row>
    <row r="1548" spans="1:2">
      <c r="A1548" s="4"/>
      <c r="B1548" s="5"/>
    </row>
    <row r="1549" spans="1:2">
      <c r="A1549" s="4"/>
      <c r="B1549" s="5"/>
    </row>
    <row r="1550" spans="1:2">
      <c r="A1550" s="4"/>
      <c r="B1550" s="5"/>
    </row>
    <row r="1551" spans="1:2">
      <c r="A1551" s="4"/>
      <c r="B1551" s="5"/>
    </row>
    <row r="1552" spans="1:2">
      <c r="A1552" s="4"/>
      <c r="B1552" s="5"/>
    </row>
    <row r="1553" spans="1:2">
      <c r="A1553" s="4"/>
      <c r="B1553" s="5"/>
    </row>
    <row r="1554" spans="1:2">
      <c r="A1554" s="4"/>
      <c r="B1554" s="5"/>
    </row>
    <row r="1555" spans="1:2">
      <c r="A1555" s="4"/>
      <c r="B1555" s="5"/>
    </row>
    <row r="1556" spans="1:2">
      <c r="A1556" s="4"/>
      <c r="B1556" s="5"/>
    </row>
    <row r="1557" spans="1:2">
      <c r="A1557" s="4"/>
      <c r="B1557" s="5"/>
    </row>
    <row r="1558" spans="1:2">
      <c r="A1558" s="4"/>
      <c r="B1558" s="5"/>
    </row>
    <row r="1559" spans="1:2">
      <c r="A1559" s="4"/>
      <c r="B1559" s="5"/>
    </row>
    <row r="1560" spans="1:2">
      <c r="A1560" s="4"/>
      <c r="B1560" s="5"/>
    </row>
    <row r="1561" spans="1:2">
      <c r="A1561" s="4"/>
      <c r="B1561" s="5"/>
    </row>
    <row r="1562" spans="1:2">
      <c r="A1562" s="4"/>
      <c r="B1562" s="5"/>
    </row>
    <row r="1563" spans="1:2">
      <c r="A1563" s="4"/>
      <c r="B1563" s="5"/>
    </row>
    <row r="1564" spans="1:2">
      <c r="A1564" s="4"/>
      <c r="B1564" s="5"/>
    </row>
    <row r="1565" spans="1:2">
      <c r="A1565" s="4"/>
      <c r="B1565" s="5"/>
    </row>
    <row r="1566" spans="1:2">
      <c r="A1566" s="4"/>
      <c r="B1566" s="5"/>
    </row>
    <row r="1567" spans="1:2">
      <c r="A1567" s="4"/>
      <c r="B1567" s="5"/>
    </row>
    <row r="1568" spans="1:2">
      <c r="A1568" s="4"/>
      <c r="B1568" s="5"/>
    </row>
    <row r="1569" spans="1:2">
      <c r="A1569" s="4"/>
      <c r="B1569" s="5"/>
    </row>
    <row r="1570" spans="1:2">
      <c r="A1570" s="4"/>
      <c r="B1570" s="5"/>
    </row>
    <row r="1571" spans="1:2">
      <c r="A1571" s="4"/>
      <c r="B1571" s="5"/>
    </row>
    <row r="1572" spans="1:2">
      <c r="A1572" s="4"/>
      <c r="B1572" s="5"/>
    </row>
    <row r="1573" spans="1:2">
      <c r="A1573" s="4"/>
      <c r="B1573" s="5"/>
    </row>
    <row r="1574" spans="1:2">
      <c r="A1574" s="4"/>
      <c r="B1574" s="5"/>
    </row>
    <row r="1575" spans="1:2">
      <c r="A1575" s="4"/>
      <c r="B1575" s="5"/>
    </row>
    <row r="1576" spans="1:2">
      <c r="A1576" s="4"/>
      <c r="B1576" s="5"/>
    </row>
    <row r="1577" spans="1:2">
      <c r="A1577" s="4"/>
      <c r="B1577" s="5"/>
    </row>
    <row r="1578" spans="1:2">
      <c r="A1578" s="4"/>
      <c r="B1578" s="5"/>
    </row>
    <row r="1579" spans="1:2">
      <c r="A1579" s="4"/>
      <c r="B1579" s="5"/>
    </row>
    <row r="1580" spans="1:2">
      <c r="A1580" s="4"/>
      <c r="B1580" s="5"/>
    </row>
    <row r="1581" spans="1:2">
      <c r="A1581" s="4"/>
      <c r="B1581" s="5"/>
    </row>
    <row r="1582" spans="1:2">
      <c r="A1582" s="4"/>
      <c r="B1582" s="5"/>
    </row>
    <row r="1583" spans="1:2">
      <c r="A1583" s="4"/>
      <c r="B1583" s="5"/>
    </row>
    <row r="1584" spans="1:2">
      <c r="A1584" s="4"/>
      <c r="B1584" s="5"/>
    </row>
    <row r="1585" spans="1:2">
      <c r="A1585" s="4"/>
      <c r="B1585" s="5"/>
    </row>
    <row r="1586" spans="1:2">
      <c r="A1586" s="4"/>
      <c r="B1586" s="5"/>
    </row>
    <row r="1587" spans="1:2">
      <c r="A1587" s="4"/>
      <c r="B1587" s="5"/>
    </row>
    <row r="1588" spans="1:2">
      <c r="A1588" s="4"/>
      <c r="B1588" s="5"/>
    </row>
    <row r="1589" spans="1:2">
      <c r="A1589" s="4"/>
      <c r="B1589" s="5"/>
    </row>
    <row r="1590" spans="1:2">
      <c r="A1590" s="4"/>
      <c r="B1590" s="5"/>
    </row>
    <row r="1591" spans="1:2">
      <c r="A1591" s="4"/>
      <c r="B1591" s="5"/>
    </row>
    <row r="1592" spans="1:2">
      <c r="A1592" s="4"/>
      <c r="B1592" s="5"/>
    </row>
    <row r="1593" spans="1:2">
      <c r="A1593" s="4"/>
      <c r="B1593" s="5"/>
    </row>
    <row r="1594" spans="1:2">
      <c r="A1594" s="4"/>
      <c r="B1594" s="5"/>
    </row>
    <row r="1595" spans="1:2">
      <c r="A1595" s="4"/>
      <c r="B1595" s="5"/>
    </row>
    <row r="1596" spans="1:2">
      <c r="A1596" s="4"/>
      <c r="B1596" s="5"/>
    </row>
    <row r="1597" spans="1:2">
      <c r="A1597" s="4"/>
      <c r="B1597" s="5"/>
    </row>
    <row r="1598" spans="1:2">
      <c r="A1598" s="4"/>
      <c r="B1598" s="5"/>
    </row>
    <row r="1599" spans="1:2">
      <c r="A1599" s="4"/>
      <c r="B1599" s="5"/>
    </row>
    <row r="1600" spans="1:2">
      <c r="A1600" s="4"/>
      <c r="B1600" s="5"/>
    </row>
    <row r="1601" spans="1:2">
      <c r="A1601" s="4"/>
      <c r="B1601" s="5"/>
    </row>
    <row r="1602" spans="1:2">
      <c r="A1602" s="4"/>
      <c r="B1602" s="5"/>
    </row>
    <row r="1603" spans="1:2">
      <c r="A1603" s="4"/>
      <c r="B1603" s="5"/>
    </row>
    <row r="1604" spans="1:2">
      <c r="A1604" s="4"/>
      <c r="B1604" s="5"/>
    </row>
    <row r="1605" spans="1:2">
      <c r="A1605" s="4"/>
      <c r="B1605" s="5"/>
    </row>
    <row r="1606" spans="1:2">
      <c r="A1606" s="4"/>
      <c r="B1606" s="5"/>
    </row>
    <row r="1607" spans="1:2">
      <c r="A1607" s="4"/>
      <c r="B1607" s="5"/>
    </row>
    <row r="1608" spans="1:2">
      <c r="A1608" s="4"/>
      <c r="B1608" s="5"/>
    </row>
    <row r="1609" spans="1:2">
      <c r="A1609" s="4"/>
      <c r="B1609" s="5"/>
    </row>
    <row r="1610" spans="1:2">
      <c r="A1610" s="4"/>
      <c r="B1610" s="5"/>
    </row>
    <row r="1611" spans="1:2">
      <c r="A1611" s="4"/>
      <c r="B1611" s="5"/>
    </row>
    <row r="1612" spans="1:2">
      <c r="A1612" s="4"/>
      <c r="B1612" s="5"/>
    </row>
    <row r="1613" spans="1:2">
      <c r="A1613" s="4"/>
      <c r="B1613" s="5"/>
    </row>
    <row r="1614" spans="1:2">
      <c r="A1614" s="4"/>
      <c r="B1614" s="5"/>
    </row>
    <row r="1615" spans="1:2">
      <c r="A1615" s="4"/>
      <c r="B1615" s="5"/>
    </row>
    <row r="1616" spans="1:2">
      <c r="A1616" s="4"/>
      <c r="B1616" s="5"/>
    </row>
    <row r="1617" spans="1:2">
      <c r="A1617" s="4"/>
      <c r="B1617" s="5"/>
    </row>
    <row r="1618" spans="1:2">
      <c r="A1618" s="4"/>
      <c r="B1618" s="5"/>
    </row>
    <row r="1619" spans="1:2">
      <c r="A1619" s="4"/>
      <c r="B1619" s="5"/>
    </row>
    <row r="1620" spans="1:2">
      <c r="A1620" s="4"/>
      <c r="B1620" s="5"/>
    </row>
    <row r="1621" spans="1:2">
      <c r="A1621" s="4"/>
      <c r="B1621" s="5"/>
    </row>
    <row r="1622" spans="1:2">
      <c r="A1622" s="4"/>
      <c r="B1622" s="5"/>
    </row>
    <row r="1623" spans="1:2">
      <c r="A1623" s="4"/>
      <c r="B1623" s="5"/>
    </row>
    <row r="1624" spans="1:2">
      <c r="A1624" s="4"/>
      <c r="B1624" s="5"/>
    </row>
    <row r="1625" spans="1:2">
      <c r="A1625" s="4"/>
      <c r="B1625" s="5"/>
    </row>
    <row r="1626" spans="1:2">
      <c r="A1626" s="4"/>
      <c r="B1626" s="5"/>
    </row>
    <row r="1627" spans="1:2">
      <c r="A1627" s="4"/>
      <c r="B1627" s="5"/>
    </row>
    <row r="1628" spans="1:2">
      <c r="A1628" s="4"/>
      <c r="B1628" s="5"/>
    </row>
    <row r="1629" spans="1:2">
      <c r="A1629" s="4"/>
      <c r="B1629" s="5"/>
    </row>
    <row r="1630" spans="1:2">
      <c r="A1630" s="4"/>
      <c r="B1630" s="5"/>
    </row>
    <row r="1631" spans="1:2">
      <c r="A1631" s="4"/>
      <c r="B1631" s="5"/>
    </row>
    <row r="1632" spans="1:2">
      <c r="A1632" s="4"/>
      <c r="B1632" s="5"/>
    </row>
    <row r="1633" spans="1:2">
      <c r="A1633" s="4"/>
      <c r="B1633" s="5"/>
    </row>
    <row r="1634" spans="1:2">
      <c r="A1634" s="4"/>
      <c r="B1634" s="5"/>
    </row>
    <row r="1635" spans="1:2">
      <c r="A1635" s="4"/>
      <c r="B1635" s="5"/>
    </row>
    <row r="1636" spans="1:2">
      <c r="A1636" s="4"/>
      <c r="B1636" s="5"/>
    </row>
    <row r="1637" spans="1:2">
      <c r="A1637" s="4"/>
      <c r="B1637" s="5"/>
    </row>
    <row r="1638" spans="1:2">
      <c r="A1638" s="4"/>
      <c r="B1638" s="5"/>
    </row>
    <row r="1639" spans="1:2">
      <c r="A1639" s="4"/>
      <c r="B1639" s="5"/>
    </row>
    <row r="1640" spans="1:2">
      <c r="A1640" s="4"/>
      <c r="B1640" s="5"/>
    </row>
    <row r="1641" spans="1:2">
      <c r="A1641" s="4"/>
      <c r="B1641" s="5"/>
    </row>
    <row r="1642" spans="1:2">
      <c r="A1642" s="4"/>
      <c r="B1642" s="5"/>
    </row>
    <row r="1643" spans="1:2">
      <c r="A1643" s="4"/>
      <c r="B1643" s="5"/>
    </row>
    <row r="1644" spans="1:2">
      <c r="A1644" s="4"/>
      <c r="B1644" s="5"/>
    </row>
    <row r="1645" spans="1:2">
      <c r="A1645" s="4"/>
      <c r="B1645" s="5"/>
    </row>
    <row r="1646" spans="1:2">
      <c r="A1646" s="4"/>
      <c r="B1646" s="5"/>
    </row>
    <row r="1647" spans="1:2">
      <c r="A1647" s="4"/>
      <c r="B1647" s="5"/>
    </row>
    <row r="1648" spans="1:2">
      <c r="A1648" s="4"/>
      <c r="B1648" s="5"/>
    </row>
    <row r="1649" spans="1:2">
      <c r="A1649" s="4"/>
      <c r="B1649" s="5"/>
    </row>
    <row r="1650" spans="1:2">
      <c r="A1650" s="4"/>
      <c r="B1650" s="5"/>
    </row>
    <row r="1651" spans="1:2">
      <c r="A1651" s="4"/>
      <c r="B1651" s="5"/>
    </row>
    <row r="1652" spans="1:2">
      <c r="A1652" s="4"/>
      <c r="B1652" s="5"/>
    </row>
    <row r="1653" spans="1:2">
      <c r="A1653" s="4"/>
      <c r="B1653" s="5"/>
    </row>
    <row r="1654" spans="1:2">
      <c r="A1654" s="4"/>
      <c r="B1654" s="5"/>
    </row>
    <row r="1655" spans="1:2">
      <c r="A1655" s="4"/>
      <c r="B1655" s="5"/>
    </row>
    <row r="1656" spans="1:2">
      <c r="A1656" s="4"/>
      <c r="B1656" s="5"/>
    </row>
    <row r="1657" spans="1:2">
      <c r="A1657" s="4"/>
      <c r="B1657" s="5"/>
    </row>
    <row r="1658" spans="1:2">
      <c r="A1658" s="4"/>
      <c r="B1658" s="5"/>
    </row>
    <row r="1659" spans="1:2">
      <c r="A1659" s="4"/>
      <c r="B1659" s="5"/>
    </row>
    <row r="1660" spans="1:2">
      <c r="A1660" s="4"/>
      <c r="B1660" s="5"/>
    </row>
    <row r="1661" spans="1:2">
      <c r="A1661" s="4"/>
      <c r="B1661" s="5"/>
    </row>
    <row r="1662" spans="1:2">
      <c r="A1662" s="4"/>
      <c r="B1662" s="5"/>
    </row>
    <row r="1663" spans="1:2">
      <c r="A1663" s="4"/>
      <c r="B1663" s="5"/>
    </row>
    <row r="1664" spans="1:2">
      <c r="A1664" s="4"/>
      <c r="B1664" s="5"/>
    </row>
    <row r="1665" spans="1:2">
      <c r="A1665" s="4"/>
      <c r="B1665" s="5"/>
    </row>
    <row r="1666" spans="1:2">
      <c r="A1666" s="4"/>
      <c r="B1666" s="5"/>
    </row>
    <row r="1667" spans="1:2">
      <c r="A1667" s="4"/>
      <c r="B1667" s="5"/>
    </row>
    <row r="1668" spans="1:2">
      <c r="A1668" s="4"/>
      <c r="B1668" s="5"/>
    </row>
    <row r="1669" spans="1:2">
      <c r="A1669" s="4"/>
      <c r="B1669" s="5"/>
    </row>
    <row r="1670" spans="1:2">
      <c r="A1670" s="4"/>
      <c r="B1670" s="5"/>
    </row>
    <row r="1671" spans="1:2">
      <c r="A1671" s="4"/>
      <c r="B1671" s="5"/>
    </row>
    <row r="1672" spans="1:2">
      <c r="A1672" s="4"/>
      <c r="B1672" s="5"/>
    </row>
    <row r="1673" spans="1:2">
      <c r="A1673" s="4"/>
      <c r="B1673" s="5"/>
    </row>
    <row r="1674" spans="1:2">
      <c r="A1674" s="4"/>
      <c r="B1674" s="5"/>
    </row>
    <row r="1675" spans="1:2">
      <c r="A1675" s="4"/>
      <c r="B1675" s="5"/>
    </row>
    <row r="1676" spans="1:2">
      <c r="A1676" s="4"/>
      <c r="B1676" s="5"/>
    </row>
    <row r="1677" spans="1:2">
      <c r="A1677" s="4"/>
      <c r="B1677" s="5"/>
    </row>
    <row r="1678" spans="1:2">
      <c r="A1678" s="4"/>
      <c r="B1678" s="5"/>
    </row>
    <row r="1679" spans="1:2">
      <c r="A1679" s="4"/>
      <c r="B1679" s="5"/>
    </row>
    <row r="1680" spans="1:2">
      <c r="A1680" s="4"/>
      <c r="B1680" s="5"/>
    </row>
    <row r="1681" spans="1:2">
      <c r="A1681" s="4"/>
      <c r="B1681" s="5"/>
    </row>
    <row r="1682" spans="1:2">
      <c r="A1682" s="4"/>
      <c r="B1682" s="5"/>
    </row>
    <row r="1683" spans="1:2">
      <c r="A1683" s="4"/>
      <c r="B1683" s="5"/>
    </row>
    <row r="1684" spans="1:2">
      <c r="A1684" s="4"/>
      <c r="B1684" s="5"/>
    </row>
    <row r="1685" spans="1:2">
      <c r="A1685" s="4"/>
      <c r="B1685" s="5"/>
    </row>
    <row r="1686" spans="1:2">
      <c r="A1686" s="4"/>
      <c r="B1686" s="5"/>
    </row>
    <row r="1687" spans="1:2">
      <c r="A1687" s="4"/>
      <c r="B1687" s="5"/>
    </row>
    <row r="1688" spans="1:2">
      <c r="A1688" s="4"/>
      <c r="B1688" s="5"/>
    </row>
    <row r="1689" spans="1:2">
      <c r="A1689" s="4"/>
      <c r="B1689" s="5"/>
    </row>
    <row r="1690" spans="1:2">
      <c r="A1690" s="4"/>
      <c r="B1690" s="5"/>
    </row>
    <row r="1691" spans="1:2">
      <c r="A1691" s="4"/>
      <c r="B1691" s="5"/>
    </row>
    <row r="1692" spans="1:2">
      <c r="A1692" s="4"/>
      <c r="B1692" s="5"/>
    </row>
    <row r="1693" spans="1:2">
      <c r="A1693" s="4"/>
      <c r="B1693" s="5"/>
    </row>
    <row r="1694" spans="1:2">
      <c r="A1694" s="4"/>
      <c r="B1694" s="5"/>
    </row>
    <row r="1695" spans="1:2">
      <c r="A1695" s="4"/>
      <c r="B1695" s="5"/>
    </row>
    <row r="1696" spans="1:2">
      <c r="A1696" s="4"/>
      <c r="B1696" s="5"/>
    </row>
    <row r="1697" spans="1:2">
      <c r="A1697" s="4"/>
      <c r="B1697" s="5"/>
    </row>
    <row r="1698" spans="1:2">
      <c r="A1698" s="4"/>
      <c r="B1698" s="5"/>
    </row>
    <row r="1699" spans="1:2">
      <c r="A1699" s="4"/>
      <c r="B1699" s="5"/>
    </row>
    <row r="1700" spans="1:2">
      <c r="A1700" s="4"/>
      <c r="B1700" s="5"/>
    </row>
    <row r="1701" spans="1:2">
      <c r="A1701" s="4"/>
      <c r="B1701" s="5"/>
    </row>
    <row r="1702" spans="1:2">
      <c r="A1702" s="4"/>
      <c r="B1702" s="5"/>
    </row>
    <row r="1703" spans="1:2">
      <c r="A1703" s="4"/>
      <c r="B1703" s="5"/>
    </row>
    <row r="1704" spans="1:2">
      <c r="A1704" s="4"/>
      <c r="B1704" s="5"/>
    </row>
    <row r="1705" spans="1:2">
      <c r="A1705" s="4"/>
      <c r="B1705" s="5"/>
    </row>
    <row r="1706" spans="1:2">
      <c r="A1706" s="4"/>
      <c r="B1706" s="5"/>
    </row>
    <row r="1707" spans="1:2">
      <c r="A1707" s="4"/>
      <c r="B1707" s="5"/>
    </row>
    <row r="1708" spans="1:2">
      <c r="A1708" s="4"/>
      <c r="B1708" s="5"/>
    </row>
    <row r="1709" spans="1:2">
      <c r="A1709" s="4"/>
      <c r="B1709" s="5"/>
    </row>
    <row r="1710" spans="1:2">
      <c r="A1710" s="4"/>
      <c r="B1710" s="5"/>
    </row>
    <row r="1711" spans="1:2">
      <c r="A1711" s="4"/>
      <c r="B1711" s="5"/>
    </row>
    <row r="1712" spans="1:2">
      <c r="A1712" s="4"/>
      <c r="B1712" s="5"/>
    </row>
    <row r="1713" spans="1:2">
      <c r="A1713" s="4"/>
      <c r="B1713" s="5"/>
    </row>
    <row r="1714" spans="1:2">
      <c r="A1714" s="4"/>
      <c r="B1714" s="5"/>
    </row>
    <row r="1715" spans="1:2">
      <c r="A1715" s="4"/>
      <c r="B1715" s="5"/>
    </row>
    <row r="1716" spans="1:2">
      <c r="A1716" s="4"/>
      <c r="B1716" s="5"/>
    </row>
    <row r="1717" spans="1:2">
      <c r="A1717" s="4"/>
      <c r="B1717" s="5"/>
    </row>
    <row r="1718" spans="1:2">
      <c r="A1718" s="4"/>
      <c r="B1718" s="5"/>
    </row>
    <row r="1719" spans="1:2">
      <c r="A1719" s="4"/>
      <c r="B1719" s="5"/>
    </row>
    <row r="1720" spans="1:2">
      <c r="A1720" s="4"/>
      <c r="B1720" s="5"/>
    </row>
    <row r="1721" spans="1:2">
      <c r="A1721" s="4"/>
      <c r="B1721" s="5"/>
    </row>
    <row r="1722" spans="1:2">
      <c r="A1722" s="4"/>
      <c r="B1722" s="5"/>
    </row>
    <row r="1723" spans="1:2">
      <c r="A1723" s="4"/>
      <c r="B1723" s="5"/>
    </row>
    <row r="1724" spans="1:2">
      <c r="A1724" s="4"/>
      <c r="B1724" s="5"/>
    </row>
    <row r="1725" spans="1:2">
      <c r="A1725" s="4"/>
      <c r="B1725" s="5"/>
    </row>
    <row r="1726" spans="1:2">
      <c r="A1726" s="4"/>
      <c r="B1726" s="5"/>
    </row>
    <row r="1727" spans="1:2">
      <c r="A1727" s="4"/>
      <c r="B1727" s="5"/>
    </row>
    <row r="1728" spans="1:2">
      <c r="A1728" s="4"/>
      <c r="B1728" s="5"/>
    </row>
    <row r="1729" spans="1:2">
      <c r="A1729" s="4"/>
      <c r="B1729" s="5"/>
    </row>
    <row r="1730" spans="1:2">
      <c r="A1730" s="4"/>
      <c r="B1730" s="5"/>
    </row>
    <row r="1731" spans="1:2">
      <c r="A1731" s="4"/>
      <c r="B1731" s="5"/>
    </row>
    <row r="1732" spans="1:2">
      <c r="A1732" s="4"/>
      <c r="B1732" s="5"/>
    </row>
    <row r="1733" spans="1:2">
      <c r="A1733" s="4"/>
      <c r="B1733" s="5"/>
    </row>
    <row r="1734" spans="1:2">
      <c r="A1734" s="4"/>
      <c r="B1734" s="5"/>
    </row>
    <row r="1735" spans="1:2">
      <c r="A1735" s="4"/>
      <c r="B1735" s="5"/>
    </row>
    <row r="1736" spans="1:2">
      <c r="A1736" s="4"/>
      <c r="B1736" s="5"/>
    </row>
    <row r="1737" spans="1:2">
      <c r="A1737" s="4"/>
      <c r="B1737" s="5"/>
    </row>
    <row r="1738" spans="1:2">
      <c r="A1738" s="4"/>
      <c r="B1738" s="5"/>
    </row>
    <row r="1739" spans="1:2">
      <c r="A1739" s="4"/>
      <c r="B1739" s="5"/>
    </row>
    <row r="1740" spans="1:2">
      <c r="A1740" s="4"/>
      <c r="B1740" s="5"/>
    </row>
    <row r="1741" spans="1:2">
      <c r="A1741" s="4"/>
      <c r="B1741" s="5"/>
    </row>
    <row r="1742" spans="1:2">
      <c r="A1742" s="4"/>
      <c r="B1742" s="5"/>
    </row>
    <row r="1743" spans="1:2">
      <c r="A1743" s="4"/>
      <c r="B1743" s="5"/>
    </row>
    <row r="1744" spans="1:2">
      <c r="A1744" s="4"/>
      <c r="B1744" s="5"/>
    </row>
    <row r="1745" spans="1:2">
      <c r="A1745" s="4"/>
      <c r="B1745" s="5"/>
    </row>
    <row r="1746" spans="1:2">
      <c r="A1746" s="4"/>
      <c r="B1746" s="5"/>
    </row>
    <row r="1747" spans="1:2">
      <c r="A1747" s="4"/>
      <c r="B1747" s="5"/>
    </row>
    <row r="1748" spans="1:2">
      <c r="A1748" s="4"/>
      <c r="B1748" s="5"/>
    </row>
    <row r="1749" spans="1:2">
      <c r="A1749" s="4"/>
      <c r="B1749" s="5"/>
    </row>
    <row r="1750" spans="1:2">
      <c r="A1750" s="4"/>
      <c r="B1750" s="5"/>
    </row>
    <row r="1751" spans="1:2">
      <c r="A1751" s="4"/>
      <c r="B1751" s="5"/>
    </row>
    <row r="1752" spans="1:2">
      <c r="A1752" s="4"/>
      <c r="B1752" s="5"/>
    </row>
    <row r="1753" spans="1:2">
      <c r="A1753" s="4"/>
      <c r="B1753" s="5"/>
    </row>
    <row r="1754" spans="1:2">
      <c r="A1754" s="4"/>
      <c r="B1754" s="5"/>
    </row>
    <row r="1755" spans="1:2">
      <c r="A1755" s="4"/>
      <c r="B1755" s="5"/>
    </row>
    <row r="1756" spans="1:2">
      <c r="A1756" s="4"/>
      <c r="B1756" s="5"/>
    </row>
    <row r="1757" spans="1:2">
      <c r="A1757" s="4"/>
      <c r="B1757" s="5"/>
    </row>
    <row r="1758" spans="1:2">
      <c r="A1758" s="4"/>
      <c r="B1758" s="5"/>
    </row>
    <row r="1759" spans="1:2">
      <c r="A1759" s="4"/>
      <c r="B1759" s="5"/>
    </row>
    <row r="1760" spans="1:2">
      <c r="A1760" s="4"/>
      <c r="B1760" s="5"/>
    </row>
    <row r="1761" spans="1:2">
      <c r="A1761" s="4"/>
      <c r="B1761" s="5"/>
    </row>
    <row r="1762" spans="1:2">
      <c r="A1762" s="4"/>
      <c r="B1762" s="5"/>
    </row>
    <row r="1763" spans="1:2">
      <c r="A1763" s="4"/>
      <c r="B1763" s="5"/>
    </row>
    <row r="1764" spans="1:2">
      <c r="A1764" s="4"/>
      <c r="B1764" s="5"/>
    </row>
    <row r="1765" spans="1:2">
      <c r="A1765" s="4"/>
      <c r="B1765" s="5"/>
    </row>
    <row r="1766" spans="1:2">
      <c r="A1766" s="4"/>
      <c r="B1766" s="5"/>
    </row>
    <row r="1767" spans="1:2">
      <c r="A1767" s="4"/>
      <c r="B1767" s="5"/>
    </row>
    <row r="1768" spans="1:2">
      <c r="A1768" s="4"/>
      <c r="B1768" s="5"/>
    </row>
    <row r="1769" spans="1:2">
      <c r="A1769" s="4"/>
      <c r="B1769" s="5"/>
    </row>
    <row r="1770" spans="1:2">
      <c r="A1770" s="4"/>
      <c r="B1770" s="5"/>
    </row>
    <row r="1771" spans="1:2">
      <c r="A1771" s="4"/>
      <c r="B1771" s="5"/>
    </row>
    <row r="1772" spans="1:2">
      <c r="A1772" s="4"/>
      <c r="B1772" s="5"/>
    </row>
    <row r="1773" spans="1:2">
      <c r="A1773" s="4"/>
      <c r="B1773" s="5"/>
    </row>
    <row r="1774" spans="1:2">
      <c r="A1774" s="4"/>
      <c r="B1774" s="5"/>
    </row>
    <row r="1775" spans="1:2">
      <c r="A1775" s="4"/>
      <c r="B1775" s="5"/>
    </row>
    <row r="1776" spans="1:2">
      <c r="A1776" s="4"/>
      <c r="B1776" s="5"/>
    </row>
    <row r="1777" spans="1:2">
      <c r="A1777" s="4"/>
      <c r="B1777" s="5"/>
    </row>
    <row r="1778" spans="1:2">
      <c r="A1778" s="4"/>
      <c r="B1778" s="5"/>
    </row>
    <row r="1779" spans="1:2">
      <c r="A1779" s="4"/>
      <c r="B1779" s="5"/>
    </row>
    <row r="1780" spans="1:2">
      <c r="A1780" s="4"/>
      <c r="B1780" s="5"/>
    </row>
    <row r="1781" spans="1:2">
      <c r="A1781" s="4"/>
      <c r="B1781" s="5"/>
    </row>
    <row r="1782" spans="1:2">
      <c r="A1782" s="4"/>
      <c r="B1782" s="5"/>
    </row>
    <row r="1783" spans="1:2">
      <c r="A1783" s="4"/>
      <c r="B1783" s="5"/>
    </row>
    <row r="1784" spans="1:2">
      <c r="A1784" s="4"/>
      <c r="B1784" s="5"/>
    </row>
    <row r="1785" spans="1:2">
      <c r="A1785" s="4"/>
      <c r="B1785" s="5"/>
    </row>
    <row r="1786" spans="1:2">
      <c r="A1786" s="4"/>
      <c r="B1786" s="5"/>
    </row>
    <row r="1787" spans="1:2">
      <c r="A1787" s="4"/>
      <c r="B1787" s="5"/>
    </row>
    <row r="1788" spans="1:2">
      <c r="A1788" s="4"/>
      <c r="B1788" s="5"/>
    </row>
    <row r="1789" spans="1:2">
      <c r="A1789" s="4"/>
      <c r="B1789" s="5"/>
    </row>
    <row r="1790" spans="1:2">
      <c r="A1790" s="4"/>
      <c r="B1790" s="5"/>
    </row>
    <row r="1791" spans="1:2">
      <c r="A1791" s="4"/>
      <c r="B1791" s="5"/>
    </row>
    <row r="1792" spans="1:2">
      <c r="A1792" s="4"/>
      <c r="B1792" s="5"/>
    </row>
    <row r="1793" spans="1:2">
      <c r="A1793" s="4"/>
      <c r="B1793" s="5"/>
    </row>
    <row r="1794" spans="1:2">
      <c r="A1794" s="4"/>
      <c r="B1794" s="5"/>
    </row>
    <row r="1795" spans="1:2">
      <c r="A1795" s="4"/>
      <c r="B1795" s="5"/>
    </row>
    <row r="1796" spans="1:2">
      <c r="A1796" s="4"/>
      <c r="B1796" s="5"/>
    </row>
    <row r="1797" spans="1:2">
      <c r="A1797" s="4"/>
      <c r="B1797" s="5"/>
    </row>
    <row r="1798" spans="1:2">
      <c r="A1798" s="4"/>
      <c r="B1798" s="5"/>
    </row>
    <row r="1799" spans="1:2">
      <c r="A1799" s="4"/>
      <c r="B1799" s="5"/>
    </row>
    <row r="1800" spans="1:2">
      <c r="A1800" s="4"/>
      <c r="B1800" s="5"/>
    </row>
    <row r="1801" spans="1:2">
      <c r="A1801" s="4"/>
      <c r="B1801" s="5"/>
    </row>
    <row r="1802" spans="1:2">
      <c r="A1802" s="4"/>
      <c r="B1802" s="5"/>
    </row>
    <row r="1803" spans="1:2">
      <c r="A1803" s="4"/>
      <c r="B1803" s="5"/>
    </row>
    <row r="1804" spans="1:2">
      <c r="A1804" s="4"/>
      <c r="B1804" s="5"/>
    </row>
    <row r="1805" spans="1:2">
      <c r="A1805" s="4"/>
      <c r="B1805" s="5"/>
    </row>
    <row r="1806" spans="1:2">
      <c r="A1806" s="4"/>
      <c r="B1806" s="5"/>
    </row>
    <row r="1807" spans="1:2">
      <c r="A1807" s="4"/>
      <c r="B1807" s="5"/>
    </row>
    <row r="1808" spans="1:2">
      <c r="A1808" s="4"/>
      <c r="B1808" s="5"/>
    </row>
    <row r="1809" spans="1:2">
      <c r="A1809" s="4"/>
      <c r="B1809" s="5"/>
    </row>
    <row r="1810" spans="1:2">
      <c r="A1810" s="4"/>
      <c r="B1810" s="5"/>
    </row>
    <row r="1811" spans="1:2">
      <c r="A1811" s="4"/>
      <c r="B1811" s="5"/>
    </row>
    <row r="1812" spans="1:2">
      <c r="A1812" s="4"/>
      <c r="B1812" s="5"/>
    </row>
    <row r="1813" spans="1:2">
      <c r="A1813" s="4"/>
      <c r="B1813" s="5"/>
    </row>
    <row r="1814" spans="1:2">
      <c r="A1814" s="4"/>
      <c r="B1814" s="5"/>
    </row>
    <row r="1815" spans="1:2">
      <c r="A1815" s="4"/>
      <c r="B1815" s="5"/>
    </row>
    <row r="1816" spans="1:2">
      <c r="A1816" s="4"/>
      <c r="B1816" s="5"/>
    </row>
    <row r="1817" spans="1:2">
      <c r="A1817" s="4"/>
      <c r="B1817" s="5"/>
    </row>
    <row r="1818" spans="1:2">
      <c r="A1818" s="4"/>
      <c r="B1818" s="5"/>
    </row>
    <row r="1819" spans="1:2">
      <c r="A1819" s="4"/>
      <c r="B1819" s="5"/>
    </row>
    <row r="1820" spans="1:2">
      <c r="A1820" s="4"/>
      <c r="B1820" s="5"/>
    </row>
    <row r="1821" spans="1:2">
      <c r="A1821" s="4"/>
      <c r="B1821" s="5"/>
    </row>
    <row r="1822" spans="1:2">
      <c r="A1822" s="4"/>
      <c r="B1822" s="5"/>
    </row>
    <row r="1823" spans="1:2">
      <c r="A1823" s="4"/>
      <c r="B1823" s="5"/>
    </row>
    <row r="1824" spans="1:2">
      <c r="A1824" s="4"/>
      <c r="B1824" s="5"/>
    </row>
    <row r="1825" spans="1:2">
      <c r="A1825" s="4"/>
      <c r="B1825" s="5"/>
    </row>
    <row r="1826" spans="1:2">
      <c r="A1826" s="4"/>
      <c r="B1826" s="5"/>
    </row>
    <row r="1827" spans="1:2">
      <c r="A1827" s="4"/>
      <c r="B1827" s="5"/>
    </row>
    <row r="1828" spans="1:2">
      <c r="A1828" s="4"/>
      <c r="B1828" s="5"/>
    </row>
    <row r="1829" spans="1:2">
      <c r="A1829" s="4"/>
      <c r="B1829" s="5"/>
    </row>
    <row r="1830" spans="1:2">
      <c r="A1830" s="4"/>
      <c r="B1830" s="5"/>
    </row>
    <row r="1831" spans="1:2">
      <c r="A1831" s="4"/>
      <c r="B1831" s="5"/>
    </row>
    <row r="1832" spans="1:2">
      <c r="A1832" s="4"/>
      <c r="B1832" s="5"/>
    </row>
    <row r="1833" spans="1:2">
      <c r="A1833" s="4"/>
      <c r="B1833" s="5"/>
    </row>
    <row r="1834" spans="1:2">
      <c r="A1834" s="4"/>
      <c r="B1834" s="5"/>
    </row>
    <row r="1835" spans="1:2">
      <c r="A1835" s="4"/>
      <c r="B1835" s="5"/>
    </row>
    <row r="1836" spans="1:2">
      <c r="A1836" s="4"/>
      <c r="B1836" s="5"/>
    </row>
    <row r="1837" spans="1:2">
      <c r="A1837" s="4"/>
      <c r="B1837" s="5"/>
    </row>
    <row r="1838" spans="1:2">
      <c r="A1838" s="4"/>
      <c r="B1838" s="5"/>
    </row>
    <row r="1839" spans="1:2">
      <c r="A1839" s="4"/>
      <c r="B1839" s="5"/>
    </row>
    <row r="1840" spans="1:2">
      <c r="A1840" s="4"/>
      <c r="B1840" s="5"/>
    </row>
    <row r="1841" spans="1:2">
      <c r="A1841" s="4"/>
      <c r="B1841" s="5"/>
    </row>
    <row r="1842" spans="1:2">
      <c r="A1842" s="4"/>
      <c r="B1842" s="5"/>
    </row>
    <row r="1843" spans="1:2">
      <c r="A1843" s="4"/>
      <c r="B1843" s="5"/>
    </row>
    <row r="1844" spans="1:2">
      <c r="A1844" s="4"/>
      <c r="B1844" s="5"/>
    </row>
    <row r="1845" spans="1:2">
      <c r="A1845" s="4"/>
      <c r="B1845" s="5"/>
    </row>
    <row r="1846" spans="1:2">
      <c r="A1846" s="4"/>
      <c r="B1846" s="5"/>
    </row>
    <row r="1847" spans="1:2">
      <c r="A1847" s="4"/>
      <c r="B1847" s="5"/>
    </row>
    <row r="1848" spans="1:2">
      <c r="A1848" s="4"/>
      <c r="B1848" s="5"/>
    </row>
    <row r="1849" spans="1:2">
      <c r="A1849" s="4"/>
      <c r="B1849" s="5"/>
    </row>
    <row r="1850" spans="1:2">
      <c r="A1850" s="4"/>
      <c r="B1850" s="5"/>
    </row>
    <row r="1851" spans="1:2">
      <c r="A1851" s="4"/>
      <c r="B1851" s="5"/>
    </row>
    <row r="1852" spans="1:2">
      <c r="A1852" s="4"/>
      <c r="B1852" s="5"/>
    </row>
    <row r="1853" spans="1:2">
      <c r="A1853" s="4"/>
      <c r="B1853" s="5"/>
    </row>
    <row r="1854" spans="1:2">
      <c r="A1854" s="4"/>
      <c r="B1854" s="5"/>
    </row>
    <row r="1855" spans="1:2">
      <c r="A1855" s="4"/>
      <c r="B1855" s="5"/>
    </row>
    <row r="1856" spans="1:2">
      <c r="A1856" s="4"/>
      <c r="B1856" s="5"/>
    </row>
    <row r="1857" spans="1:2">
      <c r="A1857" s="4"/>
      <c r="B1857" s="5"/>
    </row>
    <row r="1858" spans="1:2">
      <c r="A1858" s="4"/>
      <c r="B1858" s="5"/>
    </row>
    <row r="1859" spans="1:2">
      <c r="A1859" s="4"/>
      <c r="B1859" s="5"/>
    </row>
    <row r="1860" spans="1:2">
      <c r="A1860" s="4"/>
      <c r="B1860" s="5"/>
    </row>
    <row r="1861" spans="1:2">
      <c r="A1861" s="4"/>
      <c r="B1861" s="5"/>
    </row>
    <row r="1862" spans="1:2">
      <c r="A1862" s="4"/>
      <c r="B1862" s="5"/>
    </row>
    <row r="1863" spans="1:2">
      <c r="A1863" s="4"/>
      <c r="B1863" s="5"/>
    </row>
    <row r="1864" spans="1:2">
      <c r="A1864" s="4"/>
      <c r="B1864" s="5"/>
    </row>
    <row r="1865" spans="1:2">
      <c r="A1865" s="4"/>
      <c r="B1865" s="5"/>
    </row>
    <row r="1866" spans="1:2">
      <c r="A1866" s="4"/>
      <c r="B1866" s="5"/>
    </row>
    <row r="1867" spans="1:2">
      <c r="A1867" s="4"/>
      <c r="B1867" s="5"/>
    </row>
    <row r="1868" spans="1:2">
      <c r="A1868" s="4"/>
      <c r="B1868" s="5"/>
    </row>
    <row r="1869" spans="1:2">
      <c r="A1869" s="4"/>
      <c r="B1869" s="5"/>
    </row>
    <row r="1870" spans="1:2">
      <c r="A1870" s="4"/>
      <c r="B1870" s="5"/>
    </row>
    <row r="1871" spans="1:2">
      <c r="A1871" s="4"/>
      <c r="B1871" s="5"/>
    </row>
    <row r="1872" spans="1:2">
      <c r="A1872" s="4"/>
      <c r="B1872" s="5"/>
    </row>
    <row r="1873" spans="1:2">
      <c r="A1873" s="4"/>
      <c r="B1873" s="5"/>
    </row>
    <row r="1874" spans="1:2">
      <c r="A1874" s="4"/>
      <c r="B1874" s="5"/>
    </row>
    <row r="1875" spans="1:2">
      <c r="A1875" s="4"/>
      <c r="B1875" s="5"/>
    </row>
    <row r="1876" spans="1:2">
      <c r="A1876" s="4"/>
      <c r="B1876" s="5"/>
    </row>
    <row r="1877" spans="1:2">
      <c r="A1877" s="4"/>
      <c r="B1877" s="5"/>
    </row>
    <row r="1878" spans="1:2">
      <c r="A1878" s="4"/>
      <c r="B1878" s="5"/>
    </row>
    <row r="1879" spans="1:2">
      <c r="A1879" s="4"/>
      <c r="B1879" s="5"/>
    </row>
    <row r="1880" spans="1:2">
      <c r="A1880" s="4"/>
      <c r="B1880" s="5"/>
    </row>
    <row r="1881" spans="1:2">
      <c r="A1881" s="4"/>
      <c r="B1881" s="5"/>
    </row>
    <row r="1882" spans="1:2">
      <c r="A1882" s="4"/>
      <c r="B1882" s="5"/>
    </row>
    <row r="1883" spans="1:2">
      <c r="A1883" s="4"/>
      <c r="B1883" s="5"/>
    </row>
    <row r="1884" spans="1:2">
      <c r="A1884" s="4"/>
      <c r="B1884" s="5"/>
    </row>
    <row r="1885" spans="1:2">
      <c r="A1885" s="4"/>
      <c r="B1885" s="5"/>
    </row>
    <row r="1886" spans="1:2">
      <c r="A1886" s="4"/>
      <c r="B1886" s="5"/>
    </row>
    <row r="1887" spans="1:2">
      <c r="A1887" s="4"/>
      <c r="B1887" s="5"/>
    </row>
    <row r="1888" spans="1:2">
      <c r="A1888" s="4"/>
      <c r="B1888" s="5"/>
    </row>
    <row r="1889" spans="1:2">
      <c r="A1889" s="4"/>
      <c r="B1889" s="5"/>
    </row>
    <row r="1890" spans="1:2">
      <c r="A1890" s="4"/>
      <c r="B1890" s="5"/>
    </row>
    <row r="1891" spans="1:2">
      <c r="A1891" s="4"/>
      <c r="B1891" s="5"/>
    </row>
    <row r="1892" spans="1:2">
      <c r="A1892" s="4"/>
      <c r="B1892" s="5"/>
    </row>
    <row r="1893" spans="1:2">
      <c r="A1893" s="4"/>
      <c r="B1893" s="5"/>
    </row>
    <row r="1894" spans="1:2">
      <c r="A1894" s="4"/>
      <c r="B1894" s="5"/>
    </row>
    <row r="1895" spans="1:2">
      <c r="A1895" s="4"/>
      <c r="B1895" s="5"/>
    </row>
    <row r="1896" spans="1:2">
      <c r="A1896" s="4"/>
      <c r="B1896" s="5"/>
    </row>
    <row r="1897" spans="1:2">
      <c r="A1897" s="4"/>
      <c r="B1897" s="5"/>
    </row>
    <row r="1898" spans="1:2">
      <c r="A1898" s="4"/>
      <c r="B1898" s="5"/>
    </row>
    <row r="1899" spans="1:2">
      <c r="A1899" s="4"/>
      <c r="B1899" s="5"/>
    </row>
    <row r="1900" spans="1:2">
      <c r="A1900" s="4"/>
      <c r="B1900" s="5"/>
    </row>
    <row r="1901" spans="1:2">
      <c r="A1901" s="4"/>
      <c r="B1901" s="5"/>
    </row>
    <row r="1902" spans="1:2">
      <c r="A1902" s="4"/>
      <c r="B1902" s="5"/>
    </row>
    <row r="1903" spans="1:2">
      <c r="A1903" s="4"/>
      <c r="B1903" s="5"/>
    </row>
    <row r="1904" spans="1:2">
      <c r="A1904" s="4"/>
      <c r="B1904" s="5"/>
    </row>
    <row r="1905" spans="1:2">
      <c r="A1905" s="4"/>
      <c r="B1905" s="5"/>
    </row>
    <row r="1906" spans="1:2">
      <c r="A1906" s="4"/>
      <c r="B1906" s="5"/>
    </row>
    <row r="1907" spans="1:2">
      <c r="A1907" s="4"/>
      <c r="B1907" s="5"/>
    </row>
    <row r="1908" spans="1:2">
      <c r="A1908" s="4"/>
      <c r="B1908" s="5"/>
    </row>
    <row r="1909" spans="1:2">
      <c r="A1909" s="4"/>
      <c r="B1909" s="5"/>
    </row>
    <row r="1910" spans="1:2">
      <c r="A1910" s="4"/>
      <c r="B1910" s="5"/>
    </row>
    <row r="1911" spans="1:2">
      <c r="A1911" s="4"/>
      <c r="B1911" s="5"/>
    </row>
    <row r="1912" spans="1:2">
      <c r="A1912" s="4"/>
      <c r="B1912" s="5"/>
    </row>
    <row r="1913" spans="1:2">
      <c r="A1913" s="4"/>
      <c r="B1913" s="5"/>
    </row>
    <row r="1914" spans="1:2">
      <c r="A1914" s="4"/>
      <c r="B1914" s="5"/>
    </row>
    <row r="1915" spans="1:2">
      <c r="A1915" s="4"/>
      <c r="B1915" s="5"/>
    </row>
    <row r="1916" spans="1:2">
      <c r="A1916" s="4"/>
      <c r="B1916" s="5"/>
    </row>
    <row r="1917" spans="1:2">
      <c r="A1917" s="4"/>
      <c r="B1917" s="5"/>
    </row>
    <row r="1918" spans="1:2">
      <c r="A1918" s="4"/>
      <c r="B1918" s="5"/>
    </row>
    <row r="1919" spans="1:2">
      <c r="A1919" s="4"/>
      <c r="B1919" s="5"/>
    </row>
    <row r="1920" spans="1:2">
      <c r="A1920" s="4"/>
      <c r="B1920" s="5"/>
    </row>
    <row r="1921" spans="1:2">
      <c r="A1921" s="4"/>
      <c r="B1921" s="5"/>
    </row>
    <row r="1922" spans="1:2">
      <c r="A1922" s="4"/>
      <c r="B1922" s="5"/>
    </row>
    <row r="1923" spans="1:2">
      <c r="A1923" s="4"/>
      <c r="B1923" s="5"/>
    </row>
    <row r="1924" spans="1:2">
      <c r="A1924" s="4"/>
      <c r="B1924" s="5"/>
    </row>
    <row r="1925" spans="1:2">
      <c r="A1925" s="4"/>
      <c r="B1925" s="5"/>
    </row>
    <row r="1926" spans="1:2">
      <c r="A1926" s="4"/>
      <c r="B1926" s="5"/>
    </row>
    <row r="1927" spans="1:2">
      <c r="A1927" s="4"/>
      <c r="B1927" s="5"/>
    </row>
    <row r="1928" spans="1:2">
      <c r="A1928" s="4"/>
      <c r="B1928" s="5"/>
    </row>
    <row r="1929" spans="1:2">
      <c r="A1929" s="4"/>
      <c r="B1929" s="5"/>
    </row>
    <row r="1930" spans="1:2">
      <c r="A1930" s="4"/>
      <c r="B1930" s="5"/>
    </row>
    <row r="1931" spans="1:2">
      <c r="A1931" s="4"/>
      <c r="B1931" s="5"/>
    </row>
    <row r="1932" spans="1:2">
      <c r="A1932" s="4"/>
      <c r="B1932" s="5"/>
    </row>
    <row r="1933" spans="1:2">
      <c r="A1933" s="4"/>
      <c r="B1933" s="5"/>
    </row>
    <row r="1934" spans="1:2">
      <c r="A1934" s="4"/>
      <c r="B1934" s="5"/>
    </row>
    <row r="1935" spans="1:2">
      <c r="A1935" s="4"/>
      <c r="B1935" s="5"/>
    </row>
    <row r="1936" spans="1:2">
      <c r="A1936" s="4"/>
      <c r="B1936" s="5"/>
    </row>
    <row r="1937" spans="1:2">
      <c r="A1937" s="4"/>
      <c r="B1937" s="5"/>
    </row>
    <row r="1938" spans="1:2">
      <c r="A1938" s="4"/>
      <c r="B1938" s="5"/>
    </row>
    <row r="1939" spans="1:2">
      <c r="A1939" s="4"/>
      <c r="B1939" s="5"/>
    </row>
    <row r="1940" spans="1:2">
      <c r="A1940" s="4"/>
      <c r="B1940" s="5"/>
    </row>
    <row r="1941" spans="1:2">
      <c r="A1941" s="4"/>
      <c r="B1941" s="5"/>
    </row>
    <row r="1942" spans="1:2">
      <c r="A1942" s="4"/>
      <c r="B1942" s="5"/>
    </row>
    <row r="1943" spans="1:2">
      <c r="A1943" s="4"/>
      <c r="B1943" s="5"/>
    </row>
    <row r="1944" spans="1:2">
      <c r="A1944" s="4"/>
      <c r="B1944" s="5"/>
    </row>
    <row r="1945" spans="1:2">
      <c r="A1945" s="4"/>
      <c r="B1945" s="5"/>
    </row>
    <row r="1946" spans="1:2">
      <c r="A1946" s="4"/>
      <c r="B1946" s="5"/>
    </row>
    <row r="1947" spans="1:2">
      <c r="A1947" s="4"/>
      <c r="B1947" s="5"/>
    </row>
    <row r="1948" spans="1:2">
      <c r="A1948" s="4"/>
      <c r="B1948" s="5"/>
    </row>
    <row r="1949" spans="1:2">
      <c r="A1949" s="4"/>
      <c r="B1949" s="5"/>
    </row>
    <row r="1950" spans="1:2">
      <c r="A1950" s="4"/>
      <c r="B1950" s="5"/>
    </row>
    <row r="1951" spans="1:2">
      <c r="A1951" s="4"/>
      <c r="B1951" s="5"/>
    </row>
    <row r="1952" spans="1:2">
      <c r="A1952" s="4"/>
      <c r="B1952" s="5"/>
    </row>
    <row r="1953" spans="1:2">
      <c r="A1953" s="4"/>
      <c r="B1953" s="5"/>
    </row>
    <row r="1954" spans="1:2">
      <c r="A1954" s="4"/>
      <c r="B1954" s="5"/>
    </row>
    <row r="1955" spans="1:2">
      <c r="A1955" s="4"/>
      <c r="B1955" s="5"/>
    </row>
    <row r="1956" spans="1:2">
      <c r="A1956" s="4"/>
      <c r="B1956" s="5"/>
    </row>
    <row r="1957" spans="1:2">
      <c r="A1957" s="4"/>
      <c r="B1957" s="5"/>
    </row>
    <row r="1958" spans="1:2">
      <c r="A1958" s="4"/>
      <c r="B1958" s="5"/>
    </row>
    <row r="1959" spans="1:2">
      <c r="A1959" s="4"/>
      <c r="B1959" s="5"/>
    </row>
    <row r="1960" spans="1:2">
      <c r="A1960" s="4"/>
      <c r="B1960" s="5"/>
    </row>
    <row r="1961" spans="1:2">
      <c r="A1961" s="4"/>
      <c r="B1961" s="5"/>
    </row>
    <row r="1962" spans="1:2">
      <c r="A1962" s="4"/>
      <c r="B1962" s="5"/>
    </row>
    <row r="1963" spans="1:2">
      <c r="A1963" s="4"/>
      <c r="B1963" s="5"/>
    </row>
    <row r="1964" spans="1:2">
      <c r="A1964" s="4"/>
      <c r="B1964" s="5"/>
    </row>
    <row r="1965" spans="1:2">
      <c r="A1965" s="4"/>
      <c r="B1965" s="5"/>
    </row>
    <row r="1966" spans="1:2">
      <c r="A1966" s="4"/>
      <c r="B1966" s="5"/>
    </row>
    <row r="1967" spans="1:2">
      <c r="A1967" s="4"/>
      <c r="B1967" s="5"/>
    </row>
    <row r="1968" spans="1:2">
      <c r="A1968" s="4"/>
      <c r="B1968" s="5"/>
    </row>
    <row r="1969" spans="1:2">
      <c r="A1969" s="4"/>
      <c r="B1969" s="5"/>
    </row>
    <row r="1970" spans="1:2">
      <c r="A1970" s="4"/>
      <c r="B1970" s="5"/>
    </row>
    <row r="1971" spans="1:2">
      <c r="A1971" s="4"/>
      <c r="B1971" s="5"/>
    </row>
    <row r="1972" spans="1:2">
      <c r="A1972" s="4"/>
      <c r="B1972" s="5"/>
    </row>
    <row r="1973" spans="1:2">
      <c r="A1973" s="4"/>
      <c r="B1973" s="5"/>
    </row>
    <row r="1974" spans="1:2">
      <c r="A1974" s="4"/>
      <c r="B1974" s="5"/>
    </row>
    <row r="1975" spans="1:2">
      <c r="A1975" s="4"/>
      <c r="B1975" s="5"/>
    </row>
    <row r="1976" spans="1:2">
      <c r="A1976" s="4"/>
      <c r="B1976" s="5"/>
    </row>
    <row r="1977" spans="1:2">
      <c r="A1977" s="4"/>
      <c r="B1977" s="5"/>
    </row>
    <row r="1978" spans="1:2">
      <c r="A1978" s="4"/>
      <c r="B1978" s="5"/>
    </row>
    <row r="1979" spans="1:2">
      <c r="A1979" s="4"/>
      <c r="B1979" s="5"/>
    </row>
    <row r="1980" spans="1:2">
      <c r="A1980" s="4"/>
      <c r="B1980" s="5"/>
    </row>
    <row r="1981" spans="1:2">
      <c r="A1981" s="4"/>
      <c r="B1981" s="5"/>
    </row>
    <row r="1982" spans="1:2">
      <c r="A1982" s="4"/>
      <c r="B1982" s="5"/>
    </row>
    <row r="1983" spans="1:2">
      <c r="A1983" s="4"/>
      <c r="B1983" s="5"/>
    </row>
    <row r="1984" spans="1:2">
      <c r="A1984" s="4"/>
      <c r="B1984" s="5"/>
    </row>
    <row r="1985" spans="1:2">
      <c r="A1985" s="4"/>
      <c r="B1985" s="5"/>
    </row>
    <row r="1986" spans="1:2">
      <c r="A1986" s="4"/>
      <c r="B1986" s="5"/>
    </row>
    <row r="1987" spans="1:2">
      <c r="A1987" s="4"/>
      <c r="B1987" s="5"/>
    </row>
    <row r="1988" spans="1:2">
      <c r="A1988" s="4"/>
      <c r="B1988" s="5"/>
    </row>
    <row r="1989" spans="1:2">
      <c r="A1989" s="4"/>
      <c r="B1989" s="5"/>
    </row>
    <row r="1990" spans="1:2">
      <c r="A1990" s="4"/>
      <c r="B1990" s="5"/>
    </row>
    <row r="1991" spans="1:2">
      <c r="A1991" s="4"/>
      <c r="B1991" s="5"/>
    </row>
    <row r="1992" spans="1:2">
      <c r="A1992" s="4"/>
      <c r="B1992" s="5"/>
    </row>
    <row r="1993" spans="1:2">
      <c r="A1993" s="4"/>
      <c r="B1993" s="5"/>
    </row>
    <row r="1994" spans="1:2">
      <c r="A1994" s="4"/>
      <c r="B1994" s="5"/>
    </row>
    <row r="1995" spans="1:2">
      <c r="A1995" s="4"/>
      <c r="B1995" s="5"/>
    </row>
    <row r="1996" spans="1:2">
      <c r="A1996" s="4"/>
      <c r="B1996" s="5"/>
    </row>
    <row r="1997" spans="1:2">
      <c r="A1997" s="4"/>
      <c r="B1997" s="5"/>
    </row>
    <row r="1998" spans="1:2">
      <c r="A1998" s="4"/>
      <c r="B1998" s="5"/>
    </row>
    <row r="1999" spans="1:2">
      <c r="A1999" s="4"/>
      <c r="B1999" s="5"/>
    </row>
    <row r="2000" spans="1:2">
      <c r="A2000" s="4"/>
      <c r="B2000" s="5"/>
    </row>
    <row r="2001" spans="1:2">
      <c r="A2001" s="4"/>
      <c r="B2001" s="5"/>
    </row>
    <row r="2002" spans="1:2">
      <c r="A2002" s="4"/>
      <c r="B2002" s="5"/>
    </row>
    <row r="2003" spans="1:2">
      <c r="A2003" s="4"/>
      <c r="B2003" s="5"/>
    </row>
    <row r="2004" spans="1:2">
      <c r="A2004" s="4"/>
      <c r="B2004" s="5"/>
    </row>
    <row r="2005" spans="1:2">
      <c r="A2005" s="4"/>
      <c r="B2005" s="5"/>
    </row>
    <row r="2006" spans="1:2">
      <c r="A2006" s="4"/>
      <c r="B2006" s="5"/>
    </row>
    <row r="2007" spans="1:2">
      <c r="A2007" s="4"/>
      <c r="B2007" s="5"/>
    </row>
    <row r="2008" spans="1:2">
      <c r="A2008" s="4"/>
      <c r="B2008" s="5"/>
    </row>
    <row r="2009" spans="1:2">
      <c r="A2009" s="4"/>
      <c r="B2009" s="5"/>
    </row>
    <row r="2010" spans="1:2">
      <c r="A2010" s="4"/>
      <c r="B2010" s="5"/>
    </row>
    <row r="2011" spans="1:2">
      <c r="A2011" s="4"/>
      <c r="B2011" s="5"/>
    </row>
    <row r="2012" spans="1:2">
      <c r="A2012" s="4"/>
      <c r="B2012" s="5"/>
    </row>
    <row r="2013" spans="1:2">
      <c r="A2013" s="4"/>
      <c r="B2013" s="5"/>
    </row>
    <row r="2014" spans="1:2">
      <c r="A2014" s="4"/>
      <c r="B2014" s="5"/>
    </row>
    <row r="2015" spans="1:2">
      <c r="A2015" s="4"/>
      <c r="B2015" s="5"/>
    </row>
    <row r="2016" spans="1:2">
      <c r="A2016" s="4"/>
      <c r="B2016" s="5"/>
    </row>
    <row r="2017" spans="1:2">
      <c r="A2017" s="4"/>
      <c r="B2017" s="5"/>
    </row>
    <row r="2018" spans="1:2">
      <c r="A2018" s="4"/>
      <c r="B2018" s="5"/>
    </row>
    <row r="2019" spans="1:2">
      <c r="A2019" s="4"/>
      <c r="B2019" s="5"/>
    </row>
    <row r="2020" spans="1:2">
      <c r="A2020" s="4"/>
      <c r="B2020" s="5"/>
    </row>
    <row r="2021" spans="1:2">
      <c r="A2021" s="4"/>
      <c r="B2021" s="5"/>
    </row>
    <row r="2022" spans="1:2">
      <c r="A2022" s="4"/>
      <c r="B2022" s="5"/>
    </row>
    <row r="2023" spans="1:2">
      <c r="A2023" s="4"/>
      <c r="B2023" s="5"/>
    </row>
    <row r="2024" spans="1:2">
      <c r="A2024" s="4"/>
      <c r="B2024" s="5"/>
    </row>
    <row r="2025" spans="1:2">
      <c r="A2025" s="4"/>
      <c r="B2025" s="5"/>
    </row>
    <row r="2026" spans="1:2">
      <c r="A2026" s="4"/>
      <c r="B2026" s="5"/>
    </row>
    <row r="2027" spans="1:2">
      <c r="A2027" s="4"/>
      <c r="B2027" s="5"/>
    </row>
    <row r="2028" spans="1:2">
      <c r="A2028" s="4"/>
      <c r="B2028" s="5"/>
    </row>
    <row r="2029" spans="1:2">
      <c r="A2029" s="4"/>
      <c r="B2029" s="5"/>
    </row>
    <row r="2030" spans="1:2">
      <c r="A2030" s="4"/>
      <c r="B2030" s="5"/>
    </row>
    <row r="2031" spans="1:2">
      <c r="A2031" s="4"/>
      <c r="B2031" s="5"/>
    </row>
    <row r="2032" spans="1:2">
      <c r="A2032" s="4"/>
      <c r="B2032" s="5"/>
    </row>
    <row r="2033" spans="1:2">
      <c r="A2033" s="4"/>
      <c r="B2033" s="5"/>
    </row>
    <row r="2034" spans="1:2">
      <c r="A2034" s="4"/>
      <c r="B2034" s="5"/>
    </row>
    <row r="2035" spans="1:2">
      <c r="A2035" s="4"/>
      <c r="B2035" s="5"/>
    </row>
    <row r="2036" spans="1:2">
      <c r="A2036" s="4"/>
      <c r="B2036" s="5"/>
    </row>
    <row r="2037" spans="1:2">
      <c r="A2037" s="4"/>
      <c r="B2037" s="5"/>
    </row>
    <row r="2038" spans="1:2">
      <c r="A2038" s="4"/>
      <c r="B2038" s="5"/>
    </row>
    <row r="2039" spans="1:2">
      <c r="A2039" s="4"/>
      <c r="B2039" s="5"/>
    </row>
    <row r="2040" spans="1:2">
      <c r="A2040" s="4"/>
      <c r="B2040" s="5"/>
    </row>
    <row r="2041" spans="1:2">
      <c r="A2041" s="4"/>
      <c r="B2041" s="5"/>
    </row>
    <row r="2042" spans="1:2">
      <c r="A2042" s="4"/>
      <c r="B2042" s="5"/>
    </row>
    <row r="2043" spans="1:2">
      <c r="A2043" s="4"/>
      <c r="B2043" s="5"/>
    </row>
    <row r="2044" spans="1:2">
      <c r="A2044" s="4"/>
      <c r="B2044" s="5"/>
    </row>
    <row r="2045" spans="1:2">
      <c r="A2045" s="4"/>
      <c r="B2045" s="5"/>
    </row>
    <row r="2046" spans="1:2">
      <c r="A2046" s="4"/>
      <c r="B2046" s="5"/>
    </row>
    <row r="2047" spans="1:2">
      <c r="A2047" s="4"/>
      <c r="B2047" s="5"/>
    </row>
    <row r="2048" spans="1:2">
      <c r="A2048" s="4"/>
      <c r="B2048" s="5"/>
    </row>
    <row r="2049" spans="1:2">
      <c r="A2049" s="4"/>
      <c r="B2049" s="5"/>
    </row>
    <row r="2050" spans="1:2">
      <c r="A2050" s="4"/>
      <c r="B2050" s="5"/>
    </row>
    <row r="2051" spans="1:2">
      <c r="A2051" s="4"/>
      <c r="B2051" s="5"/>
    </row>
    <row r="2052" spans="1:2">
      <c r="A2052" s="4"/>
      <c r="B2052" s="5"/>
    </row>
    <row r="2053" spans="1:2">
      <c r="A2053" s="4"/>
      <c r="B2053" s="5"/>
    </row>
    <row r="2054" spans="1:2">
      <c r="A2054" s="4"/>
      <c r="B2054" s="5"/>
    </row>
    <row r="2055" spans="1:2">
      <c r="A2055" s="4"/>
      <c r="B2055" s="5"/>
    </row>
    <row r="2056" spans="1:2">
      <c r="A2056" s="4"/>
      <c r="B2056" s="5"/>
    </row>
    <row r="2057" spans="1:2">
      <c r="A2057" s="4"/>
      <c r="B2057" s="5"/>
    </row>
    <row r="2058" spans="1:2">
      <c r="A2058" s="4"/>
      <c r="B2058" s="5"/>
    </row>
    <row r="2059" spans="1:2">
      <c r="A2059" s="4"/>
      <c r="B2059" s="5"/>
    </row>
    <row r="2060" spans="1:2">
      <c r="A2060" s="4"/>
      <c r="B2060" s="5"/>
    </row>
    <row r="2061" spans="1:2">
      <c r="A2061" s="4"/>
      <c r="B2061" s="5"/>
    </row>
    <row r="2062" spans="1:2">
      <c r="A2062" s="4"/>
      <c r="B2062" s="5"/>
    </row>
    <row r="2063" spans="1:2">
      <c r="A2063" s="4"/>
      <c r="B2063" s="5"/>
    </row>
    <row r="2064" spans="1:2">
      <c r="A2064" s="4"/>
      <c r="B2064" s="5"/>
    </row>
    <row r="2065" spans="1:2">
      <c r="A2065" s="4"/>
      <c r="B2065" s="5"/>
    </row>
    <row r="2066" spans="1:2">
      <c r="A2066" s="4"/>
      <c r="B2066" s="5"/>
    </row>
    <row r="2067" spans="1:2">
      <c r="A2067" s="4"/>
      <c r="B2067" s="5"/>
    </row>
    <row r="2068" spans="1:2">
      <c r="A2068" s="4"/>
      <c r="B2068" s="5"/>
    </row>
    <row r="2069" spans="1:2">
      <c r="A2069" s="4"/>
      <c r="B2069" s="5"/>
    </row>
    <row r="2070" spans="1:2">
      <c r="A2070" s="4"/>
      <c r="B2070" s="5"/>
    </row>
    <row r="2071" spans="1:2">
      <c r="A2071" s="4"/>
      <c r="B2071" s="5"/>
    </row>
    <row r="2072" spans="1:2">
      <c r="A2072" s="4"/>
      <c r="B2072" s="5"/>
    </row>
    <row r="2073" spans="1:2">
      <c r="A2073" s="4"/>
      <c r="B2073" s="5"/>
    </row>
    <row r="2074" spans="1:2">
      <c r="A2074" s="4"/>
      <c r="B2074" s="5"/>
    </row>
    <row r="2075" spans="1:2">
      <c r="A2075" s="4"/>
      <c r="B2075" s="5"/>
    </row>
    <row r="2076" spans="1:2">
      <c r="A2076" s="4"/>
      <c r="B2076" s="5"/>
    </row>
    <row r="2077" spans="1:2">
      <c r="A2077" s="4"/>
      <c r="B2077" s="5"/>
    </row>
    <row r="2078" spans="1:2">
      <c r="A2078" s="4"/>
      <c r="B2078" s="5"/>
    </row>
    <row r="2079" spans="1:2">
      <c r="A2079" s="4"/>
      <c r="B2079" s="5"/>
    </row>
    <row r="2080" spans="1:2">
      <c r="A2080" s="4"/>
      <c r="B2080" s="5"/>
    </row>
    <row r="2081" spans="1:2">
      <c r="A2081" s="4"/>
      <c r="B2081" s="5"/>
    </row>
    <row r="2082" spans="1:2">
      <c r="A2082" s="4"/>
      <c r="B2082" s="5"/>
    </row>
    <row r="2083" spans="1:2">
      <c r="A2083" s="4"/>
      <c r="B2083" s="5"/>
    </row>
    <row r="2084" spans="1:2">
      <c r="A2084" s="4"/>
      <c r="B2084" s="5"/>
    </row>
    <row r="2085" spans="1:2">
      <c r="A2085" s="4"/>
      <c r="B2085" s="5"/>
    </row>
    <row r="2086" spans="1:2">
      <c r="A2086" s="4"/>
      <c r="B2086" s="5"/>
    </row>
    <row r="2087" spans="1:2">
      <c r="A2087" s="4"/>
      <c r="B2087" s="5"/>
    </row>
    <row r="2088" spans="1:2">
      <c r="A2088" s="4"/>
      <c r="B2088" s="5"/>
    </row>
    <row r="2089" spans="1:2">
      <c r="A2089" s="4"/>
      <c r="B2089" s="5"/>
    </row>
    <row r="2090" spans="1:2">
      <c r="A2090" s="4"/>
      <c r="B2090" s="5"/>
    </row>
    <row r="2091" spans="1:2">
      <c r="A2091" s="4"/>
      <c r="B2091" s="5"/>
    </row>
    <row r="2092" spans="1:2">
      <c r="A2092" s="4"/>
      <c r="B2092" s="5"/>
    </row>
    <row r="2093" spans="1:2">
      <c r="A2093" s="4"/>
      <c r="B2093" s="5"/>
    </row>
    <row r="2094" spans="1:2">
      <c r="A2094" s="4"/>
      <c r="B2094" s="5"/>
    </row>
    <row r="2095" spans="1:2">
      <c r="A2095" s="4"/>
      <c r="B2095" s="5"/>
    </row>
    <row r="2096" spans="1:2">
      <c r="A2096" s="4"/>
      <c r="B2096" s="5"/>
    </row>
    <row r="2097" spans="1:2">
      <c r="A2097" s="4"/>
      <c r="B2097" s="5"/>
    </row>
    <row r="2098" spans="1:2">
      <c r="A2098" s="4"/>
      <c r="B2098" s="5"/>
    </row>
    <row r="2099" spans="1:2">
      <c r="A2099" s="4"/>
      <c r="B2099" s="5"/>
    </row>
    <row r="2100" spans="1:2">
      <c r="A2100" s="4"/>
      <c r="B2100" s="5"/>
    </row>
    <row r="2101" spans="1:2">
      <c r="A2101" s="4"/>
      <c r="B2101" s="5"/>
    </row>
    <row r="2102" spans="1:2">
      <c r="A2102" s="4"/>
      <c r="B2102" s="5"/>
    </row>
    <row r="2103" spans="1:2">
      <c r="A2103" s="4"/>
      <c r="B2103" s="5"/>
    </row>
    <row r="2104" spans="1:2">
      <c r="A2104" s="4"/>
      <c r="B2104" s="5"/>
    </row>
    <row r="2105" spans="1:2">
      <c r="A2105" s="4"/>
      <c r="B2105" s="5"/>
    </row>
    <row r="2106" spans="1:2">
      <c r="A2106" s="4"/>
      <c r="B2106" s="5"/>
    </row>
    <row r="2107" spans="1:2">
      <c r="A2107" s="4"/>
      <c r="B2107" s="5"/>
    </row>
    <row r="2108" spans="1:2">
      <c r="A2108" s="4"/>
      <c r="B2108" s="5"/>
    </row>
    <row r="2109" spans="1:2">
      <c r="A2109" s="4"/>
      <c r="B2109" s="5"/>
    </row>
    <row r="2110" spans="1:2">
      <c r="A2110" s="4"/>
      <c r="B2110" s="5"/>
    </row>
    <row r="2111" spans="1:2">
      <c r="A2111" s="4"/>
      <c r="B2111" s="5"/>
    </row>
    <row r="2112" spans="1:2">
      <c r="A2112" s="4"/>
      <c r="B2112" s="5"/>
    </row>
    <row r="2113" spans="1:2">
      <c r="A2113" s="4"/>
      <c r="B2113" s="5"/>
    </row>
    <row r="2114" spans="1:2">
      <c r="A2114" s="4"/>
      <c r="B2114" s="5"/>
    </row>
    <row r="2115" spans="1:2">
      <c r="A2115" s="4"/>
      <c r="B2115" s="5"/>
    </row>
    <row r="2116" spans="1:2">
      <c r="A2116" s="4"/>
      <c r="B2116" s="5"/>
    </row>
    <row r="2117" spans="1:2">
      <c r="A2117" s="4"/>
      <c r="B2117" s="5"/>
    </row>
    <row r="2118" spans="1:2">
      <c r="A2118" s="4"/>
      <c r="B2118" s="5"/>
    </row>
    <row r="2119" spans="1:2">
      <c r="A2119" s="4"/>
      <c r="B2119" s="5"/>
    </row>
    <row r="2120" spans="1:2">
      <c r="A2120" s="4"/>
      <c r="B2120" s="5"/>
    </row>
    <row r="2121" spans="1:2">
      <c r="A2121" s="4"/>
      <c r="B2121" s="5"/>
    </row>
    <row r="2122" spans="1:2">
      <c r="A2122" s="4"/>
      <c r="B2122" s="5"/>
    </row>
    <row r="2123" spans="1:2">
      <c r="A2123" s="4"/>
      <c r="B2123" s="5"/>
    </row>
    <row r="2124" spans="1:2">
      <c r="A2124" s="4"/>
      <c r="B2124" s="5"/>
    </row>
    <row r="2125" spans="1:2">
      <c r="A2125" s="4"/>
      <c r="B2125" s="5"/>
    </row>
    <row r="2126" spans="1:2">
      <c r="A2126" s="4"/>
      <c r="B2126" s="5"/>
    </row>
    <row r="2127" spans="1:2">
      <c r="A2127" s="4"/>
      <c r="B2127" s="5"/>
    </row>
    <row r="2128" spans="1:2">
      <c r="A2128" s="4"/>
      <c r="B2128" s="5"/>
    </row>
    <row r="2129" spans="1:2">
      <c r="A2129" s="4"/>
      <c r="B2129" s="5"/>
    </row>
    <row r="2130" spans="1:2">
      <c r="A2130" s="4"/>
      <c r="B2130" s="5"/>
    </row>
    <row r="2131" spans="1:2">
      <c r="A2131" s="4"/>
      <c r="B2131" s="5"/>
    </row>
    <row r="2132" spans="1:2">
      <c r="A2132" s="4"/>
      <c r="B2132" s="5"/>
    </row>
    <row r="2133" spans="1:2">
      <c r="A2133" s="4"/>
      <c r="B2133" s="5"/>
    </row>
    <row r="2134" spans="1:2">
      <c r="A2134" s="4"/>
      <c r="B2134" s="5"/>
    </row>
    <row r="2135" spans="1:2">
      <c r="A2135" s="4"/>
      <c r="B2135" s="5"/>
    </row>
    <row r="2136" spans="1:2">
      <c r="A2136" s="4"/>
      <c r="B2136" s="5"/>
    </row>
    <row r="2137" spans="1:2">
      <c r="A2137" s="4"/>
      <c r="B2137" s="5"/>
    </row>
    <row r="2138" spans="1:2">
      <c r="A2138" s="4"/>
      <c r="B2138" s="5"/>
    </row>
    <row r="2139" spans="1:2">
      <c r="A2139" s="4"/>
      <c r="B2139" s="5"/>
    </row>
    <row r="2140" spans="1:2">
      <c r="A2140" s="4"/>
      <c r="B2140" s="5"/>
    </row>
    <row r="2141" spans="1:2">
      <c r="A2141" s="4"/>
      <c r="B2141" s="5"/>
    </row>
    <row r="2142" spans="1:2">
      <c r="A2142" s="4"/>
      <c r="B2142" s="5"/>
    </row>
    <row r="2143" spans="1:2">
      <c r="A2143" s="4"/>
      <c r="B2143" s="5"/>
    </row>
    <row r="2144" spans="1:2">
      <c r="A2144" s="4"/>
      <c r="B2144" s="5"/>
    </row>
    <row r="2145" spans="1:2">
      <c r="A2145" s="4"/>
      <c r="B2145" s="5"/>
    </row>
    <row r="2146" spans="1:2">
      <c r="A2146" s="4"/>
      <c r="B2146" s="5"/>
    </row>
    <row r="2147" spans="1:2">
      <c r="A2147" s="4"/>
      <c r="B2147" s="5"/>
    </row>
    <row r="2148" spans="1:2">
      <c r="A2148" s="4"/>
      <c r="B2148" s="5"/>
    </row>
    <row r="2149" spans="1:2">
      <c r="A2149" s="4"/>
      <c r="B2149" s="5"/>
    </row>
    <row r="2150" spans="1:2">
      <c r="A2150" s="4"/>
      <c r="B2150" s="5"/>
    </row>
    <row r="2151" spans="1:2">
      <c r="A2151" s="4"/>
      <c r="B2151" s="5"/>
    </row>
    <row r="2152" spans="1:2">
      <c r="A2152" s="4"/>
      <c r="B2152" s="5"/>
    </row>
    <row r="2153" spans="1:2">
      <c r="A2153" s="4"/>
      <c r="B2153" s="5"/>
    </row>
    <row r="2154" spans="1:2">
      <c r="A2154" s="4"/>
      <c r="B2154" s="5"/>
    </row>
    <row r="2155" spans="1:2">
      <c r="A2155" s="4"/>
      <c r="B2155" s="5"/>
    </row>
    <row r="2156" spans="1:2">
      <c r="A2156" s="4"/>
      <c r="B2156" s="5"/>
    </row>
    <row r="2157" spans="1:2">
      <c r="A2157" s="4"/>
      <c r="B2157" s="5"/>
    </row>
    <row r="2158" spans="1:2">
      <c r="A2158" s="4"/>
      <c r="B2158" s="5"/>
    </row>
    <row r="2159" spans="1:2">
      <c r="A2159" s="4"/>
      <c r="B2159" s="5"/>
    </row>
    <row r="2160" spans="1:2">
      <c r="A2160" s="4"/>
      <c r="B2160" s="5"/>
    </row>
    <row r="2161" spans="1:2">
      <c r="A2161" s="4"/>
      <c r="B2161" s="5"/>
    </row>
    <row r="2162" spans="1:2">
      <c r="A2162" s="4"/>
      <c r="B2162" s="5"/>
    </row>
    <row r="2163" spans="1:2">
      <c r="A2163" s="4"/>
      <c r="B2163" s="5"/>
    </row>
    <row r="2164" spans="1:2">
      <c r="A2164" s="4"/>
      <c r="B2164" s="5"/>
    </row>
    <row r="2165" spans="1:2">
      <c r="A2165" s="4"/>
      <c r="B2165" s="5"/>
    </row>
    <row r="2166" spans="1:2">
      <c r="A2166" s="4"/>
      <c r="B2166" s="5"/>
    </row>
    <row r="2167" spans="1:2">
      <c r="A2167" s="4"/>
      <c r="B2167" s="5"/>
    </row>
    <row r="2168" spans="1:2">
      <c r="A2168" s="4"/>
      <c r="B2168" s="5"/>
    </row>
    <row r="2169" spans="1:2">
      <c r="A2169" s="4"/>
      <c r="B2169" s="5"/>
    </row>
    <row r="2170" spans="1:2">
      <c r="A2170" s="4"/>
      <c r="B2170" s="5"/>
    </row>
    <row r="2171" spans="1:2">
      <c r="A2171" s="4"/>
      <c r="B2171" s="5"/>
    </row>
    <row r="2172" spans="1:2">
      <c r="A2172" s="4"/>
      <c r="B2172" s="5"/>
    </row>
    <row r="2173" spans="1:2">
      <c r="A2173" s="4"/>
      <c r="B2173" s="5"/>
    </row>
    <row r="2174" spans="1:2">
      <c r="A2174" s="4"/>
      <c r="B2174" s="5"/>
    </row>
    <row r="2175" spans="1:2">
      <c r="A2175" s="4"/>
      <c r="B2175" s="5"/>
    </row>
    <row r="2176" spans="1:2">
      <c r="A2176" s="4"/>
      <c r="B2176" s="5"/>
    </row>
    <row r="2177" spans="1:2">
      <c r="A2177" s="4"/>
      <c r="B2177" s="5"/>
    </row>
    <row r="2178" spans="1:2">
      <c r="A2178" s="4"/>
      <c r="B2178" s="5"/>
    </row>
    <row r="2179" spans="1:2">
      <c r="A2179" s="4"/>
      <c r="B2179" s="5"/>
    </row>
    <row r="2180" spans="1:2">
      <c r="A2180" s="4"/>
      <c r="B2180" s="5"/>
    </row>
    <row r="2181" spans="1:2">
      <c r="A2181" s="4"/>
      <c r="B2181" s="5"/>
    </row>
    <row r="2182" spans="1:2">
      <c r="A2182" s="4"/>
      <c r="B2182" s="5"/>
    </row>
    <row r="2183" spans="1:2">
      <c r="A2183" s="4"/>
      <c r="B2183" s="5"/>
    </row>
    <row r="2184" spans="1:2">
      <c r="A2184" s="4"/>
      <c r="B2184" s="5"/>
    </row>
    <row r="2185" spans="1:2">
      <c r="A2185" s="4"/>
      <c r="B2185" s="5"/>
    </row>
    <row r="2186" spans="1:2">
      <c r="A2186" s="4"/>
      <c r="B2186" s="5"/>
    </row>
    <row r="2187" spans="1:2">
      <c r="A2187" s="4"/>
      <c r="B2187" s="5"/>
    </row>
    <row r="2188" spans="1:2">
      <c r="A2188" s="4"/>
      <c r="B2188" s="5"/>
    </row>
    <row r="2189" spans="1:2">
      <c r="A2189" s="4"/>
      <c r="B2189" s="5"/>
    </row>
    <row r="2190" spans="1:2">
      <c r="A2190" s="4"/>
      <c r="B2190" s="5"/>
    </row>
    <row r="2191" spans="1:2">
      <c r="A2191" s="4"/>
      <c r="B2191" s="5"/>
    </row>
    <row r="2192" spans="1:2">
      <c r="A2192" s="4"/>
      <c r="B2192" s="5"/>
    </row>
    <row r="2193" spans="1:2">
      <c r="A2193" s="4"/>
      <c r="B2193" s="5"/>
    </row>
    <row r="2194" spans="1:2">
      <c r="A2194" s="4"/>
      <c r="B2194" s="5"/>
    </row>
    <row r="2195" spans="1:2">
      <c r="A2195" s="4"/>
      <c r="B2195" s="5"/>
    </row>
    <row r="2196" spans="1:2">
      <c r="A2196" s="4"/>
      <c r="B2196" s="5"/>
    </row>
    <row r="2197" spans="1:2">
      <c r="A2197" s="4"/>
      <c r="B2197" s="5"/>
    </row>
    <row r="2198" spans="1:2">
      <c r="A2198" s="4"/>
      <c r="B2198" s="5"/>
    </row>
    <row r="2199" spans="1:2">
      <c r="A2199" s="4"/>
      <c r="B2199" s="5"/>
    </row>
    <row r="2200" spans="1:2">
      <c r="A2200" s="4"/>
      <c r="B2200" s="5"/>
    </row>
    <row r="2201" spans="1:2">
      <c r="A2201" s="4"/>
      <c r="B2201" s="5"/>
    </row>
    <row r="2202" spans="1:2">
      <c r="A2202" s="4"/>
      <c r="B2202" s="5"/>
    </row>
    <row r="2203" spans="1:2">
      <c r="A2203" s="4"/>
      <c r="B2203" s="5"/>
    </row>
    <row r="2204" spans="1:2">
      <c r="A2204" s="4"/>
      <c r="B2204" s="5"/>
    </row>
    <row r="2205" spans="1:2">
      <c r="A2205" s="4"/>
      <c r="B2205" s="5"/>
    </row>
    <row r="2206" spans="1:2">
      <c r="A2206" s="4"/>
      <c r="B2206" s="5"/>
    </row>
    <row r="2207" spans="1:2">
      <c r="A2207" s="4"/>
      <c r="B2207" s="5"/>
    </row>
    <row r="2208" spans="1:2">
      <c r="A2208" s="4"/>
      <c r="B2208" s="5"/>
    </row>
    <row r="2209" spans="1:2">
      <c r="A2209" s="4"/>
      <c r="B2209" s="5"/>
    </row>
    <row r="2210" spans="1:2">
      <c r="A2210" s="4"/>
      <c r="B2210" s="5"/>
    </row>
    <row r="2211" spans="1:2">
      <c r="A2211" s="4"/>
      <c r="B2211" s="5"/>
    </row>
    <row r="2212" spans="1:2">
      <c r="A2212" s="4"/>
      <c r="B2212" s="5"/>
    </row>
    <row r="2213" spans="1:2">
      <c r="A2213" s="4"/>
      <c r="B2213" s="5"/>
    </row>
    <row r="2214" spans="1:2">
      <c r="A2214" s="4"/>
      <c r="B2214" s="5"/>
    </row>
    <row r="2215" spans="1:2">
      <c r="A2215" s="4"/>
      <c r="B2215" s="5"/>
    </row>
    <row r="2216" spans="1:2">
      <c r="A2216" s="4"/>
      <c r="B2216" s="5"/>
    </row>
    <row r="2217" spans="1:2">
      <c r="A2217" s="4"/>
      <c r="B2217" s="5"/>
    </row>
    <row r="2218" spans="1:2">
      <c r="A2218" s="4"/>
      <c r="B2218" s="5"/>
    </row>
    <row r="2219" spans="1:2">
      <c r="A2219" s="4"/>
      <c r="B2219" s="5"/>
    </row>
    <row r="2220" spans="1:2">
      <c r="A2220" s="4"/>
      <c r="B2220" s="5"/>
    </row>
    <row r="2221" spans="1:2">
      <c r="A2221" s="4"/>
      <c r="B2221" s="5"/>
    </row>
    <row r="2222" spans="1:2">
      <c r="A2222" s="4"/>
      <c r="B2222" s="5"/>
    </row>
    <row r="2223" spans="1:2">
      <c r="A2223" s="4"/>
      <c r="B2223" s="5"/>
    </row>
    <row r="2224" spans="1:2">
      <c r="A2224" s="4"/>
      <c r="B2224" s="5"/>
    </row>
    <row r="2225" spans="1:2">
      <c r="A2225" s="4"/>
      <c r="B2225" s="5"/>
    </row>
    <row r="2226" spans="1:2">
      <c r="A2226" s="4"/>
      <c r="B2226" s="5"/>
    </row>
    <row r="2227" spans="1:2">
      <c r="A2227" s="4"/>
      <c r="B2227" s="5"/>
    </row>
    <row r="2228" spans="1:2">
      <c r="A2228" s="4"/>
      <c r="B2228" s="5"/>
    </row>
    <row r="2229" spans="1:2">
      <c r="A2229" s="4"/>
      <c r="B2229" s="5"/>
    </row>
    <row r="2230" spans="1:2">
      <c r="A2230" s="4"/>
      <c r="B2230" s="5"/>
    </row>
    <row r="2231" spans="1:2">
      <c r="A2231" s="4"/>
      <c r="B2231" s="5"/>
    </row>
    <row r="2232" spans="1:2">
      <c r="A2232" s="4"/>
      <c r="B2232" s="5"/>
    </row>
    <row r="2233" spans="1:2">
      <c r="A2233" s="4"/>
      <c r="B2233" s="5"/>
    </row>
    <row r="2234" spans="1:2">
      <c r="A2234" s="4"/>
      <c r="B2234" s="5"/>
    </row>
    <row r="2235" spans="1:2">
      <c r="A2235" s="4"/>
      <c r="B2235" s="5"/>
    </row>
    <row r="2236" spans="1:2">
      <c r="A2236" s="4"/>
      <c r="B2236" s="5"/>
    </row>
    <row r="2237" spans="1:2">
      <c r="A2237" s="4"/>
      <c r="B2237" s="5"/>
    </row>
    <row r="2238" spans="1:2">
      <c r="A2238" s="4"/>
      <c r="B2238" s="5"/>
    </row>
    <row r="2239" spans="1:2">
      <c r="A2239" s="4"/>
      <c r="B2239" s="5"/>
    </row>
    <row r="2240" spans="1:2">
      <c r="A2240" s="4"/>
      <c r="B2240" s="5"/>
    </row>
    <row r="2241" spans="1:2">
      <c r="A2241" s="4"/>
      <c r="B2241" s="5"/>
    </row>
    <row r="2242" spans="1:2">
      <c r="A2242" s="4"/>
      <c r="B2242" s="5"/>
    </row>
    <row r="2243" spans="1:2">
      <c r="A2243" s="4"/>
      <c r="B2243" s="5"/>
    </row>
    <row r="2244" spans="1:2">
      <c r="A2244" s="4"/>
      <c r="B2244" s="5"/>
    </row>
    <row r="2245" spans="1:2">
      <c r="A2245" s="4"/>
      <c r="B2245" s="5"/>
    </row>
    <row r="2246" spans="1:2">
      <c r="A2246" s="4"/>
      <c r="B2246" s="5"/>
    </row>
    <row r="2247" spans="1:2">
      <c r="A2247" s="4"/>
      <c r="B2247" s="5"/>
    </row>
    <row r="2248" spans="1:2">
      <c r="A2248" s="4"/>
      <c r="B2248" s="5"/>
    </row>
    <row r="2249" spans="1:2">
      <c r="A2249" s="4"/>
      <c r="B2249" s="5"/>
    </row>
    <row r="2250" spans="1:2">
      <c r="A2250" s="4"/>
      <c r="B2250" s="5"/>
    </row>
    <row r="2251" spans="1:2">
      <c r="A2251" s="4"/>
      <c r="B2251" s="5"/>
    </row>
    <row r="2252" spans="1:2">
      <c r="A2252" s="4"/>
      <c r="B2252" s="5"/>
    </row>
    <row r="2253" spans="1:2">
      <c r="A2253" s="4"/>
      <c r="B2253" s="5"/>
    </row>
    <row r="2254" spans="1:2">
      <c r="A2254" s="4"/>
      <c r="B2254" s="5"/>
    </row>
    <row r="2255" spans="1:2">
      <c r="A2255" s="4"/>
      <c r="B2255" s="5"/>
    </row>
    <row r="2256" spans="1:2">
      <c r="A2256" s="4"/>
      <c r="B2256" s="5"/>
    </row>
    <row r="2257" spans="1:2">
      <c r="A2257" s="4"/>
      <c r="B2257" s="5"/>
    </row>
    <row r="2258" spans="1:2">
      <c r="A2258" s="4"/>
      <c r="B2258" s="5"/>
    </row>
    <row r="2259" spans="1:2">
      <c r="A2259" s="4"/>
      <c r="B2259" s="5"/>
    </row>
    <row r="2260" spans="1:2">
      <c r="A2260" s="4"/>
      <c r="B2260" s="5"/>
    </row>
    <row r="2261" spans="1:2">
      <c r="A2261" s="4"/>
      <c r="B2261" s="5"/>
    </row>
    <row r="2262" spans="1:2">
      <c r="A2262" s="4"/>
      <c r="B2262" s="5"/>
    </row>
    <row r="2263" spans="1:2">
      <c r="A2263" s="4"/>
      <c r="B2263" s="5"/>
    </row>
    <row r="2264" spans="1:2">
      <c r="A2264" s="4"/>
      <c r="B2264" s="5"/>
    </row>
    <row r="2265" spans="1:2">
      <c r="A2265" s="4"/>
      <c r="B2265" s="5"/>
    </row>
    <row r="2266" spans="1:2">
      <c r="A2266" s="4"/>
      <c r="B2266" s="5"/>
    </row>
    <row r="2267" spans="1:2">
      <c r="A2267" s="4"/>
      <c r="B2267" s="5"/>
    </row>
    <row r="2268" spans="1:2">
      <c r="A2268" s="4"/>
      <c r="B2268" s="5"/>
    </row>
    <row r="2269" spans="1:2">
      <c r="A2269" s="4"/>
      <c r="B2269" s="5"/>
    </row>
    <row r="2270" spans="1:2">
      <c r="A2270" s="4"/>
      <c r="B2270" s="5"/>
    </row>
    <row r="2271" spans="1:2">
      <c r="A2271" s="4"/>
      <c r="B2271" s="5"/>
    </row>
    <row r="2272" spans="1:2">
      <c r="A2272" s="4"/>
      <c r="B2272" s="5"/>
    </row>
    <row r="2273" spans="1:2">
      <c r="A2273" s="4"/>
      <c r="B2273" s="5"/>
    </row>
    <row r="2274" spans="1:2">
      <c r="A2274" s="4"/>
      <c r="B2274" s="5"/>
    </row>
    <row r="2275" spans="1:2">
      <c r="A2275" s="4"/>
      <c r="B2275" s="5"/>
    </row>
    <row r="2276" spans="1:2">
      <c r="A2276" s="4"/>
      <c r="B2276" s="5"/>
    </row>
    <row r="2277" spans="1:2">
      <c r="A2277" s="4"/>
      <c r="B2277" s="5"/>
    </row>
    <row r="2278" spans="1:2">
      <c r="A2278" s="4"/>
      <c r="B2278" s="5"/>
    </row>
    <row r="2279" spans="1:2">
      <c r="A2279" s="4"/>
      <c r="B2279" s="5"/>
    </row>
    <row r="2280" spans="1:2">
      <c r="A2280" s="4"/>
      <c r="B2280" s="5"/>
    </row>
    <row r="2281" spans="1:2">
      <c r="A2281" s="4"/>
      <c r="B2281" s="5"/>
    </row>
    <row r="2282" spans="1:2">
      <c r="A2282" s="4"/>
      <c r="B2282" s="5"/>
    </row>
    <row r="2283" spans="1:2">
      <c r="A2283" s="4"/>
      <c r="B2283" s="5"/>
    </row>
    <row r="2284" spans="1:2">
      <c r="A2284" s="4"/>
      <c r="B2284" s="5"/>
    </row>
    <row r="2285" spans="1:2">
      <c r="A2285" s="4"/>
      <c r="B2285" s="5"/>
    </row>
    <row r="2286" spans="1:2">
      <c r="A2286" s="4"/>
      <c r="B2286" s="5"/>
    </row>
    <row r="2287" spans="1:2">
      <c r="A2287" s="4"/>
      <c r="B2287" s="5"/>
    </row>
    <row r="2288" spans="1:2">
      <c r="A2288" s="4"/>
      <c r="B2288" s="5"/>
    </row>
    <row r="2289" spans="1:2">
      <c r="A2289" s="4"/>
      <c r="B2289" s="5"/>
    </row>
    <row r="2290" spans="1:2">
      <c r="A2290" s="4"/>
      <c r="B2290" s="5"/>
    </row>
    <row r="2291" spans="1:2">
      <c r="A2291" s="4"/>
      <c r="B2291" s="5"/>
    </row>
    <row r="2292" spans="1:2">
      <c r="A2292" s="4"/>
      <c r="B2292" s="5"/>
    </row>
    <row r="2293" spans="1:2">
      <c r="A2293" s="4"/>
      <c r="B2293" s="5"/>
    </row>
    <row r="2294" spans="1:2">
      <c r="A2294" s="4"/>
      <c r="B2294" s="5"/>
    </row>
    <row r="2295" spans="1:2">
      <c r="A2295" s="4"/>
      <c r="B2295" s="5"/>
    </row>
    <row r="2296" spans="1:2">
      <c r="A2296" s="4"/>
      <c r="B2296" s="5"/>
    </row>
    <row r="2297" spans="1:2">
      <c r="A2297" s="4"/>
      <c r="B2297" s="5"/>
    </row>
    <row r="2298" spans="1:2">
      <c r="A2298" s="4"/>
      <c r="B2298" s="5"/>
    </row>
    <row r="2299" spans="1:2">
      <c r="A2299" s="4"/>
      <c r="B2299" s="5"/>
    </row>
    <row r="2300" spans="1:2">
      <c r="A2300" s="4"/>
      <c r="B2300" s="5"/>
    </row>
    <row r="2301" spans="1:2">
      <c r="A2301" s="4"/>
      <c r="B2301" s="5"/>
    </row>
    <row r="2302" spans="1:2">
      <c r="A2302" s="4"/>
      <c r="B2302" s="5"/>
    </row>
    <row r="2303" spans="1:2">
      <c r="A2303" s="4"/>
      <c r="B2303" s="5"/>
    </row>
    <row r="2304" spans="1:2">
      <c r="A2304" s="4"/>
      <c r="B2304" s="5"/>
    </row>
    <row r="2305" spans="1:2">
      <c r="A2305" s="4"/>
      <c r="B2305" s="5"/>
    </row>
    <row r="2306" spans="1:2">
      <c r="A2306" s="4"/>
      <c r="B2306" s="5"/>
    </row>
    <row r="2307" spans="1:2">
      <c r="A2307" s="4"/>
      <c r="B2307" s="5"/>
    </row>
    <row r="2308" spans="1:2">
      <c r="A2308" s="4"/>
      <c r="B2308" s="5"/>
    </row>
    <row r="2309" spans="1:2">
      <c r="A2309" s="4"/>
      <c r="B2309" s="5"/>
    </row>
    <row r="2310" spans="1:2">
      <c r="A2310" s="4"/>
      <c r="B2310" s="5"/>
    </row>
    <row r="2311" spans="1:2">
      <c r="A2311" s="4"/>
      <c r="B2311" s="5"/>
    </row>
    <row r="2312" spans="1:2">
      <c r="A2312" s="4"/>
      <c r="B2312" s="5"/>
    </row>
    <row r="2313" spans="1:2">
      <c r="A2313" s="4"/>
      <c r="B2313" s="5"/>
    </row>
    <row r="2314" spans="1:2">
      <c r="A2314" s="4"/>
      <c r="B2314" s="5"/>
    </row>
    <row r="2315" spans="1:2">
      <c r="A2315" s="4"/>
      <c r="B2315" s="5"/>
    </row>
    <row r="2316" spans="1:2">
      <c r="A2316" s="4"/>
      <c r="B2316" s="5"/>
    </row>
    <row r="2317" spans="1:2">
      <c r="A2317" s="4"/>
      <c r="B2317" s="5"/>
    </row>
    <row r="2318" spans="1:2">
      <c r="A2318" s="4"/>
      <c r="B2318" s="5"/>
    </row>
    <row r="2319" spans="1:2">
      <c r="A2319" s="4"/>
      <c r="B2319" s="5"/>
    </row>
    <row r="2320" spans="1:2">
      <c r="A2320" s="4"/>
      <c r="B2320" s="5"/>
    </row>
    <row r="2321" spans="1:2">
      <c r="A2321" s="4"/>
      <c r="B2321" s="5"/>
    </row>
    <row r="2322" spans="1:2">
      <c r="A2322" s="4"/>
      <c r="B2322" s="5"/>
    </row>
    <row r="2323" spans="1:2">
      <c r="A2323" s="4"/>
      <c r="B2323" s="5"/>
    </row>
    <row r="2324" spans="1:2">
      <c r="A2324" s="4"/>
      <c r="B2324" s="5"/>
    </row>
    <row r="2325" spans="1:2">
      <c r="A2325" s="4"/>
      <c r="B2325" s="5"/>
    </row>
    <row r="2326" spans="1:2">
      <c r="A2326" s="4"/>
      <c r="B2326" s="5"/>
    </row>
    <row r="2327" spans="1:2">
      <c r="A2327" s="4"/>
      <c r="B2327" s="5"/>
    </row>
    <row r="2328" spans="1:2">
      <c r="A2328" s="4"/>
      <c r="B2328" s="5"/>
    </row>
    <row r="2329" spans="1:2">
      <c r="A2329" s="4"/>
      <c r="B2329" s="5"/>
    </row>
    <row r="2330" spans="1:2">
      <c r="A2330" s="4"/>
      <c r="B2330" s="5"/>
    </row>
    <row r="2331" spans="1:2">
      <c r="A2331" s="4"/>
      <c r="B2331" s="5"/>
    </row>
    <row r="2332" spans="1:2">
      <c r="A2332" s="4"/>
      <c r="B2332" s="5"/>
    </row>
    <row r="2333" spans="1:2">
      <c r="A2333" s="4"/>
      <c r="B2333" s="5"/>
    </row>
    <row r="2334" spans="1:2">
      <c r="A2334" s="4"/>
      <c r="B2334" s="5"/>
    </row>
    <row r="2335" spans="1:2">
      <c r="A2335" s="4"/>
      <c r="B2335" s="5"/>
    </row>
    <row r="2336" spans="1:2">
      <c r="A2336" s="4"/>
      <c r="B2336" s="5"/>
    </row>
    <row r="2337" spans="1:2">
      <c r="A2337" s="4"/>
      <c r="B2337" s="5"/>
    </row>
    <row r="2338" spans="1:2">
      <c r="A2338" s="4"/>
      <c r="B2338" s="5"/>
    </row>
    <row r="2339" spans="1:2">
      <c r="A2339" s="4"/>
      <c r="B2339" s="5"/>
    </row>
    <row r="2340" spans="1:2">
      <c r="A2340" s="4"/>
      <c r="B2340" s="5"/>
    </row>
    <row r="2341" spans="1:2">
      <c r="A2341" s="4"/>
      <c r="B2341" s="5"/>
    </row>
    <row r="2342" spans="1:2">
      <c r="A2342" s="4"/>
      <c r="B2342" s="5"/>
    </row>
    <row r="2343" spans="1:2">
      <c r="A2343" s="4"/>
      <c r="B2343" s="5"/>
    </row>
    <row r="2344" spans="1:2">
      <c r="A2344" s="4"/>
      <c r="B2344" s="5"/>
    </row>
    <row r="2345" spans="1:2">
      <c r="A2345" s="4"/>
      <c r="B2345" s="5"/>
    </row>
    <row r="2346" spans="1:2">
      <c r="A2346" s="4"/>
      <c r="B2346" s="5"/>
    </row>
    <row r="2347" spans="1:2">
      <c r="A2347" s="4"/>
      <c r="B2347" s="5"/>
    </row>
    <row r="2348" spans="1:2">
      <c r="A2348" s="4"/>
      <c r="B2348" s="5"/>
    </row>
    <row r="2349" spans="1:2">
      <c r="A2349" s="4"/>
      <c r="B2349" s="5"/>
    </row>
    <row r="2350" spans="1:2">
      <c r="A2350" s="4"/>
      <c r="B2350" s="5"/>
    </row>
    <row r="2351" spans="1:2">
      <c r="A2351" s="4"/>
      <c r="B2351" s="5"/>
    </row>
    <row r="2352" spans="1:2">
      <c r="A2352" s="4"/>
      <c r="B2352" s="5"/>
    </row>
    <row r="2353" spans="1:2">
      <c r="A2353" s="4"/>
      <c r="B2353" s="5"/>
    </row>
    <row r="2354" spans="1:2">
      <c r="A2354" s="4"/>
      <c r="B2354" s="5"/>
    </row>
    <row r="2355" spans="1:2">
      <c r="A2355" s="4"/>
      <c r="B2355" s="5"/>
    </row>
    <row r="2356" spans="1:2">
      <c r="A2356" s="4"/>
      <c r="B2356" s="5"/>
    </row>
    <row r="2357" spans="1:2">
      <c r="A2357" s="4"/>
      <c r="B2357" s="5"/>
    </row>
    <row r="2358" spans="1:2">
      <c r="A2358" s="4"/>
      <c r="B2358" s="5"/>
    </row>
    <row r="2359" spans="1:2">
      <c r="A2359" s="4"/>
      <c r="B2359" s="5"/>
    </row>
    <row r="2360" spans="1:2">
      <c r="A2360" s="4"/>
      <c r="B2360" s="5"/>
    </row>
    <row r="2361" spans="1:2">
      <c r="A2361" s="4"/>
      <c r="B2361" s="5"/>
    </row>
    <row r="2362" spans="1:2">
      <c r="A2362" s="4"/>
      <c r="B2362" s="5"/>
    </row>
    <row r="2363" spans="1:2">
      <c r="A2363" s="4"/>
      <c r="B2363" s="5"/>
    </row>
    <row r="2364" spans="1:2">
      <c r="A2364" s="4"/>
      <c r="B2364" s="5"/>
    </row>
    <row r="2365" spans="1:2">
      <c r="A2365" s="4"/>
      <c r="B2365" s="5"/>
    </row>
    <row r="2366" spans="1:2">
      <c r="A2366" s="4"/>
      <c r="B2366" s="5"/>
    </row>
    <row r="2367" spans="1:2">
      <c r="A2367" s="4"/>
      <c r="B2367" s="5"/>
    </row>
    <row r="2368" spans="1:2">
      <c r="A2368" s="4"/>
      <c r="B2368" s="5"/>
    </row>
    <row r="2369" spans="1:2">
      <c r="A2369" s="4"/>
      <c r="B2369" s="5"/>
    </row>
    <row r="2370" spans="1:2">
      <c r="A2370" s="4"/>
      <c r="B2370" s="5"/>
    </row>
    <row r="2371" spans="1:2">
      <c r="A2371" s="4"/>
      <c r="B2371" s="5"/>
    </row>
    <row r="2372" spans="1:2">
      <c r="A2372" s="4"/>
      <c r="B2372" s="5"/>
    </row>
    <row r="2373" spans="1:2">
      <c r="A2373" s="4"/>
      <c r="B2373" s="5"/>
    </row>
    <row r="2374" spans="1:2">
      <c r="A2374" s="4"/>
      <c r="B2374" s="5"/>
    </row>
    <row r="2375" spans="1:2">
      <c r="A2375" s="4"/>
      <c r="B2375" s="5"/>
    </row>
    <row r="2376" spans="1:2">
      <c r="A2376" s="4"/>
      <c r="B2376" s="5"/>
    </row>
    <row r="2377" spans="1:2">
      <c r="A2377" s="4"/>
      <c r="B2377" s="5"/>
    </row>
    <row r="2378" spans="1:2">
      <c r="A2378" s="4"/>
      <c r="B2378" s="5"/>
    </row>
    <row r="2379" spans="1:2">
      <c r="A2379" s="4"/>
      <c r="B2379" s="5"/>
    </row>
    <row r="2380" spans="1:2">
      <c r="A2380" s="4"/>
      <c r="B2380" s="5"/>
    </row>
    <row r="2381" spans="1:2">
      <c r="A2381" s="4"/>
      <c r="B2381" s="5"/>
    </row>
    <row r="2382" spans="1:2">
      <c r="A2382" s="4"/>
      <c r="B2382" s="5"/>
    </row>
    <row r="2383" spans="1:2">
      <c r="A2383" s="4"/>
      <c r="B2383" s="5"/>
    </row>
    <row r="2384" spans="1:2">
      <c r="A2384" s="4"/>
      <c r="B2384" s="5"/>
    </row>
    <row r="2385" spans="1:2">
      <c r="A2385" s="4"/>
      <c r="B2385" s="5"/>
    </row>
    <row r="2386" spans="1:2">
      <c r="A2386" s="4"/>
      <c r="B2386" s="5"/>
    </row>
    <row r="2387" spans="1:2">
      <c r="A2387" s="4"/>
      <c r="B2387" s="5"/>
    </row>
    <row r="2388" spans="1:2">
      <c r="A2388" s="4"/>
      <c r="B2388" s="5"/>
    </row>
    <row r="2389" spans="1:2">
      <c r="A2389" s="4"/>
      <c r="B2389" s="5"/>
    </row>
    <row r="2390" spans="1:2">
      <c r="A2390" s="4"/>
      <c r="B2390" s="5"/>
    </row>
    <row r="2391" spans="1:2">
      <c r="A2391" s="4"/>
      <c r="B2391" s="5"/>
    </row>
    <row r="2392" spans="1:2">
      <c r="A2392" s="4"/>
      <c r="B2392" s="5"/>
    </row>
    <row r="2393" spans="1:2">
      <c r="A2393" s="4"/>
      <c r="B2393" s="5"/>
    </row>
    <row r="2394" spans="1:2">
      <c r="A2394" s="4"/>
      <c r="B2394" s="5"/>
    </row>
    <row r="2395" spans="1:2">
      <c r="A2395" s="4"/>
      <c r="B2395" s="5"/>
    </row>
    <row r="2396" spans="1:2">
      <c r="A2396" s="4"/>
      <c r="B2396" s="5"/>
    </row>
    <row r="2397" spans="1:2">
      <c r="A2397" s="4"/>
      <c r="B2397" s="5"/>
    </row>
    <row r="2398" spans="1:2">
      <c r="A2398" s="4"/>
      <c r="B2398" s="5"/>
    </row>
    <row r="2399" spans="1:2">
      <c r="A2399" s="4"/>
      <c r="B2399" s="5"/>
    </row>
    <row r="2400" spans="1:2">
      <c r="A2400" s="4"/>
      <c r="B2400" s="5"/>
    </row>
    <row r="2401" spans="1:2">
      <c r="A2401" s="4"/>
      <c r="B2401" s="5"/>
    </row>
    <row r="2402" spans="1:2">
      <c r="A2402" s="4"/>
      <c r="B2402" s="5"/>
    </row>
    <row r="2403" spans="1:2">
      <c r="A2403" s="4"/>
      <c r="B2403" s="5"/>
    </row>
    <row r="2404" spans="1:2">
      <c r="A2404" s="4"/>
      <c r="B2404" s="5"/>
    </row>
    <row r="2405" spans="1:2">
      <c r="A2405" s="4"/>
      <c r="B2405" s="5"/>
    </row>
    <row r="2406" spans="1:2">
      <c r="A2406" s="4"/>
      <c r="B2406" s="5"/>
    </row>
    <row r="2407" spans="1:2">
      <c r="A2407" s="4"/>
      <c r="B2407" s="5"/>
    </row>
    <row r="2408" spans="1:2">
      <c r="A2408" s="4"/>
      <c r="B2408" s="5"/>
    </row>
    <row r="2409" spans="1:2">
      <c r="A2409" s="4"/>
      <c r="B2409" s="5"/>
    </row>
    <row r="2410" spans="1:2">
      <c r="A2410" s="4"/>
      <c r="B2410" s="5"/>
    </row>
    <row r="2411" spans="1:2">
      <c r="A2411" s="4"/>
      <c r="B2411" s="5"/>
    </row>
    <row r="2412" spans="1:2">
      <c r="A2412" s="4"/>
      <c r="B2412" s="5"/>
    </row>
    <row r="2413" spans="1:2">
      <c r="A2413" s="4"/>
      <c r="B2413" s="5"/>
    </row>
    <row r="2414" spans="1:2">
      <c r="A2414" s="4"/>
      <c r="B2414" s="5"/>
    </row>
    <row r="2415" spans="1:2">
      <c r="A2415" s="4"/>
      <c r="B2415" s="5"/>
    </row>
    <row r="2416" spans="1:2">
      <c r="A2416" s="4"/>
      <c r="B2416" s="5"/>
    </row>
    <row r="2417" spans="1:2">
      <c r="A2417" s="4"/>
      <c r="B2417" s="5"/>
    </row>
    <row r="2418" spans="1:2">
      <c r="A2418" s="4"/>
      <c r="B2418" s="5"/>
    </row>
    <row r="2419" spans="1:2">
      <c r="A2419" s="4"/>
      <c r="B2419" s="5"/>
    </row>
    <row r="2420" spans="1:2">
      <c r="A2420" s="4"/>
      <c r="B2420" s="5"/>
    </row>
    <row r="2421" spans="1:2">
      <c r="A2421" s="4"/>
      <c r="B2421" s="5"/>
    </row>
    <row r="2422" spans="1:2">
      <c r="A2422" s="4"/>
      <c r="B2422" s="5"/>
    </row>
    <row r="2423" spans="1:2">
      <c r="A2423" s="4"/>
      <c r="B2423" s="5"/>
    </row>
    <row r="2424" spans="1:2">
      <c r="A2424" s="4"/>
      <c r="B2424" s="5"/>
    </row>
    <row r="2425" spans="1:2">
      <c r="A2425" s="4"/>
      <c r="B2425" s="5"/>
    </row>
    <row r="2426" spans="1:2">
      <c r="A2426" s="4"/>
      <c r="B2426" s="5"/>
    </row>
    <row r="2427" spans="1:2">
      <c r="A2427" s="4"/>
      <c r="B2427" s="5"/>
    </row>
    <row r="2428" spans="1:2">
      <c r="A2428" s="4"/>
      <c r="B2428" s="5"/>
    </row>
    <row r="2429" spans="1:2">
      <c r="A2429" s="4"/>
      <c r="B2429" s="5"/>
    </row>
    <row r="2430" spans="1:2">
      <c r="A2430" s="4"/>
      <c r="B2430" s="5"/>
    </row>
    <row r="2431" spans="1:2">
      <c r="A2431" s="4"/>
      <c r="B2431" s="5"/>
    </row>
    <row r="2432" spans="1:2">
      <c r="A2432" s="4"/>
      <c r="B2432" s="5"/>
    </row>
    <row r="2433" spans="1:2">
      <c r="A2433" s="4"/>
      <c r="B2433" s="5"/>
    </row>
    <row r="2434" spans="1:2">
      <c r="A2434" s="4"/>
      <c r="B2434" s="5"/>
    </row>
    <row r="2435" spans="1:2">
      <c r="A2435" s="4"/>
      <c r="B2435" s="5"/>
    </row>
    <row r="2436" spans="1:2">
      <c r="A2436" s="4"/>
      <c r="B2436" s="5"/>
    </row>
    <row r="2437" spans="1:2">
      <c r="A2437" s="4"/>
      <c r="B2437" s="5"/>
    </row>
    <row r="2438" spans="1:2">
      <c r="A2438" s="4"/>
      <c r="B2438" s="5"/>
    </row>
    <row r="2439" spans="1:2">
      <c r="A2439" s="4"/>
      <c r="B2439" s="5"/>
    </row>
    <row r="2440" spans="1:2">
      <c r="A2440" s="4"/>
      <c r="B2440" s="5"/>
    </row>
    <row r="2441" spans="1:2">
      <c r="A2441" s="4"/>
      <c r="B2441" s="5"/>
    </row>
    <row r="2442" spans="1:2">
      <c r="A2442" s="4"/>
      <c r="B2442" s="5"/>
    </row>
    <row r="2443" spans="1:2">
      <c r="A2443" s="4"/>
      <c r="B2443" s="5"/>
    </row>
    <row r="2444" spans="1:2">
      <c r="A2444" s="4"/>
      <c r="B2444" s="5"/>
    </row>
    <row r="2445" spans="1:2">
      <c r="A2445" s="4"/>
      <c r="B2445" s="5"/>
    </row>
    <row r="2446" spans="1:2">
      <c r="A2446" s="4"/>
      <c r="B2446" s="5"/>
    </row>
    <row r="2447" spans="1:2">
      <c r="A2447" s="4"/>
      <c r="B2447" s="5"/>
    </row>
    <row r="2448" spans="1:2">
      <c r="A2448" s="4"/>
      <c r="B2448" s="5"/>
    </row>
    <row r="2449" spans="1:2">
      <c r="A2449" s="4"/>
      <c r="B2449" s="5"/>
    </row>
    <row r="2450" spans="1:2">
      <c r="A2450" s="4"/>
      <c r="B2450" s="5"/>
    </row>
    <row r="2451" spans="1:2">
      <c r="A2451" s="4"/>
      <c r="B2451" s="5"/>
    </row>
    <row r="2452" spans="1:2">
      <c r="A2452" s="4"/>
      <c r="B2452" s="5"/>
    </row>
    <row r="2453" spans="1:2">
      <c r="A2453" s="4"/>
      <c r="B2453" s="5"/>
    </row>
    <row r="2454" spans="1:2">
      <c r="A2454" s="4"/>
      <c r="B2454" s="5"/>
    </row>
    <row r="2455" spans="1:2">
      <c r="A2455" s="4"/>
      <c r="B2455" s="5"/>
    </row>
    <row r="2456" spans="1:2">
      <c r="A2456" s="4"/>
      <c r="B2456" s="5"/>
    </row>
    <row r="2457" spans="1:2">
      <c r="A2457" s="4"/>
      <c r="B2457" s="5"/>
    </row>
    <row r="2458" spans="1:2">
      <c r="A2458" s="4"/>
      <c r="B2458" s="5"/>
    </row>
    <row r="2459" spans="1:2">
      <c r="A2459" s="4"/>
      <c r="B2459" s="5"/>
    </row>
    <row r="2460" spans="1:2">
      <c r="A2460" s="4"/>
      <c r="B2460" s="5"/>
    </row>
    <row r="2461" spans="1:2">
      <c r="A2461" s="4"/>
      <c r="B2461" s="5"/>
    </row>
    <row r="2462" spans="1:2">
      <c r="A2462" s="4"/>
      <c r="B2462" s="5"/>
    </row>
    <row r="2463" spans="1:2">
      <c r="A2463" s="4"/>
      <c r="B2463" s="5"/>
    </row>
    <row r="2464" spans="1:2">
      <c r="A2464" s="4"/>
      <c r="B2464" s="5"/>
    </row>
    <row r="2465" spans="1:2">
      <c r="A2465" s="4"/>
      <c r="B2465" s="5"/>
    </row>
    <row r="2466" spans="1:2">
      <c r="A2466" s="4"/>
      <c r="B2466" s="5"/>
    </row>
    <row r="2467" spans="1:2">
      <c r="A2467" s="4"/>
      <c r="B2467" s="5"/>
    </row>
    <row r="2468" spans="1:2">
      <c r="A2468" s="4"/>
      <c r="B2468" s="5"/>
    </row>
    <row r="2469" spans="1:2">
      <c r="A2469" s="4"/>
      <c r="B2469" s="5"/>
    </row>
    <row r="2470" spans="1:2">
      <c r="A2470" s="4"/>
      <c r="B2470" s="5"/>
    </row>
    <row r="2471" spans="1:2">
      <c r="A2471" s="4"/>
      <c r="B2471" s="5"/>
    </row>
    <row r="2472" spans="1:2">
      <c r="A2472" s="4"/>
      <c r="B2472" s="5"/>
    </row>
    <row r="2473" spans="1:2">
      <c r="A2473" s="4"/>
      <c r="B2473" s="5"/>
    </row>
    <row r="2474" spans="1:2">
      <c r="A2474" s="4"/>
      <c r="B2474" s="5"/>
    </row>
    <row r="2475" spans="1:2">
      <c r="A2475" s="4"/>
      <c r="B2475" s="5"/>
    </row>
    <row r="2476" spans="1:2">
      <c r="A2476" s="4"/>
      <c r="B2476" s="5"/>
    </row>
    <row r="2477" spans="1:2">
      <c r="A2477" s="4"/>
      <c r="B2477" s="5"/>
    </row>
    <row r="2478" spans="1:2">
      <c r="A2478" s="4"/>
      <c r="B2478" s="5"/>
    </row>
    <row r="2479" spans="1:2">
      <c r="A2479" s="4"/>
      <c r="B2479" s="5"/>
    </row>
    <row r="2480" spans="1:2">
      <c r="A2480" s="4"/>
      <c r="B2480" s="5"/>
    </row>
    <row r="2481" spans="1:2">
      <c r="A2481" s="4"/>
      <c r="B2481" s="5"/>
    </row>
    <row r="2482" spans="1:2">
      <c r="A2482" s="4"/>
      <c r="B2482" s="5"/>
    </row>
    <row r="2483" spans="1:2">
      <c r="A2483" s="4"/>
      <c r="B2483" s="5"/>
    </row>
    <row r="2484" spans="1:2">
      <c r="A2484" s="4"/>
      <c r="B2484" s="5"/>
    </row>
    <row r="2485" spans="1:2">
      <c r="A2485" s="4"/>
      <c r="B2485" s="5"/>
    </row>
    <row r="2486" spans="1:2">
      <c r="A2486" s="4"/>
      <c r="B2486" s="5"/>
    </row>
    <row r="2487" spans="1:2">
      <c r="A2487" s="4"/>
      <c r="B2487" s="5"/>
    </row>
    <row r="2488" spans="1:2">
      <c r="A2488" s="4"/>
      <c r="B2488" s="5"/>
    </row>
    <row r="2489" spans="1:2">
      <c r="A2489" s="4"/>
      <c r="B2489" s="5"/>
    </row>
    <row r="2490" spans="1:2">
      <c r="A2490" s="4"/>
      <c r="B2490" s="5"/>
    </row>
    <row r="2491" spans="1:2">
      <c r="A2491" s="4"/>
      <c r="B2491" s="5"/>
    </row>
    <row r="2492" spans="1:2">
      <c r="A2492" s="4"/>
      <c r="B2492" s="5"/>
    </row>
    <row r="2493" spans="1:2">
      <c r="A2493" s="4"/>
      <c r="B2493" s="5"/>
    </row>
    <row r="2494" spans="1:2">
      <c r="A2494" s="4"/>
      <c r="B2494" s="5"/>
    </row>
    <row r="2495" spans="1:2">
      <c r="A2495" s="4"/>
      <c r="B2495" s="5"/>
    </row>
    <row r="2496" spans="1:2">
      <c r="A2496" s="4"/>
      <c r="B2496" s="5"/>
    </row>
    <row r="2497" spans="1:2">
      <c r="A2497" s="4"/>
      <c r="B2497" s="5"/>
    </row>
    <row r="2498" spans="1:2">
      <c r="A2498" s="4"/>
      <c r="B2498" s="5"/>
    </row>
    <row r="2499" spans="1:2">
      <c r="A2499" s="4"/>
      <c r="B2499" s="5"/>
    </row>
    <row r="2500" spans="1:2">
      <c r="A2500" s="4"/>
      <c r="B2500" s="5"/>
    </row>
    <row r="2501" spans="1:2">
      <c r="A2501" s="4"/>
      <c r="B2501" s="5"/>
    </row>
    <row r="2502" spans="1:2">
      <c r="A2502" s="4"/>
      <c r="B2502" s="5"/>
    </row>
    <row r="2503" spans="1:2">
      <c r="A2503" s="4"/>
      <c r="B2503" s="5"/>
    </row>
    <row r="2504" spans="1:2">
      <c r="A2504" s="4"/>
      <c r="B2504" s="5"/>
    </row>
    <row r="2505" spans="1:2">
      <c r="A2505" s="4"/>
      <c r="B2505" s="5"/>
    </row>
    <row r="2506" spans="1:2">
      <c r="A2506" s="4"/>
      <c r="B2506" s="5"/>
    </row>
    <row r="2507" spans="1:2">
      <c r="A2507" s="4"/>
      <c r="B2507" s="5"/>
    </row>
    <row r="2508" spans="1:2">
      <c r="A2508" s="4"/>
      <c r="B2508" s="5"/>
    </row>
    <row r="2509" spans="1:2">
      <c r="A2509" s="4"/>
      <c r="B2509" s="5"/>
    </row>
    <row r="2510" spans="1:2">
      <c r="A2510" s="4"/>
      <c r="B2510" s="5"/>
    </row>
    <row r="2511" spans="1:2">
      <c r="A2511" s="4"/>
      <c r="B2511" s="5"/>
    </row>
    <row r="2512" spans="1:2">
      <c r="A2512" s="4"/>
      <c r="B2512" s="5"/>
    </row>
    <row r="2513" spans="1:2">
      <c r="A2513" s="4"/>
      <c r="B2513" s="5"/>
    </row>
    <row r="2514" spans="1:2">
      <c r="A2514" s="4"/>
      <c r="B2514" s="5"/>
    </row>
    <row r="2515" spans="1:2">
      <c r="A2515" s="4"/>
      <c r="B2515" s="5"/>
    </row>
    <row r="2516" spans="1:2">
      <c r="A2516" s="4"/>
      <c r="B2516" s="5"/>
    </row>
    <row r="2517" spans="1:2">
      <c r="A2517" s="4"/>
      <c r="B2517" s="5"/>
    </row>
    <row r="2518" spans="1:2">
      <c r="A2518" s="4"/>
      <c r="B2518" s="5"/>
    </row>
    <row r="2519" spans="1:2">
      <c r="A2519" s="4"/>
      <c r="B2519" s="5"/>
    </row>
    <row r="2520" spans="1:2">
      <c r="A2520" s="4"/>
      <c r="B2520" s="5"/>
    </row>
    <row r="2521" spans="1:2">
      <c r="A2521" s="4"/>
      <c r="B2521" s="5"/>
    </row>
    <row r="2522" spans="1:2">
      <c r="A2522" s="4"/>
      <c r="B2522" s="5"/>
    </row>
    <row r="2523" spans="1:2">
      <c r="A2523" s="4"/>
      <c r="B2523" s="5"/>
    </row>
    <row r="2524" spans="1:2">
      <c r="A2524" s="4"/>
      <c r="B2524" s="5"/>
    </row>
    <row r="2525" spans="1:2">
      <c r="A2525" s="4"/>
      <c r="B2525" s="5"/>
    </row>
    <row r="2526" spans="1:2">
      <c r="A2526" s="4"/>
      <c r="B2526" s="5"/>
    </row>
    <row r="2527" spans="1:2">
      <c r="A2527" s="4"/>
      <c r="B2527" s="5"/>
    </row>
    <row r="2528" spans="1:2">
      <c r="A2528" s="4"/>
      <c r="B2528" s="5"/>
    </row>
    <row r="2529" spans="1:2">
      <c r="A2529" s="4"/>
      <c r="B2529" s="5"/>
    </row>
    <row r="2530" spans="1:2">
      <c r="A2530" s="4"/>
      <c r="B2530" s="5"/>
    </row>
    <row r="2531" spans="1:2">
      <c r="A2531" s="4"/>
      <c r="B2531" s="5"/>
    </row>
    <row r="2532" spans="1:2">
      <c r="A2532" s="4"/>
      <c r="B2532" s="5"/>
    </row>
    <row r="2533" spans="1:2">
      <c r="A2533" s="4"/>
      <c r="B2533" s="5"/>
    </row>
    <row r="2534" spans="1:2">
      <c r="A2534" s="4"/>
      <c r="B2534" s="5"/>
    </row>
    <row r="2535" spans="1:2">
      <c r="A2535" s="4"/>
      <c r="B2535" s="5"/>
    </row>
    <row r="2536" spans="1:2">
      <c r="A2536" s="4"/>
      <c r="B2536" s="5"/>
    </row>
    <row r="2537" spans="1:2">
      <c r="A2537" s="4"/>
      <c r="B2537" s="5"/>
    </row>
    <row r="2538" spans="1:2">
      <c r="A2538" s="4"/>
      <c r="B2538" s="5"/>
    </row>
    <row r="2539" spans="1:2">
      <c r="A2539" s="4"/>
      <c r="B2539" s="5"/>
    </row>
    <row r="2540" spans="1:2">
      <c r="A2540" s="4"/>
      <c r="B2540" s="5"/>
    </row>
    <row r="2541" spans="1:2">
      <c r="A2541" s="4"/>
      <c r="B2541" s="5"/>
    </row>
    <row r="2542" spans="1:2">
      <c r="A2542" s="4"/>
      <c r="B2542" s="5"/>
    </row>
    <row r="2543" spans="1:2">
      <c r="A2543" s="4"/>
      <c r="B2543" s="5"/>
    </row>
    <row r="2544" spans="1:2">
      <c r="A2544" s="4"/>
      <c r="B2544" s="5"/>
    </row>
    <row r="2545" spans="1:2">
      <c r="A2545" s="4"/>
      <c r="B2545" s="5"/>
    </row>
    <row r="2546" spans="1:2">
      <c r="A2546" s="4"/>
      <c r="B2546" s="5"/>
    </row>
    <row r="2547" spans="1:2">
      <c r="A2547" s="4"/>
      <c r="B2547" s="5"/>
    </row>
    <row r="2548" spans="1:2">
      <c r="A2548" s="4"/>
      <c r="B2548" s="5"/>
    </row>
    <row r="2549" spans="1:2">
      <c r="A2549" s="4"/>
      <c r="B2549" s="5"/>
    </row>
    <row r="2550" spans="1:2">
      <c r="A2550" s="4"/>
      <c r="B2550" s="5"/>
    </row>
    <row r="2551" spans="1:2">
      <c r="A2551" s="4"/>
      <c r="B2551" s="5"/>
    </row>
    <row r="2552" spans="1:2">
      <c r="A2552" s="4"/>
      <c r="B2552" s="5"/>
    </row>
    <row r="2553" spans="1:2">
      <c r="A2553" s="4"/>
      <c r="B2553" s="5"/>
    </row>
    <row r="2554" spans="1:2">
      <c r="A2554" s="4"/>
      <c r="B2554" s="5"/>
    </row>
    <row r="2555" spans="1:2">
      <c r="A2555" s="4"/>
      <c r="B2555" s="5"/>
    </row>
    <row r="2556" spans="1:2">
      <c r="A2556" s="4"/>
      <c r="B2556" s="5"/>
    </row>
    <row r="2557" spans="1:2">
      <c r="A2557" s="4"/>
      <c r="B2557" s="5"/>
    </row>
    <row r="2558" spans="1:2">
      <c r="A2558" s="4"/>
      <c r="B2558" s="5"/>
    </row>
    <row r="2559" spans="1:2">
      <c r="A2559" s="4"/>
      <c r="B2559" s="5"/>
    </row>
    <row r="2560" spans="1:2">
      <c r="A2560" s="4"/>
      <c r="B2560" s="5"/>
    </row>
    <row r="2561" spans="1:2">
      <c r="A2561" s="4"/>
      <c r="B2561" s="5"/>
    </row>
    <row r="2562" spans="1:2">
      <c r="A2562" s="4"/>
      <c r="B2562" s="5"/>
    </row>
    <row r="2563" spans="1:2">
      <c r="A2563" s="4"/>
      <c r="B2563" s="5"/>
    </row>
    <row r="2564" spans="1:2">
      <c r="A2564" s="4"/>
      <c r="B2564" s="5"/>
    </row>
    <row r="2565" spans="1:2">
      <c r="A2565" s="4"/>
      <c r="B2565" s="5"/>
    </row>
    <row r="2566" spans="1:2">
      <c r="A2566" s="4"/>
      <c r="B2566" s="5"/>
    </row>
    <row r="2567" spans="1:2">
      <c r="A2567" s="4"/>
      <c r="B2567" s="5"/>
    </row>
    <row r="2568" spans="1:2">
      <c r="A2568" s="4"/>
      <c r="B2568" s="5"/>
    </row>
    <row r="2569" spans="1:2">
      <c r="A2569" s="4"/>
      <c r="B2569" s="5"/>
    </row>
    <row r="2570" spans="1:2">
      <c r="A2570" s="4"/>
      <c r="B2570" s="5"/>
    </row>
    <row r="2571" spans="1:2">
      <c r="A2571" s="4"/>
      <c r="B2571" s="5"/>
    </row>
    <row r="2572" spans="1:2">
      <c r="A2572" s="4"/>
      <c r="B2572" s="5"/>
    </row>
    <row r="2573" spans="1:2">
      <c r="A2573" s="4"/>
      <c r="B2573" s="5"/>
    </row>
    <row r="2574" spans="1:2">
      <c r="A2574" s="4"/>
      <c r="B2574" s="5"/>
    </row>
    <row r="2575" spans="1:2">
      <c r="A2575" s="4"/>
      <c r="B2575" s="5"/>
    </row>
    <row r="2576" spans="1:2">
      <c r="A2576" s="4"/>
      <c r="B2576" s="5"/>
    </row>
    <row r="2577" spans="1:2">
      <c r="A2577" s="4"/>
      <c r="B2577" s="5"/>
    </row>
    <row r="2578" spans="1:2">
      <c r="A2578" s="4"/>
      <c r="B2578" s="5"/>
    </row>
    <row r="2579" spans="1:2">
      <c r="A2579" s="4"/>
      <c r="B2579" s="5"/>
    </row>
    <row r="2580" spans="1:2">
      <c r="A2580" s="4"/>
      <c r="B2580" s="5"/>
    </row>
    <row r="2581" spans="1:2">
      <c r="A2581" s="4"/>
      <c r="B2581" s="5"/>
    </row>
    <row r="2582" spans="1:2">
      <c r="A2582" s="4"/>
      <c r="B2582" s="5"/>
    </row>
    <row r="2583" spans="1:2">
      <c r="A2583" s="4"/>
      <c r="B2583" s="5"/>
    </row>
    <row r="2584" spans="1:2">
      <c r="A2584" s="4"/>
      <c r="B2584" s="5"/>
    </row>
    <row r="2585" spans="1:2">
      <c r="A2585" s="4"/>
      <c r="B2585" s="5"/>
    </row>
    <row r="2586" spans="1:2">
      <c r="A2586" s="4"/>
      <c r="B2586" s="5"/>
    </row>
    <row r="2587" spans="1:2">
      <c r="A2587" s="4"/>
      <c r="B2587" s="5"/>
    </row>
    <row r="2588" spans="1:2">
      <c r="A2588" s="4"/>
      <c r="B2588" s="5"/>
    </row>
    <row r="2589" spans="1:2">
      <c r="A2589" s="4"/>
      <c r="B2589" s="5"/>
    </row>
    <row r="2590" spans="1:2">
      <c r="A2590" s="4"/>
      <c r="B2590" s="5"/>
    </row>
    <row r="2591" spans="1:2">
      <c r="A2591" s="4"/>
      <c r="B2591" s="5"/>
    </row>
    <row r="2592" spans="1:2">
      <c r="A2592" s="4"/>
      <c r="B2592" s="5"/>
    </row>
    <row r="2593" spans="1:2">
      <c r="A2593" s="4"/>
      <c r="B2593" s="5"/>
    </row>
    <row r="2594" spans="1:2">
      <c r="A2594" s="4"/>
      <c r="B2594" s="5"/>
    </row>
    <row r="2595" spans="1:2">
      <c r="A2595" s="4"/>
      <c r="B2595" s="5"/>
    </row>
    <row r="2596" spans="1:2">
      <c r="A2596" s="4"/>
      <c r="B2596" s="5"/>
    </row>
    <row r="2597" spans="1:2">
      <c r="A2597" s="4"/>
      <c r="B2597" s="5"/>
    </row>
    <row r="2598" spans="1:2">
      <c r="A2598" s="4"/>
      <c r="B2598" s="5"/>
    </row>
    <row r="2599" spans="1:2">
      <c r="A2599" s="4"/>
      <c r="B2599" s="5"/>
    </row>
    <row r="2600" spans="1:2">
      <c r="A2600" s="4"/>
      <c r="B2600" s="5"/>
    </row>
    <row r="2601" spans="1:2">
      <c r="A2601" s="4"/>
      <c r="B2601" s="5"/>
    </row>
    <row r="2602" spans="1:2">
      <c r="A2602" s="4"/>
      <c r="B2602" s="5"/>
    </row>
    <row r="2603" spans="1:2">
      <c r="A2603" s="4"/>
      <c r="B2603" s="5"/>
    </row>
    <row r="2604" spans="1:2">
      <c r="A2604" s="4"/>
      <c r="B2604" s="5"/>
    </row>
    <row r="2605" spans="1:2">
      <c r="A2605" s="4"/>
      <c r="B2605" s="5"/>
    </row>
    <row r="2606" spans="1:2">
      <c r="A2606" s="4"/>
      <c r="B2606" s="5"/>
    </row>
    <row r="2607" spans="1:2">
      <c r="A2607" s="4"/>
      <c r="B2607" s="5"/>
    </row>
    <row r="2608" spans="1:2">
      <c r="A2608" s="4"/>
      <c r="B2608" s="5"/>
    </row>
    <row r="2609" spans="1:2">
      <c r="A2609" s="4"/>
      <c r="B2609" s="5"/>
    </row>
    <row r="2610" spans="1:2">
      <c r="A2610" s="4"/>
      <c r="B2610" s="5"/>
    </row>
    <row r="2611" spans="1:2">
      <c r="A2611" s="4"/>
      <c r="B2611" s="5"/>
    </row>
    <row r="2612" spans="1:2">
      <c r="A2612" s="4"/>
      <c r="B2612" s="5"/>
    </row>
    <row r="2613" spans="1:2">
      <c r="A2613" s="4"/>
      <c r="B2613" s="5"/>
    </row>
    <row r="2614" spans="1:2">
      <c r="A2614" s="4"/>
      <c r="B2614" s="5"/>
    </row>
    <row r="2615" spans="1:2">
      <c r="A2615" s="4"/>
      <c r="B2615" s="5"/>
    </row>
    <row r="2616" spans="1:2">
      <c r="A2616" s="4"/>
      <c r="B2616" s="5"/>
    </row>
    <row r="2617" spans="1:2">
      <c r="A2617" s="4"/>
      <c r="B2617" s="5"/>
    </row>
    <row r="2618" spans="1:2">
      <c r="A2618" s="4"/>
      <c r="B2618" s="5"/>
    </row>
    <row r="2619" spans="1:2">
      <c r="A2619" s="4"/>
      <c r="B2619" s="5"/>
    </row>
    <row r="2620" spans="1:2">
      <c r="A2620" s="4"/>
      <c r="B2620" s="5"/>
    </row>
    <row r="2621" spans="1:2">
      <c r="A2621" s="4"/>
      <c r="B2621" s="5"/>
    </row>
    <row r="2622" spans="1:2">
      <c r="A2622" s="4"/>
      <c r="B2622" s="5"/>
    </row>
    <row r="2623" spans="1:2">
      <c r="A2623" s="4"/>
      <c r="B2623" s="5"/>
    </row>
    <row r="2624" spans="1:2">
      <c r="A2624" s="4"/>
      <c r="B2624" s="5"/>
    </row>
    <row r="2625" spans="1:2">
      <c r="A2625" s="4"/>
      <c r="B2625" s="5"/>
    </row>
    <row r="2626" spans="1:2">
      <c r="A2626" s="4"/>
      <c r="B2626" s="5"/>
    </row>
    <row r="2627" spans="1:2">
      <c r="A2627" s="4"/>
      <c r="B2627" s="5"/>
    </row>
    <row r="2628" spans="1:2">
      <c r="A2628" s="4"/>
      <c r="B2628" s="5"/>
    </row>
    <row r="2629" spans="1:2">
      <c r="A2629" s="4"/>
      <c r="B2629" s="5"/>
    </row>
    <row r="2630" spans="1:2">
      <c r="A2630" s="4"/>
      <c r="B2630" s="5"/>
    </row>
    <row r="2631" spans="1:2">
      <c r="A2631" s="4"/>
      <c r="B2631" s="5"/>
    </row>
    <row r="2632" spans="1:2">
      <c r="A2632" s="4"/>
      <c r="B2632" s="5"/>
    </row>
    <row r="2633" spans="1:2">
      <c r="A2633" s="4"/>
      <c r="B2633" s="5"/>
    </row>
    <row r="2634" spans="1:2">
      <c r="A2634" s="4"/>
      <c r="B2634" s="5"/>
    </row>
    <row r="2635" spans="1:2">
      <c r="A2635" s="4"/>
      <c r="B2635" s="5"/>
    </row>
    <row r="2636" spans="1:2">
      <c r="A2636" s="4"/>
      <c r="B2636" s="5"/>
    </row>
    <row r="2637" spans="1:2">
      <c r="A2637" s="4"/>
      <c r="B2637" s="5"/>
    </row>
    <row r="2638" spans="1:2">
      <c r="A2638" s="4"/>
      <c r="B2638" s="5"/>
    </row>
    <row r="2639" spans="1:2">
      <c r="A2639" s="4"/>
      <c r="B2639" s="5"/>
    </row>
    <row r="2640" spans="1:2">
      <c r="A2640" s="4"/>
      <c r="B2640" s="5"/>
    </row>
    <row r="2641" spans="1:2">
      <c r="A2641" s="4"/>
      <c r="B2641" s="5"/>
    </row>
    <row r="2642" spans="1:2">
      <c r="A2642" s="4"/>
      <c r="B2642" s="5"/>
    </row>
    <row r="2643" spans="1:2">
      <c r="A2643" s="4"/>
      <c r="B2643" s="5"/>
    </row>
    <row r="2644" spans="1:2">
      <c r="A2644" s="4"/>
      <c r="B2644" s="5"/>
    </row>
    <row r="2645" spans="1:2">
      <c r="A2645" s="4"/>
      <c r="B2645" s="5"/>
    </row>
    <row r="2646" spans="1:2">
      <c r="A2646" s="4"/>
      <c r="B2646" s="5"/>
    </row>
    <row r="2647" spans="1:2">
      <c r="A2647" s="4"/>
      <c r="B2647" s="5"/>
    </row>
    <row r="2648" spans="1:2">
      <c r="A2648" s="4"/>
      <c r="B2648" s="5"/>
    </row>
    <row r="2649" spans="1:2">
      <c r="A2649" s="4"/>
      <c r="B2649" s="5"/>
    </row>
    <row r="2650" spans="1:2">
      <c r="A2650" s="4"/>
      <c r="B2650" s="5"/>
    </row>
    <row r="2651" spans="1:2">
      <c r="A2651" s="4"/>
      <c r="B2651" s="5"/>
    </row>
    <row r="2652" spans="1:2">
      <c r="A2652" s="4"/>
      <c r="B2652" s="5"/>
    </row>
    <row r="2653" spans="1:2">
      <c r="A2653" s="4"/>
      <c r="B2653" s="5"/>
    </row>
    <row r="2654" spans="1:2">
      <c r="A2654" s="4"/>
      <c r="B2654" s="5"/>
    </row>
    <row r="2655" spans="1:2">
      <c r="A2655" s="4"/>
      <c r="B2655" s="5"/>
    </row>
    <row r="2656" spans="1:2">
      <c r="A2656" s="4"/>
      <c r="B2656" s="5"/>
    </row>
    <row r="2657" spans="1:2">
      <c r="A2657" s="4"/>
      <c r="B2657" s="5"/>
    </row>
    <row r="2658" spans="1:2">
      <c r="A2658" s="4"/>
      <c r="B2658" s="5"/>
    </row>
    <row r="2659" spans="1:2">
      <c r="A2659" s="4"/>
      <c r="B2659" s="5"/>
    </row>
    <row r="2660" spans="1:2">
      <c r="A2660" s="4"/>
      <c r="B2660" s="5"/>
    </row>
    <row r="2661" spans="1:2">
      <c r="A2661" s="4"/>
      <c r="B2661" s="5"/>
    </row>
    <row r="2662" spans="1:2">
      <c r="A2662" s="4"/>
      <c r="B2662" s="5"/>
    </row>
    <row r="2663" spans="1:2">
      <c r="A2663" s="4"/>
      <c r="B2663" s="5"/>
    </row>
    <row r="2664" spans="1:2">
      <c r="A2664" s="4"/>
      <c r="B2664" s="5"/>
    </row>
    <row r="2665" spans="1:2">
      <c r="A2665" s="4"/>
      <c r="B2665" s="5"/>
    </row>
    <row r="2666" spans="1:2">
      <c r="A2666" s="4"/>
      <c r="B2666" s="5"/>
    </row>
    <row r="2667" spans="1:2">
      <c r="A2667" s="4"/>
      <c r="B2667" s="5"/>
    </row>
    <row r="2668" spans="1:2">
      <c r="A2668" s="4"/>
      <c r="B2668" s="5"/>
    </row>
    <row r="2669" spans="1:2">
      <c r="A2669" s="4"/>
      <c r="B2669" s="5"/>
    </row>
    <row r="2670" spans="1:2">
      <c r="A2670" s="4"/>
      <c r="B2670" s="5"/>
    </row>
    <row r="2671" spans="1:2">
      <c r="A2671" s="4"/>
      <c r="B2671" s="5"/>
    </row>
    <row r="2672" spans="1:2">
      <c r="A2672" s="4"/>
      <c r="B2672" s="5"/>
    </row>
    <row r="2673" spans="1:2">
      <c r="A2673" s="4"/>
      <c r="B2673" s="5"/>
    </row>
    <row r="2674" spans="1:2">
      <c r="A2674" s="4"/>
      <c r="B2674" s="5"/>
    </row>
    <row r="2675" spans="1:2">
      <c r="A2675" s="4"/>
      <c r="B2675" s="5"/>
    </row>
    <row r="2676" spans="1:2">
      <c r="A2676" s="4"/>
      <c r="B2676" s="5"/>
    </row>
    <row r="2677" spans="1:2">
      <c r="A2677" s="4"/>
      <c r="B2677" s="5"/>
    </row>
    <row r="2678" spans="1:2">
      <c r="A2678" s="4"/>
      <c r="B2678" s="5"/>
    </row>
    <row r="2679" spans="1:2">
      <c r="A2679" s="4"/>
      <c r="B2679" s="5"/>
    </row>
    <row r="2680" spans="1:2">
      <c r="A2680" s="4"/>
      <c r="B2680" s="5"/>
    </row>
    <row r="2681" spans="1:2">
      <c r="A2681" s="4"/>
      <c r="B2681" s="5"/>
    </row>
    <row r="2682" spans="1:2">
      <c r="A2682" s="4"/>
      <c r="B2682" s="5"/>
    </row>
    <row r="2683" spans="1:2">
      <c r="A2683" s="4"/>
      <c r="B2683" s="5"/>
    </row>
    <row r="2684" spans="1:2">
      <c r="A2684" s="4"/>
      <c r="B2684" s="5"/>
    </row>
    <row r="2685" spans="1:2">
      <c r="A2685" s="4"/>
      <c r="B2685" s="5"/>
    </row>
    <row r="2686" spans="1:2">
      <c r="A2686" s="4"/>
      <c r="B2686" s="5"/>
    </row>
    <row r="2687" spans="1:2">
      <c r="A2687" s="4"/>
      <c r="B2687" s="5"/>
    </row>
    <row r="2688" spans="1:2">
      <c r="A2688" s="4"/>
      <c r="B2688" s="5"/>
    </row>
    <row r="2689" spans="1:2">
      <c r="A2689" s="4"/>
      <c r="B2689" s="5"/>
    </row>
    <row r="2690" spans="1:2">
      <c r="A2690" s="4"/>
      <c r="B2690" s="5"/>
    </row>
    <row r="2691" spans="1:2">
      <c r="A2691" s="4"/>
      <c r="B2691" s="5"/>
    </row>
    <row r="2692" spans="1:2">
      <c r="A2692" s="4"/>
      <c r="B2692" s="5"/>
    </row>
    <row r="2693" spans="1:2">
      <c r="A2693" s="4"/>
      <c r="B2693" s="5"/>
    </row>
    <row r="2694" spans="1:2">
      <c r="A2694" s="4"/>
      <c r="B2694" s="5"/>
    </row>
    <row r="2695" spans="1:2">
      <c r="A2695" s="4"/>
      <c r="B2695" s="5"/>
    </row>
    <row r="2696" spans="1:2">
      <c r="A2696" s="4"/>
      <c r="B2696" s="5"/>
    </row>
    <row r="2697" spans="1:2">
      <c r="A2697" s="4"/>
      <c r="B2697" s="5"/>
    </row>
    <row r="2698" spans="1:2">
      <c r="A2698" s="4"/>
      <c r="B2698" s="5"/>
    </row>
    <row r="2699" spans="1:2">
      <c r="A2699" s="4"/>
      <c r="B2699" s="5"/>
    </row>
    <row r="2700" spans="1:2">
      <c r="A2700" s="4"/>
      <c r="B2700" s="5"/>
    </row>
    <row r="2701" spans="1:2">
      <c r="A2701" s="4"/>
      <c r="B2701" s="5"/>
    </row>
    <row r="2702" spans="1:2">
      <c r="A2702" s="4"/>
      <c r="B2702" s="5"/>
    </row>
    <row r="2703" spans="1:2">
      <c r="A2703" s="4"/>
      <c r="B2703" s="5"/>
    </row>
    <row r="2704" spans="1:2">
      <c r="A2704" s="4"/>
      <c r="B2704" s="5"/>
    </row>
    <row r="2705" spans="1:2">
      <c r="A2705" s="4"/>
      <c r="B2705" s="5"/>
    </row>
    <row r="2706" spans="1:2">
      <c r="A2706" s="4"/>
      <c r="B2706" s="5"/>
    </row>
    <row r="2707" spans="1:2">
      <c r="A2707" s="4"/>
      <c r="B2707" s="5"/>
    </row>
    <row r="2708" spans="1:2">
      <c r="A2708" s="4"/>
      <c r="B2708" s="5"/>
    </row>
    <row r="2709" spans="1:2">
      <c r="A2709" s="4"/>
      <c r="B2709" s="5"/>
    </row>
    <row r="2710" spans="1:2">
      <c r="A2710" s="4"/>
      <c r="B2710" s="5"/>
    </row>
    <row r="2711" spans="1:2">
      <c r="A2711" s="4"/>
      <c r="B2711" s="5"/>
    </row>
    <row r="2712" spans="1:2">
      <c r="A2712" s="4"/>
      <c r="B2712" s="5"/>
    </row>
    <row r="2713" spans="1:2">
      <c r="A2713" s="4"/>
      <c r="B2713" s="5"/>
    </row>
    <row r="2714" spans="1:2">
      <c r="A2714" s="4"/>
      <c r="B2714" s="5"/>
    </row>
    <row r="2715" spans="1:2">
      <c r="A2715" s="4"/>
      <c r="B2715" s="5"/>
    </row>
    <row r="2716" spans="1:2">
      <c r="A2716" s="4"/>
      <c r="B2716" s="5"/>
    </row>
    <row r="2717" spans="1:2">
      <c r="A2717" s="4"/>
      <c r="B2717" s="5"/>
    </row>
    <row r="2718" spans="1:2">
      <c r="A2718" s="4"/>
      <c r="B2718" s="5"/>
    </row>
    <row r="2719" spans="1:2">
      <c r="A2719" s="4"/>
      <c r="B2719" s="5"/>
    </row>
    <row r="2720" spans="1:2">
      <c r="A2720" s="4"/>
      <c r="B2720" s="5"/>
    </row>
    <row r="2721" spans="1:2">
      <c r="A2721" s="4"/>
      <c r="B2721" s="5"/>
    </row>
    <row r="2722" spans="1:2">
      <c r="A2722" s="4"/>
      <c r="B2722" s="5"/>
    </row>
    <row r="2723" spans="1:2">
      <c r="A2723" s="4"/>
      <c r="B2723" s="5"/>
    </row>
    <row r="2724" spans="1:2">
      <c r="A2724" s="4"/>
      <c r="B2724" s="5"/>
    </row>
    <row r="2725" spans="1:2">
      <c r="A2725" s="4"/>
      <c r="B2725" s="5"/>
    </row>
    <row r="2726" spans="1:2">
      <c r="A2726" s="4"/>
      <c r="B2726" s="5"/>
    </row>
    <row r="2727" spans="1:2">
      <c r="A2727" s="4"/>
      <c r="B2727" s="5"/>
    </row>
    <row r="2728" spans="1:2">
      <c r="A2728" s="4"/>
      <c r="B2728" s="5"/>
    </row>
    <row r="2729" spans="1:2">
      <c r="A2729" s="4"/>
      <c r="B2729" s="5"/>
    </row>
    <row r="2730" spans="1:2">
      <c r="A2730" s="4"/>
      <c r="B2730" s="5"/>
    </row>
    <row r="2731" spans="1:2">
      <c r="A2731" s="4"/>
      <c r="B2731" s="5"/>
    </row>
    <row r="2732" spans="1:2">
      <c r="A2732" s="4"/>
      <c r="B2732" s="5"/>
    </row>
    <row r="2733" spans="1:2">
      <c r="A2733" s="4"/>
      <c r="B2733" s="5"/>
    </row>
    <row r="2734" spans="1:2">
      <c r="A2734" s="4"/>
      <c r="B2734" s="5"/>
    </row>
    <row r="2735" spans="1:2">
      <c r="A2735" s="4"/>
      <c r="B2735" s="5"/>
    </row>
    <row r="2736" spans="1:2">
      <c r="A2736" s="4"/>
      <c r="B2736" s="5"/>
    </row>
    <row r="2737" spans="1:2">
      <c r="A2737" s="4"/>
      <c r="B2737" s="5"/>
    </row>
    <row r="2738" spans="1:2">
      <c r="A2738" s="4"/>
      <c r="B2738" s="5"/>
    </row>
    <row r="2739" spans="1:2">
      <c r="A2739" s="4"/>
      <c r="B2739" s="5"/>
    </row>
    <row r="2740" spans="1:2">
      <c r="A2740" s="4"/>
      <c r="B2740" s="5"/>
    </row>
    <row r="2741" spans="1:2">
      <c r="A2741" s="4"/>
      <c r="B2741" s="5"/>
    </row>
    <row r="2742" spans="1:2">
      <c r="A2742" s="4"/>
      <c r="B2742" s="5"/>
    </row>
    <row r="2743" spans="1:2">
      <c r="A2743" s="4"/>
      <c r="B2743" s="5"/>
    </row>
    <row r="2744" spans="1:2">
      <c r="A2744" s="4"/>
      <c r="B2744" s="5"/>
    </row>
    <row r="2745" spans="1:2">
      <c r="A2745" s="4"/>
      <c r="B2745" s="5"/>
    </row>
    <row r="2746" spans="1:2">
      <c r="A2746" s="4"/>
      <c r="B2746" s="5"/>
    </row>
    <row r="2747" spans="1:2">
      <c r="A2747" s="4"/>
      <c r="B2747" s="5"/>
    </row>
    <row r="2748" spans="1:2">
      <c r="A2748" s="4"/>
      <c r="B2748" s="5"/>
    </row>
    <row r="2749" spans="1:2">
      <c r="A2749" s="4"/>
      <c r="B2749" s="5"/>
    </row>
    <row r="2750" spans="1:2">
      <c r="A2750" s="4"/>
      <c r="B2750" s="5"/>
    </row>
    <row r="2751" spans="1:2">
      <c r="A2751" s="4"/>
      <c r="B2751" s="5"/>
    </row>
    <row r="2752" spans="1:2">
      <c r="A2752" s="4"/>
      <c r="B2752" s="5"/>
    </row>
    <row r="2753" spans="1:2">
      <c r="A2753" s="4"/>
      <c r="B2753" s="5"/>
    </row>
    <row r="2754" spans="1:2">
      <c r="A2754" s="4"/>
      <c r="B2754" s="5"/>
    </row>
    <row r="2755" spans="1:2">
      <c r="A2755" s="4"/>
      <c r="B2755" s="5"/>
    </row>
    <row r="2756" spans="1:2">
      <c r="A2756" s="4"/>
      <c r="B2756" s="5"/>
    </row>
    <row r="2757" spans="1:2">
      <c r="A2757" s="4"/>
      <c r="B2757" s="5"/>
    </row>
    <row r="2758" spans="1:2">
      <c r="A2758" s="4"/>
      <c r="B2758" s="5"/>
    </row>
    <row r="2759" spans="1:2">
      <c r="A2759" s="4"/>
      <c r="B2759" s="5"/>
    </row>
    <row r="2760" spans="1:2">
      <c r="A2760" s="4"/>
      <c r="B2760" s="5"/>
    </row>
    <row r="2761" spans="1:2">
      <c r="A2761" s="4"/>
      <c r="B2761" s="5"/>
    </row>
    <row r="2762" spans="1:2">
      <c r="A2762" s="4"/>
      <c r="B2762" s="5"/>
    </row>
    <row r="2763" spans="1:2">
      <c r="A2763" s="4"/>
      <c r="B2763" s="5"/>
    </row>
    <row r="2764" spans="1:2">
      <c r="A2764" s="4"/>
      <c r="B2764" s="5"/>
    </row>
    <row r="2765" spans="1:2">
      <c r="A2765" s="4"/>
      <c r="B2765" s="5"/>
    </row>
    <row r="2766" spans="1:2">
      <c r="A2766" s="4"/>
      <c r="B2766" s="5"/>
    </row>
    <row r="2767" spans="1:2">
      <c r="A2767" s="4"/>
      <c r="B2767" s="5"/>
    </row>
    <row r="2768" spans="1:2">
      <c r="A2768" s="4"/>
      <c r="B2768" s="5"/>
    </row>
    <row r="2769" spans="1:2">
      <c r="A2769" s="4"/>
      <c r="B2769" s="5"/>
    </row>
    <row r="2770" spans="1:2">
      <c r="A2770" s="4"/>
      <c r="B2770" s="5"/>
    </row>
    <row r="2771" spans="1:2">
      <c r="A2771" s="4"/>
      <c r="B2771" s="5"/>
    </row>
    <row r="2772" spans="1:2">
      <c r="A2772" s="4"/>
      <c r="B2772" s="5"/>
    </row>
    <row r="2773" spans="1:2">
      <c r="A2773" s="4"/>
      <c r="B2773" s="5"/>
    </row>
    <row r="2774" spans="1:2">
      <c r="A2774" s="4"/>
      <c r="B2774" s="5"/>
    </row>
    <row r="2775" spans="1:2">
      <c r="A2775" s="4"/>
      <c r="B2775" s="5"/>
    </row>
    <row r="2776" spans="1:2">
      <c r="A2776" s="4"/>
      <c r="B2776" s="5"/>
    </row>
    <row r="2777" spans="1:2">
      <c r="A2777" s="4"/>
      <c r="B2777" s="5"/>
    </row>
    <row r="2778" spans="1:2">
      <c r="A2778" s="4"/>
      <c r="B2778" s="5"/>
    </row>
    <row r="2779" spans="1:2">
      <c r="A2779" s="4"/>
      <c r="B2779" s="5"/>
    </row>
    <row r="2780" spans="1:2">
      <c r="A2780" s="4"/>
      <c r="B2780" s="5"/>
    </row>
    <row r="2781" spans="1:2">
      <c r="A2781" s="4"/>
      <c r="B2781" s="5"/>
    </row>
    <row r="2782" spans="1:2">
      <c r="A2782" s="4"/>
      <c r="B2782" s="5"/>
    </row>
    <row r="2783" spans="1:2">
      <c r="A2783" s="4"/>
      <c r="B2783" s="5"/>
    </row>
    <row r="2784" spans="1:2">
      <c r="A2784" s="4"/>
      <c r="B2784" s="5"/>
    </row>
    <row r="2785" spans="1:2">
      <c r="A2785" s="4"/>
      <c r="B2785" s="5"/>
    </row>
    <row r="2786" spans="1:2">
      <c r="A2786" s="4"/>
      <c r="B2786" s="5"/>
    </row>
    <row r="2787" spans="1:2">
      <c r="A2787" s="4"/>
      <c r="B2787" s="5"/>
    </row>
    <row r="2788" spans="1:2">
      <c r="A2788" s="4"/>
      <c r="B2788" s="5"/>
    </row>
    <row r="2789" spans="1:2">
      <c r="A2789" s="4"/>
      <c r="B2789" s="5"/>
    </row>
    <row r="2790" spans="1:2">
      <c r="A2790" s="4"/>
      <c r="B2790" s="5"/>
    </row>
    <row r="2791" spans="1:2">
      <c r="A2791" s="4"/>
      <c r="B2791" s="5"/>
    </row>
    <row r="2792" spans="1:2">
      <c r="A2792" s="4"/>
      <c r="B2792" s="5"/>
    </row>
    <row r="2793" spans="1:2">
      <c r="A2793" s="4"/>
      <c r="B2793" s="5"/>
    </row>
    <row r="2794" spans="1:2">
      <c r="A2794" s="4"/>
      <c r="B2794" s="5"/>
    </row>
    <row r="2795" spans="1:2">
      <c r="A2795" s="4"/>
      <c r="B2795" s="5"/>
    </row>
    <row r="2796" spans="1:2">
      <c r="A2796" s="4"/>
      <c r="B2796" s="5"/>
    </row>
    <row r="2797" spans="1:2">
      <c r="A2797" s="4"/>
      <c r="B2797" s="5"/>
    </row>
    <row r="2798" spans="1:2">
      <c r="A2798" s="4"/>
      <c r="B2798" s="5"/>
    </row>
    <row r="2799" spans="1:2">
      <c r="A2799" s="4"/>
      <c r="B2799" s="5"/>
    </row>
    <row r="2800" spans="1:2">
      <c r="A2800" s="4"/>
      <c r="B2800" s="5"/>
    </row>
    <row r="2801" spans="1:2">
      <c r="A2801" s="4"/>
      <c r="B2801" s="5"/>
    </row>
    <row r="2802" spans="1:2">
      <c r="A2802" s="4"/>
      <c r="B2802" s="5"/>
    </row>
    <row r="2803" spans="1:2">
      <c r="A2803" s="4"/>
      <c r="B2803" s="5"/>
    </row>
    <row r="2804" spans="1:2">
      <c r="A2804" s="4"/>
      <c r="B2804" s="5"/>
    </row>
    <row r="2805" spans="1:2">
      <c r="A2805" s="4"/>
      <c r="B2805" s="5"/>
    </row>
    <row r="2806" spans="1:2">
      <c r="A2806" s="4"/>
      <c r="B2806" s="5"/>
    </row>
    <row r="2807" spans="1:2">
      <c r="A2807" s="4"/>
      <c r="B2807" s="5"/>
    </row>
    <row r="2808" spans="1:2">
      <c r="A2808" s="4"/>
      <c r="B2808" s="5"/>
    </row>
    <row r="2809" spans="1:2">
      <c r="A2809" s="4"/>
      <c r="B2809" s="5"/>
    </row>
    <row r="2810" spans="1:2">
      <c r="A2810" s="4"/>
      <c r="B2810" s="5"/>
    </row>
    <row r="2811" spans="1:2">
      <c r="A2811" s="4"/>
      <c r="B2811" s="5"/>
    </row>
    <row r="2812" spans="1:2">
      <c r="A2812" s="4"/>
      <c r="B2812" s="5"/>
    </row>
    <row r="2813" spans="1:2">
      <c r="A2813" s="4"/>
      <c r="B2813" s="5"/>
    </row>
    <row r="2814" spans="1:2">
      <c r="A2814" s="4"/>
      <c r="B2814" s="5"/>
    </row>
    <row r="2815" spans="1:2">
      <c r="A2815" s="4"/>
      <c r="B2815" s="5"/>
    </row>
    <row r="2816" spans="1:2">
      <c r="A2816" s="4"/>
      <c r="B2816" s="5"/>
    </row>
    <row r="2817" spans="1:2">
      <c r="A2817" s="4"/>
      <c r="B2817" s="5"/>
    </row>
    <row r="2818" spans="1:2">
      <c r="A2818" s="4"/>
      <c r="B2818" s="5"/>
    </row>
    <row r="2819" spans="1:2">
      <c r="A2819" s="4"/>
      <c r="B2819" s="5"/>
    </row>
    <row r="2820" spans="1:2">
      <c r="A2820" s="4"/>
      <c r="B2820" s="5"/>
    </row>
    <row r="2821" spans="1:2">
      <c r="A2821" s="4"/>
      <c r="B2821" s="5"/>
    </row>
    <row r="2822" spans="1:2">
      <c r="A2822" s="4"/>
      <c r="B2822" s="5"/>
    </row>
    <row r="2823" spans="1:2">
      <c r="A2823" s="4"/>
      <c r="B2823" s="5"/>
    </row>
    <row r="2824" spans="1:2">
      <c r="A2824" s="4"/>
      <c r="B2824" s="5"/>
    </row>
    <row r="2825" spans="1:2">
      <c r="A2825" s="4"/>
      <c r="B2825" s="5"/>
    </row>
    <row r="2826" spans="1:2">
      <c r="A2826" s="4"/>
      <c r="B2826" s="5"/>
    </row>
    <row r="2827" spans="1:2">
      <c r="A2827" s="4"/>
      <c r="B2827" s="5"/>
    </row>
    <row r="2828" spans="1:2">
      <c r="A2828" s="4"/>
      <c r="B2828" s="5"/>
    </row>
    <row r="2829" spans="1:2">
      <c r="A2829" s="4"/>
      <c r="B2829" s="5"/>
    </row>
    <row r="2830" spans="1:2">
      <c r="A2830" s="4"/>
      <c r="B2830" s="5"/>
    </row>
    <row r="2831" spans="1:2">
      <c r="A2831" s="4"/>
      <c r="B2831" s="5"/>
    </row>
    <row r="2832" spans="1:2">
      <c r="A2832" s="4"/>
      <c r="B2832" s="5"/>
    </row>
    <row r="2833" spans="1:2">
      <c r="A2833" s="4"/>
      <c r="B2833" s="5"/>
    </row>
    <row r="2834" spans="1:2">
      <c r="A2834" s="4"/>
      <c r="B2834" s="5"/>
    </row>
    <row r="2835" spans="1:2">
      <c r="A2835" s="4"/>
      <c r="B2835" s="5"/>
    </row>
    <row r="2836" spans="1:2">
      <c r="A2836" s="4"/>
      <c r="B2836" s="5"/>
    </row>
    <row r="2837" spans="1:2">
      <c r="A2837" s="4"/>
      <c r="B2837" s="5"/>
    </row>
    <row r="2838" spans="1:2">
      <c r="A2838" s="4"/>
      <c r="B2838" s="5"/>
    </row>
    <row r="2839" spans="1:2">
      <c r="A2839" s="4"/>
      <c r="B2839" s="5"/>
    </row>
    <row r="2840" spans="1:2">
      <c r="A2840" s="4"/>
      <c r="B2840" s="5"/>
    </row>
    <row r="2841" spans="1:2">
      <c r="A2841" s="4"/>
      <c r="B2841" s="5"/>
    </row>
    <row r="2842" spans="1:2">
      <c r="A2842" s="4"/>
      <c r="B2842" s="5"/>
    </row>
    <row r="2843" spans="1:2">
      <c r="A2843" s="4"/>
      <c r="B2843" s="5"/>
    </row>
    <row r="2844" spans="1:2">
      <c r="A2844" s="4"/>
      <c r="B2844" s="5"/>
    </row>
    <row r="2845" spans="1:2">
      <c r="A2845" s="4"/>
      <c r="B2845" s="5"/>
    </row>
    <row r="2846" spans="1:2">
      <c r="A2846" s="4"/>
      <c r="B2846" s="5"/>
    </row>
    <row r="2847" spans="1:2">
      <c r="A2847" s="4"/>
      <c r="B2847" s="5"/>
    </row>
    <row r="2848" spans="1:2">
      <c r="A2848" s="4"/>
      <c r="B2848" s="5"/>
    </row>
    <row r="2849" spans="1:2">
      <c r="A2849" s="4"/>
      <c r="B2849" s="5"/>
    </row>
    <row r="2850" spans="1:2">
      <c r="A2850" s="4"/>
      <c r="B2850" s="5"/>
    </row>
    <row r="2851" spans="1:2">
      <c r="A2851" s="4"/>
      <c r="B2851" s="5"/>
    </row>
    <row r="2852" spans="1:2">
      <c r="A2852" s="4"/>
      <c r="B2852" s="5"/>
    </row>
    <row r="2853" spans="1:2">
      <c r="A2853" s="4"/>
      <c r="B2853" s="5"/>
    </row>
    <row r="2854" spans="1:2">
      <c r="A2854" s="4"/>
      <c r="B2854" s="5"/>
    </row>
    <row r="2855" spans="1:2">
      <c r="A2855" s="4"/>
      <c r="B2855" s="5"/>
    </row>
    <row r="2856" spans="1:2">
      <c r="A2856" s="4"/>
      <c r="B2856" s="5"/>
    </row>
    <row r="2857" spans="1:2">
      <c r="A2857" s="4"/>
      <c r="B2857" s="5"/>
    </row>
    <row r="2858" spans="1:2">
      <c r="A2858" s="4"/>
      <c r="B2858" s="5"/>
    </row>
    <row r="2859" spans="1:2">
      <c r="A2859" s="4"/>
      <c r="B2859" s="5"/>
    </row>
    <row r="2860" spans="1:2">
      <c r="A2860" s="4"/>
      <c r="B2860" s="5"/>
    </row>
    <row r="2861" spans="1:2">
      <c r="A2861" s="4"/>
      <c r="B2861" s="5"/>
    </row>
    <row r="2862" spans="1:2">
      <c r="A2862" s="4"/>
      <c r="B2862" s="5"/>
    </row>
    <row r="2863" spans="1:2">
      <c r="A2863" s="4"/>
      <c r="B2863" s="5"/>
    </row>
    <row r="2864" spans="1:2">
      <c r="A2864" s="4"/>
      <c r="B2864" s="5"/>
    </row>
    <row r="2865" spans="1:2">
      <c r="A2865" s="4"/>
      <c r="B2865" s="5"/>
    </row>
    <row r="2866" spans="1:2">
      <c r="A2866" s="4"/>
      <c r="B2866" s="5"/>
    </row>
    <row r="2867" spans="1:2">
      <c r="A2867" s="4"/>
      <c r="B2867" s="5"/>
    </row>
    <row r="2868" spans="1:2">
      <c r="A2868" s="4"/>
      <c r="B2868" s="5"/>
    </row>
    <row r="2869" spans="1:2">
      <c r="A2869" s="4"/>
      <c r="B2869" s="5"/>
    </row>
    <row r="2870" spans="1:2">
      <c r="A2870" s="4"/>
      <c r="B2870" s="5"/>
    </row>
    <row r="2871" spans="1:2">
      <c r="A2871" s="4"/>
      <c r="B2871" s="5"/>
    </row>
    <row r="2872" spans="1:2">
      <c r="A2872" s="4"/>
      <c r="B2872" s="5"/>
    </row>
    <row r="2873" spans="1:2">
      <c r="A2873" s="4"/>
      <c r="B2873" s="5"/>
    </row>
    <row r="2874" spans="1:2">
      <c r="A2874" s="4"/>
      <c r="B2874" s="5"/>
    </row>
    <row r="2875" spans="1:2">
      <c r="A2875" s="4"/>
      <c r="B2875" s="5"/>
    </row>
    <row r="2876" spans="1:2">
      <c r="A2876" s="4"/>
      <c r="B2876" s="5"/>
    </row>
    <row r="2877" spans="1:2">
      <c r="A2877" s="4"/>
      <c r="B2877" s="5"/>
    </row>
    <row r="2878" spans="1:2">
      <c r="A2878" s="4"/>
      <c r="B2878" s="5"/>
    </row>
    <row r="2879" spans="1:2">
      <c r="A2879" s="4"/>
      <c r="B2879" s="5"/>
    </row>
    <row r="2880" spans="1:2">
      <c r="A2880" s="4"/>
      <c r="B2880" s="5"/>
    </row>
    <row r="2881" spans="1:2">
      <c r="A2881" s="4"/>
      <c r="B2881" s="5"/>
    </row>
    <row r="2882" spans="1:2">
      <c r="A2882" s="4"/>
      <c r="B2882" s="5"/>
    </row>
    <row r="2883" spans="1:2">
      <c r="A2883" s="4"/>
      <c r="B2883" s="5"/>
    </row>
    <row r="2884" spans="1:2">
      <c r="A2884" s="4"/>
      <c r="B2884" s="5"/>
    </row>
    <row r="2885" spans="1:2">
      <c r="A2885" s="4"/>
      <c r="B2885" s="5"/>
    </row>
    <row r="2886" spans="1:2">
      <c r="A2886" s="4"/>
      <c r="B2886" s="5"/>
    </row>
    <row r="2887" spans="1:2">
      <c r="A2887" s="4"/>
      <c r="B2887" s="5"/>
    </row>
    <row r="2888" spans="1:2">
      <c r="A2888" s="4"/>
      <c r="B2888" s="5"/>
    </row>
    <row r="2889" spans="1:2">
      <c r="A2889" s="4"/>
      <c r="B2889" s="5"/>
    </row>
    <row r="2890" spans="1:2">
      <c r="A2890" s="4"/>
      <c r="B2890" s="5"/>
    </row>
    <row r="2891" spans="1:2">
      <c r="A2891" s="4"/>
      <c r="B2891" s="5"/>
    </row>
    <row r="2892" spans="1:2">
      <c r="A2892" s="4"/>
      <c r="B2892" s="5"/>
    </row>
    <row r="2893" spans="1:2">
      <c r="A2893" s="4"/>
      <c r="B2893" s="5"/>
    </row>
    <row r="2894" spans="1:2">
      <c r="A2894" s="4"/>
      <c r="B2894" s="5"/>
    </row>
    <row r="2895" spans="1:2">
      <c r="A2895" s="4"/>
      <c r="B2895" s="5"/>
    </row>
    <row r="2896" spans="1:2">
      <c r="A2896" s="4"/>
      <c r="B2896" s="5"/>
    </row>
    <row r="2897" spans="1:2">
      <c r="A2897" s="4"/>
      <c r="B2897" s="5"/>
    </row>
    <row r="2898" spans="1:2">
      <c r="A2898" s="4"/>
      <c r="B2898" s="5"/>
    </row>
    <row r="2899" spans="1:2">
      <c r="A2899" s="4"/>
      <c r="B2899" s="5"/>
    </row>
    <row r="2900" spans="1:2">
      <c r="A2900" s="4"/>
      <c r="B2900" s="5"/>
    </row>
    <row r="2901" spans="1:2">
      <c r="A2901" s="4"/>
      <c r="B2901" s="5"/>
    </row>
    <row r="2902" spans="1:2">
      <c r="A2902" s="4"/>
      <c r="B2902" s="5"/>
    </row>
    <row r="2903" spans="1:2">
      <c r="A2903" s="4"/>
      <c r="B2903" s="5"/>
    </row>
    <row r="2904" spans="1:2">
      <c r="A2904" s="4"/>
      <c r="B2904" s="5"/>
    </row>
    <row r="2905" spans="1:2">
      <c r="A2905" s="4"/>
      <c r="B2905" s="5"/>
    </row>
    <row r="2906" spans="1:2">
      <c r="A2906" s="4"/>
      <c r="B2906" s="5"/>
    </row>
    <row r="2907" spans="1:2">
      <c r="A2907" s="4"/>
      <c r="B2907" s="5"/>
    </row>
    <row r="2908" spans="1:2">
      <c r="A2908" s="4"/>
      <c r="B2908" s="5"/>
    </row>
    <row r="2909" spans="1:2">
      <c r="A2909" s="4"/>
      <c r="B2909" s="5"/>
    </row>
    <row r="2910" spans="1:2">
      <c r="A2910" s="4"/>
      <c r="B2910" s="5"/>
    </row>
    <row r="2911" spans="1:2">
      <c r="A2911" s="4"/>
      <c r="B2911" s="5"/>
    </row>
    <row r="2912" spans="1:2">
      <c r="A2912" s="4"/>
      <c r="B2912" s="5"/>
    </row>
    <row r="2913" spans="1:2">
      <c r="A2913" s="4"/>
      <c r="B2913" s="5"/>
    </row>
    <row r="2914" spans="1:2">
      <c r="A2914" s="4"/>
      <c r="B2914" s="5"/>
    </row>
    <row r="2915" spans="1:2">
      <c r="A2915" s="4"/>
      <c r="B2915" s="5"/>
    </row>
    <row r="2916" spans="1:2">
      <c r="A2916" s="4"/>
      <c r="B2916" s="5"/>
    </row>
    <row r="2917" spans="1:2">
      <c r="A2917" s="4"/>
      <c r="B2917" s="5"/>
    </row>
    <row r="2918" spans="1:2">
      <c r="A2918" s="4"/>
      <c r="B2918" s="5"/>
    </row>
    <row r="2919" spans="1:2">
      <c r="A2919" s="4"/>
      <c r="B2919" s="5"/>
    </row>
    <row r="2920" spans="1:2">
      <c r="A2920" s="4"/>
      <c r="B2920" s="5"/>
    </row>
    <row r="2921" spans="1:2">
      <c r="A2921" s="4"/>
      <c r="B2921" s="5"/>
    </row>
    <row r="2922" spans="1:2">
      <c r="A2922" s="4"/>
      <c r="B2922" s="5"/>
    </row>
    <row r="2923" spans="1:2">
      <c r="A2923" s="4"/>
      <c r="B2923" s="5"/>
    </row>
    <row r="2924" spans="1:2">
      <c r="A2924" s="4"/>
      <c r="B2924" s="5"/>
    </row>
    <row r="2925" spans="1:2">
      <c r="A2925" s="4"/>
      <c r="B2925" s="5"/>
    </row>
    <row r="2926" spans="1:2">
      <c r="A2926" s="4"/>
      <c r="B2926" s="5"/>
    </row>
    <row r="2927" spans="1:2">
      <c r="A2927" s="4"/>
      <c r="B2927" s="5"/>
    </row>
    <row r="2928" spans="1:2">
      <c r="A2928" s="4"/>
      <c r="B2928" s="5"/>
    </row>
    <row r="2929" spans="1:2">
      <c r="A2929" s="4"/>
      <c r="B2929" s="5"/>
    </row>
    <row r="2930" spans="1:2">
      <c r="A2930" s="4"/>
      <c r="B2930" s="5"/>
    </row>
    <row r="2931" spans="1:2">
      <c r="A2931" s="4"/>
      <c r="B2931" s="5"/>
    </row>
    <row r="2932" spans="1:2">
      <c r="A2932" s="4"/>
      <c r="B2932" s="5"/>
    </row>
    <row r="2933" spans="1:2">
      <c r="A2933" s="4"/>
      <c r="B2933" s="5"/>
    </row>
    <row r="2934" spans="1:2">
      <c r="A2934" s="4"/>
      <c r="B2934" s="5"/>
    </row>
    <row r="2935" spans="1:2">
      <c r="A2935" s="4"/>
      <c r="B2935" s="5"/>
    </row>
    <row r="2936" spans="1:2">
      <c r="A2936" s="4"/>
      <c r="B2936" s="5"/>
    </row>
    <row r="2937" spans="1:2">
      <c r="A2937" s="4"/>
      <c r="B2937" s="5"/>
    </row>
    <row r="2938" spans="1:2">
      <c r="A2938" s="4"/>
      <c r="B2938" s="5"/>
    </row>
    <row r="2939" spans="1:2">
      <c r="A2939" s="4"/>
      <c r="B2939" s="5"/>
    </row>
    <row r="2940" spans="1:2">
      <c r="A2940" s="4"/>
      <c r="B2940" s="5"/>
    </row>
    <row r="2941" spans="1:2">
      <c r="A2941" s="4"/>
      <c r="B2941" s="5"/>
    </row>
    <row r="2942" spans="1:2">
      <c r="A2942" s="4"/>
      <c r="B2942" s="5"/>
    </row>
    <row r="2943" spans="1:2">
      <c r="A2943" s="4"/>
      <c r="B2943" s="5"/>
    </row>
    <row r="2944" spans="1:2">
      <c r="A2944" s="4"/>
      <c r="B2944" s="5"/>
    </row>
    <row r="2945" spans="1:2">
      <c r="A2945" s="4"/>
      <c r="B2945" s="5"/>
    </row>
    <row r="2946" spans="1:2">
      <c r="A2946" s="4"/>
      <c r="B2946" s="5"/>
    </row>
    <row r="2947" spans="1:2">
      <c r="A2947" s="4"/>
      <c r="B2947" s="5"/>
    </row>
    <row r="2948" spans="1:2">
      <c r="A2948" s="4"/>
      <c r="B2948" s="5"/>
    </row>
    <row r="2949" spans="1:2">
      <c r="A2949" s="4"/>
      <c r="B2949" s="5"/>
    </row>
    <row r="2950" spans="1:2">
      <c r="A2950" s="4"/>
      <c r="B2950" s="5"/>
    </row>
    <row r="2951" spans="1:2">
      <c r="A2951" s="4"/>
      <c r="B2951" s="5"/>
    </row>
    <row r="2952" spans="1:2">
      <c r="A2952" s="4"/>
      <c r="B2952" s="5"/>
    </row>
    <row r="2953" spans="1:2">
      <c r="A2953" s="4"/>
      <c r="B2953" s="5"/>
    </row>
    <row r="2954" spans="1:2">
      <c r="A2954" s="4"/>
      <c r="B2954" s="5"/>
    </row>
    <row r="2955" spans="1:2">
      <c r="A2955" s="4"/>
      <c r="B2955" s="5"/>
    </row>
    <row r="2956" spans="1:2">
      <c r="A2956" s="4"/>
      <c r="B2956" s="5"/>
    </row>
    <row r="2957" spans="1:2">
      <c r="A2957" s="4"/>
      <c r="B2957" s="5"/>
    </row>
    <row r="2958" spans="1:2">
      <c r="A2958" s="4"/>
      <c r="B2958" s="5"/>
    </row>
    <row r="2959" spans="1:2">
      <c r="A2959" s="4"/>
      <c r="B2959" s="5"/>
    </row>
    <row r="2960" spans="1:2">
      <c r="A2960" s="4"/>
      <c r="B2960" s="5"/>
    </row>
    <row r="2961" spans="1:2">
      <c r="A2961" s="4"/>
      <c r="B2961" s="5"/>
    </row>
    <row r="2962" spans="1:2">
      <c r="A2962" s="4"/>
      <c r="B2962" s="5"/>
    </row>
    <row r="2963" spans="1:2">
      <c r="A2963" s="4"/>
      <c r="B2963" s="5"/>
    </row>
    <row r="2964" spans="1:2">
      <c r="A2964" s="4"/>
      <c r="B2964" s="5"/>
    </row>
    <row r="2965" spans="1:2">
      <c r="A2965" s="4"/>
      <c r="B2965" s="5"/>
    </row>
    <row r="2966" spans="1:2">
      <c r="A2966" s="4"/>
      <c r="B2966" s="5"/>
    </row>
    <row r="2967" spans="1:2">
      <c r="A2967" s="4"/>
      <c r="B2967" s="5"/>
    </row>
    <row r="2968" spans="1:2">
      <c r="A2968" s="4"/>
      <c r="B2968" s="5"/>
    </row>
    <row r="2969" spans="1:2">
      <c r="A2969" s="4"/>
      <c r="B2969" s="5"/>
    </row>
    <row r="2970" spans="1:2">
      <c r="A2970" s="4"/>
      <c r="B2970" s="5"/>
    </row>
    <row r="2971" spans="1:2">
      <c r="A2971" s="4"/>
      <c r="B2971" s="5"/>
    </row>
    <row r="2972" spans="1:2">
      <c r="A2972" s="4"/>
      <c r="B2972" s="5"/>
    </row>
    <row r="2973" spans="1:2">
      <c r="A2973" s="4"/>
      <c r="B2973" s="5"/>
    </row>
    <row r="2974" spans="1:2">
      <c r="A2974" s="4"/>
      <c r="B2974" s="5"/>
    </row>
    <row r="2975" spans="1:2">
      <c r="A2975" s="4"/>
      <c r="B2975" s="5"/>
    </row>
    <row r="2976" spans="1:2">
      <c r="A2976" s="4"/>
      <c r="B2976" s="5"/>
    </row>
    <row r="2977" spans="1:2">
      <c r="A2977" s="4"/>
      <c r="B2977" s="5"/>
    </row>
    <row r="2978" spans="1:2">
      <c r="A2978" s="4"/>
      <c r="B2978" s="5"/>
    </row>
    <row r="2979" spans="1:2">
      <c r="A2979" s="4"/>
      <c r="B2979" s="5"/>
    </row>
    <row r="2980" spans="1:2">
      <c r="A2980" s="4"/>
      <c r="B2980" s="5"/>
    </row>
    <row r="2981" spans="1:2">
      <c r="A2981" s="4"/>
      <c r="B2981" s="5"/>
    </row>
    <row r="2982" spans="1:2">
      <c r="A2982" s="4"/>
      <c r="B2982" s="5"/>
    </row>
    <row r="2983" spans="1:2">
      <c r="A2983" s="4"/>
      <c r="B2983" s="5"/>
    </row>
    <row r="2984" spans="1:2">
      <c r="A2984" s="4"/>
      <c r="B2984" s="5"/>
    </row>
    <row r="2985" spans="1:2">
      <c r="A2985" s="4"/>
      <c r="B2985" s="5"/>
    </row>
    <row r="2986" spans="1:2">
      <c r="A2986" s="4"/>
      <c r="B2986" s="5"/>
    </row>
    <row r="2987" spans="1:2">
      <c r="A2987" s="4"/>
      <c r="B2987" s="5"/>
    </row>
    <row r="2988" spans="1:2">
      <c r="A2988" s="4"/>
      <c r="B2988" s="5"/>
    </row>
    <row r="2989" spans="1:2">
      <c r="A2989" s="4"/>
      <c r="B2989" s="5"/>
    </row>
    <row r="2990" spans="1:2">
      <c r="A2990" s="4"/>
      <c r="B2990" s="5"/>
    </row>
    <row r="2991" spans="1:2">
      <c r="A2991" s="4"/>
      <c r="B2991" s="5"/>
    </row>
    <row r="2992" spans="1:2">
      <c r="A2992" s="4"/>
      <c r="B2992" s="5"/>
    </row>
    <row r="2993" spans="1:2">
      <c r="A2993" s="4"/>
      <c r="B2993" s="5"/>
    </row>
    <row r="2994" spans="1:2">
      <c r="A2994" s="4"/>
      <c r="B2994" s="5"/>
    </row>
    <row r="2995" spans="1:2">
      <c r="A2995" s="4"/>
      <c r="B2995" s="5"/>
    </row>
    <row r="2996" spans="1:2">
      <c r="A2996" s="4"/>
      <c r="B2996" s="5"/>
    </row>
    <row r="2997" spans="1:2">
      <c r="A2997" s="4"/>
      <c r="B2997" s="5"/>
    </row>
    <row r="2998" spans="1:2">
      <c r="A2998" s="4"/>
      <c r="B2998" s="5"/>
    </row>
    <row r="2999" spans="1:2">
      <c r="A2999" s="4"/>
      <c r="B2999" s="5"/>
    </row>
    <row r="3000" spans="1:2">
      <c r="A3000" s="4"/>
      <c r="B3000" s="5"/>
    </row>
    <row r="3001" spans="1:2">
      <c r="A3001" s="4"/>
      <c r="B3001" s="5"/>
    </row>
    <row r="3002" spans="1:2">
      <c r="A3002" s="4"/>
      <c r="B3002" s="5"/>
    </row>
    <row r="3003" spans="1:2">
      <c r="A3003" s="4"/>
      <c r="B3003" s="5"/>
    </row>
    <row r="3004" spans="1:2">
      <c r="A3004" s="4"/>
      <c r="B3004" s="5"/>
    </row>
    <row r="3005" spans="1:2">
      <c r="A3005" s="4"/>
      <c r="B3005" s="5"/>
    </row>
    <row r="3006" spans="1:2">
      <c r="A3006" s="4"/>
      <c r="B3006" s="5"/>
    </row>
    <row r="3007" spans="1:2">
      <c r="A3007" s="4"/>
      <c r="B3007" s="5"/>
    </row>
    <row r="3008" spans="1:2">
      <c r="A3008" s="4"/>
      <c r="B3008" s="5"/>
    </row>
    <row r="3009" spans="1:2">
      <c r="A3009" s="4"/>
      <c r="B3009" s="5"/>
    </row>
    <row r="3010" spans="1:2">
      <c r="A3010" s="4"/>
      <c r="B3010" s="5"/>
    </row>
    <row r="3011" spans="1:2">
      <c r="A3011" s="4"/>
      <c r="B3011" s="5"/>
    </row>
    <row r="3012" spans="1:2">
      <c r="A3012" s="4"/>
      <c r="B3012" s="5"/>
    </row>
    <row r="3013" spans="1:2">
      <c r="A3013" s="4"/>
      <c r="B3013" s="5"/>
    </row>
    <row r="3014" spans="1:2">
      <c r="A3014" s="4"/>
      <c r="B3014" s="5"/>
    </row>
    <row r="3015" spans="1:2">
      <c r="A3015" s="4"/>
      <c r="B3015" s="5"/>
    </row>
    <row r="3016" spans="1:2">
      <c r="A3016" s="4"/>
      <c r="B3016" s="5"/>
    </row>
    <row r="3017" spans="1:2">
      <c r="A3017" s="4"/>
      <c r="B3017" s="5"/>
    </row>
    <row r="3018" spans="1:2">
      <c r="A3018" s="4"/>
      <c r="B3018" s="5"/>
    </row>
    <row r="3019" spans="1:2">
      <c r="A3019" s="4"/>
      <c r="B3019" s="5"/>
    </row>
    <row r="3020" spans="1:2">
      <c r="A3020" s="4"/>
      <c r="B3020" s="5"/>
    </row>
    <row r="3021" spans="1:2">
      <c r="A3021" s="4"/>
      <c r="B3021" s="5"/>
    </row>
    <row r="3022" spans="1:2">
      <c r="A3022" s="4"/>
      <c r="B3022" s="5"/>
    </row>
    <row r="3023" spans="1:2">
      <c r="A3023" s="4"/>
      <c r="B3023" s="5"/>
    </row>
    <row r="3024" spans="1:2">
      <c r="A3024" s="4"/>
      <c r="B3024" s="5"/>
    </row>
    <row r="3025" spans="1:2">
      <c r="A3025" s="4"/>
      <c r="B3025" s="5"/>
    </row>
    <row r="3026" spans="1:2">
      <c r="A3026" s="4"/>
      <c r="B3026" s="5"/>
    </row>
    <row r="3027" spans="1:2">
      <c r="A3027" s="4"/>
      <c r="B3027" s="5"/>
    </row>
    <row r="3028" spans="1:2">
      <c r="A3028" s="4"/>
      <c r="B3028" s="5"/>
    </row>
    <row r="3029" spans="1:2">
      <c r="A3029" s="4"/>
      <c r="B3029" s="5"/>
    </row>
    <row r="3030" spans="1:2">
      <c r="A3030" s="4"/>
      <c r="B3030" s="5"/>
    </row>
    <row r="3031" spans="1:2">
      <c r="A3031" s="4"/>
      <c r="B3031" s="5"/>
    </row>
    <row r="3032" spans="1:2">
      <c r="A3032" s="4"/>
      <c r="B3032" s="5"/>
    </row>
    <row r="3033" spans="1:2">
      <c r="A3033" s="4"/>
      <c r="B3033" s="5"/>
    </row>
    <row r="3034" spans="1:2">
      <c r="A3034" s="4"/>
      <c r="B3034" s="5"/>
    </row>
    <row r="3035" spans="1:2">
      <c r="A3035" s="4"/>
      <c r="B3035" s="5"/>
    </row>
    <row r="3036" spans="1:2">
      <c r="A3036" s="4"/>
      <c r="B3036" s="5"/>
    </row>
    <row r="3037" spans="1:2">
      <c r="A3037" s="4"/>
      <c r="B3037" s="5"/>
    </row>
    <row r="3038" spans="1:2">
      <c r="A3038" s="4"/>
      <c r="B3038" s="5"/>
    </row>
    <row r="3039" spans="1:2">
      <c r="A3039" s="4"/>
      <c r="B3039" s="5"/>
    </row>
    <row r="3040" spans="1:2">
      <c r="A3040" s="4"/>
      <c r="B3040" s="5"/>
    </row>
    <row r="3041" spans="1:2">
      <c r="A3041" s="4"/>
      <c r="B3041" s="5"/>
    </row>
    <row r="3042" spans="1:2">
      <c r="A3042" s="4"/>
      <c r="B3042" s="5"/>
    </row>
    <row r="3043" spans="1:2">
      <c r="A3043" s="4"/>
      <c r="B3043" s="5"/>
    </row>
    <row r="3044" spans="1:2">
      <c r="A3044" s="4"/>
      <c r="B3044" s="5"/>
    </row>
    <row r="3045" spans="1:2">
      <c r="A3045" s="4"/>
      <c r="B3045" s="5"/>
    </row>
    <row r="3046" spans="1:2">
      <c r="A3046" s="4"/>
      <c r="B3046" s="5"/>
    </row>
    <row r="3047" spans="1:2">
      <c r="A3047" s="4"/>
      <c r="B3047" s="5"/>
    </row>
    <row r="3048" spans="1:2">
      <c r="A3048" s="4"/>
      <c r="B3048" s="5"/>
    </row>
    <row r="3049" spans="1:2">
      <c r="A3049" s="4"/>
      <c r="B3049" s="5"/>
    </row>
    <row r="3050" spans="1:2">
      <c r="A3050" s="4"/>
      <c r="B3050" s="5"/>
    </row>
    <row r="3051" spans="1:2">
      <c r="A3051" s="4"/>
      <c r="B3051" s="5"/>
    </row>
    <row r="3052" spans="1:2">
      <c r="A3052" s="4"/>
      <c r="B3052" s="5"/>
    </row>
    <row r="3053" spans="1:2">
      <c r="A3053" s="4"/>
      <c r="B3053" s="5"/>
    </row>
    <row r="3054" spans="1:2">
      <c r="A3054" s="4"/>
      <c r="B3054" s="5"/>
    </row>
    <row r="3055" spans="1:2">
      <c r="A3055" s="4"/>
      <c r="B3055" s="5"/>
    </row>
    <row r="3056" spans="1:2">
      <c r="A3056" s="4"/>
      <c r="B3056" s="5"/>
    </row>
    <row r="3057" spans="1:2">
      <c r="A3057" s="4"/>
      <c r="B3057" s="5"/>
    </row>
    <row r="3058" spans="1:2">
      <c r="A3058" s="4"/>
      <c r="B3058" s="5"/>
    </row>
    <row r="3059" spans="1:2">
      <c r="A3059" s="4"/>
      <c r="B3059" s="5"/>
    </row>
    <row r="3060" spans="1:2">
      <c r="A3060" s="4"/>
      <c r="B3060" s="5"/>
    </row>
    <row r="3061" spans="1:2">
      <c r="A3061" s="4"/>
      <c r="B3061" s="5"/>
    </row>
    <row r="3062" spans="1:2">
      <c r="A3062" s="4"/>
      <c r="B3062" s="5"/>
    </row>
    <row r="3063" spans="1:2">
      <c r="A3063" s="4"/>
      <c r="B3063" s="5"/>
    </row>
    <row r="3064" spans="1:2">
      <c r="A3064" s="4"/>
      <c r="B3064" s="5"/>
    </row>
    <row r="3065" spans="1:2">
      <c r="A3065" s="4"/>
      <c r="B3065" s="5"/>
    </row>
    <row r="3066" spans="1:2">
      <c r="A3066" s="4"/>
      <c r="B3066" s="5"/>
    </row>
    <row r="3067" spans="1:2">
      <c r="A3067" s="4"/>
      <c r="B3067" s="5"/>
    </row>
    <row r="3068" spans="1:2">
      <c r="A3068" s="4"/>
      <c r="B3068" s="5"/>
    </row>
    <row r="3069" spans="1:2">
      <c r="A3069" s="4"/>
      <c r="B3069" s="5"/>
    </row>
    <row r="3070" spans="1:2">
      <c r="A3070" s="4"/>
      <c r="B3070" s="5"/>
    </row>
    <row r="3071" spans="1:2">
      <c r="A3071" s="4"/>
      <c r="B3071" s="5"/>
    </row>
    <row r="3072" spans="1:2">
      <c r="A3072" s="4"/>
      <c r="B3072" s="5"/>
    </row>
    <row r="3073" spans="1:2">
      <c r="A3073" s="4"/>
      <c r="B3073" s="5"/>
    </row>
    <row r="3074" spans="1:2">
      <c r="A3074" s="4"/>
      <c r="B3074" s="5"/>
    </row>
    <row r="3075" spans="1:2">
      <c r="A3075" s="4"/>
      <c r="B3075" s="5"/>
    </row>
    <row r="3076" spans="1:2">
      <c r="A3076" s="4"/>
      <c r="B3076" s="5"/>
    </row>
    <row r="3077" spans="1:2">
      <c r="A3077" s="4"/>
      <c r="B3077" s="5"/>
    </row>
    <row r="3078" spans="1:2">
      <c r="A3078" s="4"/>
      <c r="B3078" s="5"/>
    </row>
    <row r="3079" spans="1:2">
      <c r="A3079" s="4"/>
      <c r="B3079" s="5"/>
    </row>
    <row r="3080" spans="1:2">
      <c r="A3080" s="4"/>
      <c r="B3080" s="5"/>
    </row>
    <row r="3081" spans="1:2">
      <c r="A3081" s="4"/>
      <c r="B3081" s="5"/>
    </row>
    <row r="3082" spans="1:2">
      <c r="A3082" s="4"/>
      <c r="B3082" s="5"/>
    </row>
    <row r="3083" spans="1:2">
      <c r="A3083" s="4"/>
      <c r="B3083" s="5"/>
    </row>
    <row r="3084" spans="1:2">
      <c r="A3084" s="4"/>
      <c r="B3084" s="5"/>
    </row>
    <row r="3085" spans="1:2">
      <c r="A3085" s="4"/>
      <c r="B3085" s="5"/>
    </row>
    <row r="3086" spans="1:2">
      <c r="A3086" s="4"/>
      <c r="B3086" s="5"/>
    </row>
    <row r="3087" spans="1:2">
      <c r="A3087" s="4"/>
      <c r="B3087" s="5"/>
    </row>
    <row r="3088" spans="1:2">
      <c r="A3088" s="4"/>
      <c r="B3088" s="5"/>
    </row>
    <row r="3089" spans="1:2">
      <c r="A3089" s="4"/>
      <c r="B3089" s="5"/>
    </row>
    <row r="3090" spans="1:2">
      <c r="A3090" s="4"/>
      <c r="B3090" s="5"/>
    </row>
    <row r="3091" spans="1:2">
      <c r="A3091" s="4"/>
      <c r="B3091" s="5"/>
    </row>
    <row r="3092" spans="1:2">
      <c r="A3092" s="4"/>
      <c r="B3092" s="5"/>
    </row>
    <row r="3093" spans="1:2">
      <c r="A3093" s="4"/>
      <c r="B3093" s="5"/>
    </row>
    <row r="3094" spans="1:2">
      <c r="A3094" s="4"/>
      <c r="B3094" s="5"/>
    </row>
    <row r="3095" spans="1:2">
      <c r="A3095" s="4"/>
      <c r="B3095" s="5"/>
    </row>
    <row r="3096" spans="1:2">
      <c r="A3096" s="4"/>
      <c r="B3096" s="5"/>
    </row>
    <row r="3097" spans="1:2">
      <c r="A3097" s="4"/>
      <c r="B3097" s="5"/>
    </row>
    <row r="3098" spans="1:2">
      <c r="A3098" s="4"/>
      <c r="B3098" s="5"/>
    </row>
    <row r="3099" spans="1:2">
      <c r="A3099" s="4"/>
      <c r="B3099" s="5"/>
    </row>
    <row r="3100" spans="1:2">
      <c r="A3100" s="4"/>
      <c r="B3100" s="5"/>
    </row>
    <row r="3101" spans="1:2">
      <c r="A3101" s="4"/>
      <c r="B3101" s="5"/>
    </row>
    <row r="3102" spans="1:2">
      <c r="A3102" s="4"/>
      <c r="B3102" s="5"/>
    </row>
    <row r="3103" spans="1:2">
      <c r="A3103" s="4"/>
      <c r="B3103" s="5"/>
    </row>
    <row r="3104" spans="1:2">
      <c r="A3104" s="4"/>
      <c r="B3104" s="5"/>
    </row>
    <row r="3105" spans="1:2">
      <c r="A3105" s="4"/>
      <c r="B3105" s="5"/>
    </row>
    <row r="3106" spans="1:2">
      <c r="A3106" s="4"/>
      <c r="B3106" s="5"/>
    </row>
    <row r="3107" spans="1:2">
      <c r="A3107" s="4"/>
      <c r="B3107" s="5"/>
    </row>
    <row r="3108" spans="1:2">
      <c r="A3108" s="4"/>
      <c r="B3108" s="5"/>
    </row>
    <row r="3109" spans="1:2">
      <c r="A3109" s="4"/>
      <c r="B3109" s="5"/>
    </row>
    <row r="3110" spans="1:2">
      <c r="A3110" s="4"/>
      <c r="B3110" s="5"/>
    </row>
    <row r="3111" spans="1:2">
      <c r="A3111" s="4"/>
      <c r="B3111" s="5"/>
    </row>
    <row r="3112" spans="1:2">
      <c r="A3112" s="4"/>
      <c r="B3112" s="5"/>
    </row>
    <row r="3113" spans="1:2">
      <c r="A3113" s="4"/>
      <c r="B3113" s="5"/>
    </row>
    <row r="3114" spans="1:2">
      <c r="A3114" s="4"/>
      <c r="B3114" s="5"/>
    </row>
    <row r="3115" spans="1:2">
      <c r="A3115" s="4"/>
      <c r="B3115" s="5"/>
    </row>
    <row r="3116" spans="1:2">
      <c r="A3116" s="4"/>
      <c r="B3116" s="5"/>
    </row>
    <row r="3117" spans="1:2">
      <c r="A3117" s="4"/>
      <c r="B3117" s="5"/>
    </row>
    <row r="3118" spans="1:2">
      <c r="A3118" s="4"/>
      <c r="B3118" s="5"/>
    </row>
    <row r="3119" spans="1:2">
      <c r="A3119" s="4"/>
      <c r="B3119" s="5"/>
    </row>
    <row r="3120" spans="1:2">
      <c r="A3120" s="4"/>
      <c r="B3120" s="5"/>
    </row>
    <row r="3121" spans="1:2">
      <c r="A3121" s="4"/>
      <c r="B3121" s="5"/>
    </row>
    <row r="3122" spans="1:2">
      <c r="A3122" s="4"/>
      <c r="B3122" s="5"/>
    </row>
    <row r="3123" spans="1:2">
      <c r="A3123" s="4"/>
      <c r="B3123" s="5"/>
    </row>
    <row r="3124" spans="1:2">
      <c r="A3124" s="4"/>
      <c r="B3124" s="5"/>
    </row>
    <row r="3125" spans="1:2">
      <c r="A3125" s="4"/>
      <c r="B3125" s="5"/>
    </row>
    <row r="3126" spans="1:2">
      <c r="A3126" s="4"/>
      <c r="B3126" s="5"/>
    </row>
    <row r="3127" spans="1:2">
      <c r="A3127" s="4"/>
      <c r="B3127" s="5"/>
    </row>
    <row r="3128" spans="1:2">
      <c r="A3128" s="4"/>
      <c r="B3128" s="5"/>
    </row>
    <row r="3129" spans="1:2">
      <c r="A3129" s="4"/>
      <c r="B3129" s="5"/>
    </row>
    <row r="3130" spans="1:2">
      <c r="A3130" s="4"/>
      <c r="B3130" s="5"/>
    </row>
    <row r="3131" spans="1:2">
      <c r="A3131" s="4"/>
      <c r="B3131" s="5"/>
    </row>
    <row r="3132" spans="1:2">
      <c r="A3132" s="4"/>
      <c r="B3132" s="5"/>
    </row>
    <row r="3133" spans="1:2">
      <c r="A3133" s="4"/>
      <c r="B3133" s="5"/>
    </row>
    <row r="3134" spans="1:2">
      <c r="A3134" s="4"/>
      <c r="B3134" s="5"/>
    </row>
    <row r="3135" spans="1:2">
      <c r="A3135" s="4"/>
      <c r="B3135" s="5"/>
    </row>
    <row r="3136" spans="1:2">
      <c r="A3136" s="4"/>
      <c r="B3136" s="5"/>
    </row>
    <row r="3137" spans="1:2">
      <c r="A3137" s="4"/>
      <c r="B3137" s="5"/>
    </row>
    <row r="3138" spans="1:2">
      <c r="A3138" s="4"/>
      <c r="B3138" s="5"/>
    </row>
    <row r="3139" spans="1:2">
      <c r="A3139" s="4"/>
      <c r="B3139" s="5"/>
    </row>
    <row r="3140" spans="1:2">
      <c r="A3140" s="4"/>
      <c r="B3140" s="5"/>
    </row>
    <row r="3141" spans="1:2">
      <c r="A3141" s="4"/>
      <c r="B3141" s="5"/>
    </row>
    <row r="3142" spans="1:2">
      <c r="A3142" s="4"/>
      <c r="B3142" s="5"/>
    </row>
    <row r="3143" spans="1:2">
      <c r="A3143" s="4"/>
      <c r="B3143" s="5"/>
    </row>
    <row r="3144" spans="1:2">
      <c r="A3144" s="4"/>
      <c r="B3144" s="5"/>
    </row>
    <row r="3145" spans="1:2">
      <c r="A3145" s="4"/>
      <c r="B3145" s="5"/>
    </row>
    <row r="3146" spans="1:2">
      <c r="A3146" s="4"/>
      <c r="B3146" s="5"/>
    </row>
    <row r="3147" spans="1:2">
      <c r="A3147" s="4"/>
      <c r="B3147" s="5"/>
    </row>
    <row r="3148" spans="1:2">
      <c r="A3148" s="4"/>
      <c r="B3148" s="5"/>
    </row>
    <row r="3149" spans="1:2">
      <c r="A3149" s="4"/>
      <c r="B3149" s="5"/>
    </row>
    <row r="3150" spans="1:2">
      <c r="A3150" s="4"/>
      <c r="B3150" s="5"/>
    </row>
    <row r="3151" spans="1:2">
      <c r="A3151" s="4"/>
      <c r="B3151" s="5"/>
    </row>
    <row r="3152" spans="1:2">
      <c r="A3152" s="4"/>
      <c r="B3152" s="5"/>
    </row>
    <row r="3153" spans="1:2">
      <c r="A3153" s="4"/>
      <c r="B3153" s="5"/>
    </row>
    <row r="3154" spans="1:2">
      <c r="A3154" s="4"/>
      <c r="B3154" s="5"/>
    </row>
    <row r="3155" spans="1:2">
      <c r="A3155" s="4"/>
      <c r="B3155" s="5"/>
    </row>
    <row r="3156" spans="1:2">
      <c r="A3156" s="4"/>
      <c r="B3156" s="5"/>
    </row>
    <row r="3157" spans="1:2">
      <c r="A3157" s="4"/>
      <c r="B3157" s="5"/>
    </row>
    <row r="3158" spans="1:2">
      <c r="A3158" s="4"/>
      <c r="B3158" s="5"/>
    </row>
    <row r="3159" spans="1:2">
      <c r="A3159" s="4"/>
      <c r="B3159" s="5"/>
    </row>
    <row r="3160" spans="1:2">
      <c r="A3160" s="4"/>
      <c r="B3160" s="5"/>
    </row>
    <row r="3161" spans="1:2">
      <c r="A3161" s="4"/>
      <c r="B3161" s="5"/>
    </row>
    <row r="3162" spans="1:2">
      <c r="A3162" s="4"/>
      <c r="B3162" s="5"/>
    </row>
    <row r="3163" spans="1:2">
      <c r="A3163" s="4"/>
      <c r="B3163" s="5"/>
    </row>
    <row r="3164" spans="1:2">
      <c r="A3164" s="4"/>
      <c r="B3164" s="5"/>
    </row>
    <row r="3165" spans="1:2">
      <c r="A3165" s="4"/>
      <c r="B3165" s="5"/>
    </row>
    <row r="3166" spans="1:2">
      <c r="A3166" s="4"/>
      <c r="B3166" s="5"/>
    </row>
    <row r="3167" spans="1:2">
      <c r="A3167" s="4"/>
      <c r="B3167" s="5"/>
    </row>
    <row r="3168" spans="1:2">
      <c r="A3168" s="4"/>
      <c r="B3168" s="5"/>
    </row>
    <row r="3169" spans="1:2">
      <c r="A3169" s="4"/>
      <c r="B3169" s="5"/>
    </row>
    <row r="3170" spans="1:2">
      <c r="A3170" s="4"/>
      <c r="B3170" s="5"/>
    </row>
    <row r="3171" spans="1:2">
      <c r="A3171" s="4"/>
      <c r="B3171" s="5"/>
    </row>
    <row r="3172" spans="1:2">
      <c r="A3172" s="4"/>
      <c r="B3172" s="5"/>
    </row>
    <row r="3173" spans="1:2">
      <c r="A3173" s="4"/>
      <c r="B3173" s="5"/>
    </row>
    <row r="3174" spans="1:2">
      <c r="A3174" s="4"/>
      <c r="B3174" s="5"/>
    </row>
    <row r="3175" spans="1:2">
      <c r="A3175" s="4"/>
      <c r="B3175" s="5"/>
    </row>
    <row r="3176" spans="1:2">
      <c r="A3176" s="4"/>
      <c r="B3176" s="5"/>
    </row>
    <row r="3177" spans="1:2">
      <c r="A3177" s="4"/>
      <c r="B3177" s="5"/>
    </row>
    <row r="3178" spans="1:2">
      <c r="A3178" s="4"/>
      <c r="B3178" s="5"/>
    </row>
    <row r="3179" spans="1:2">
      <c r="A3179" s="4"/>
      <c r="B3179" s="5"/>
    </row>
    <row r="3180" spans="1:2">
      <c r="A3180" s="4"/>
      <c r="B3180" s="5"/>
    </row>
    <row r="3181" spans="1:2">
      <c r="A3181" s="4"/>
      <c r="B3181" s="5"/>
    </row>
    <row r="3182" spans="1:2">
      <c r="A3182" s="4"/>
      <c r="B3182" s="5"/>
    </row>
    <row r="3183" spans="1:2">
      <c r="A3183" s="4"/>
      <c r="B3183" s="5"/>
    </row>
    <row r="3184" spans="1:2">
      <c r="A3184" s="4"/>
      <c r="B3184" s="5"/>
    </row>
    <row r="3185" spans="1:2">
      <c r="A3185" s="4"/>
      <c r="B3185" s="5"/>
    </row>
    <row r="3186" spans="1:2">
      <c r="A3186" s="4"/>
      <c r="B3186" s="5"/>
    </row>
    <row r="3187" spans="1:2">
      <c r="A3187" s="4"/>
      <c r="B3187" s="5"/>
    </row>
    <row r="3188" spans="1:2">
      <c r="A3188" s="4"/>
      <c r="B3188" s="5"/>
    </row>
    <row r="3189" spans="1:2">
      <c r="A3189" s="4"/>
      <c r="B3189" s="5"/>
    </row>
    <row r="3190" spans="1:2">
      <c r="A3190" s="4"/>
      <c r="B3190" s="5"/>
    </row>
    <row r="3191" spans="1:2">
      <c r="A3191" s="4"/>
      <c r="B3191" s="5"/>
    </row>
    <row r="3192" spans="1:2">
      <c r="A3192" s="4"/>
      <c r="B3192" s="5"/>
    </row>
    <row r="3193" spans="1:2">
      <c r="A3193" s="4"/>
      <c r="B3193" s="5"/>
    </row>
    <row r="3194" spans="1:2">
      <c r="A3194" s="4"/>
      <c r="B3194" s="5"/>
    </row>
    <row r="3195" spans="1:2">
      <c r="A3195" s="4"/>
      <c r="B3195" s="5"/>
    </row>
    <row r="3196" spans="1:2">
      <c r="A3196" s="4"/>
      <c r="B3196" s="5"/>
    </row>
    <row r="3197" spans="1:2">
      <c r="A3197" s="4"/>
      <c r="B3197" s="5"/>
    </row>
    <row r="3198" spans="1:2">
      <c r="A3198" s="4"/>
      <c r="B3198" s="5"/>
    </row>
    <row r="3199" spans="1:2">
      <c r="A3199" s="4"/>
      <c r="B3199" s="5"/>
    </row>
    <row r="3200" spans="1:2">
      <c r="A3200" s="4"/>
      <c r="B3200" s="5"/>
    </row>
    <row r="3201" spans="1:2">
      <c r="A3201" s="4"/>
      <c r="B3201" s="5"/>
    </row>
    <row r="3202" spans="1:2">
      <c r="A3202" s="4"/>
      <c r="B3202" s="5"/>
    </row>
    <row r="3203" spans="1:2">
      <c r="A3203" s="4"/>
      <c r="B3203" s="5"/>
    </row>
    <row r="3204" spans="1:2">
      <c r="A3204" s="4"/>
      <c r="B3204" s="5"/>
    </row>
    <row r="3205" spans="1:2">
      <c r="A3205" s="4"/>
      <c r="B3205" s="5"/>
    </row>
    <row r="3206" spans="1:2">
      <c r="A3206" s="4"/>
      <c r="B3206" s="5"/>
    </row>
    <row r="3207" spans="1:2">
      <c r="A3207" s="4"/>
      <c r="B3207" s="5"/>
    </row>
    <row r="3208" spans="1:2">
      <c r="A3208" s="4"/>
      <c r="B3208" s="5"/>
    </row>
    <row r="3209" spans="1:2">
      <c r="A3209" s="4"/>
      <c r="B3209" s="5"/>
    </row>
    <row r="3210" spans="1:2">
      <c r="A3210" s="4"/>
      <c r="B3210" s="5"/>
    </row>
    <row r="3211" spans="1:2">
      <c r="A3211" s="4"/>
      <c r="B3211" s="5"/>
    </row>
    <row r="3212" spans="1:2">
      <c r="A3212" s="4"/>
      <c r="B3212" s="5"/>
    </row>
    <row r="3213" spans="1:2">
      <c r="A3213" s="4"/>
      <c r="B3213" s="5"/>
    </row>
    <row r="3214" spans="1:2">
      <c r="A3214" s="4"/>
      <c r="B3214" s="5"/>
    </row>
    <row r="3215" spans="1:2">
      <c r="A3215" s="4"/>
      <c r="B3215" s="5"/>
    </row>
    <row r="3216" spans="1:2">
      <c r="A3216" s="4"/>
      <c r="B3216" s="5"/>
    </row>
    <row r="3217" spans="1:2">
      <c r="A3217" s="4"/>
      <c r="B3217" s="5"/>
    </row>
    <row r="3218" spans="1:2">
      <c r="A3218" s="4"/>
      <c r="B3218" s="5"/>
    </row>
    <row r="3219" spans="1:2">
      <c r="A3219" s="4"/>
      <c r="B3219" s="5"/>
    </row>
    <row r="3220" spans="1:2">
      <c r="A3220" s="4"/>
      <c r="B3220" s="5"/>
    </row>
    <row r="3221" spans="1:2">
      <c r="A3221" s="4"/>
      <c r="B3221" s="5"/>
    </row>
    <row r="3222" spans="1:2">
      <c r="A3222" s="4"/>
      <c r="B3222" s="5"/>
    </row>
    <row r="3223" spans="1:2">
      <c r="A3223" s="4"/>
      <c r="B3223" s="5"/>
    </row>
    <row r="3224" spans="1:2">
      <c r="A3224" s="4"/>
      <c r="B3224" s="5"/>
    </row>
    <row r="3225" spans="1:2">
      <c r="A3225" s="4"/>
      <c r="B3225" s="5"/>
    </row>
    <row r="3226" spans="1:2">
      <c r="A3226" s="4"/>
      <c r="B3226" s="5"/>
    </row>
    <row r="3227" spans="1:2">
      <c r="A3227" s="4"/>
      <c r="B3227" s="5"/>
    </row>
    <row r="3228" spans="1:2">
      <c r="A3228" s="4"/>
      <c r="B3228" s="5"/>
    </row>
    <row r="3229" spans="1:2">
      <c r="A3229" s="4"/>
      <c r="B3229" s="5"/>
    </row>
    <row r="3230" spans="1:2">
      <c r="A3230" s="4"/>
      <c r="B3230" s="5"/>
    </row>
    <row r="3231" spans="1:2">
      <c r="A3231" s="4"/>
      <c r="B3231" s="5"/>
    </row>
    <row r="3232" spans="1:2">
      <c r="A3232" s="4"/>
      <c r="B3232" s="5"/>
    </row>
    <row r="3233" spans="1:2">
      <c r="A3233" s="4"/>
      <c r="B3233" s="5"/>
    </row>
    <row r="3234" spans="1:2">
      <c r="A3234" s="4"/>
      <c r="B3234" s="5"/>
    </row>
    <row r="3235" spans="1:2">
      <c r="A3235" s="4"/>
      <c r="B3235" s="5"/>
    </row>
    <row r="3236" spans="1:2">
      <c r="A3236" s="4"/>
      <c r="B3236" s="5"/>
    </row>
    <row r="3237" spans="1:2">
      <c r="A3237" s="4"/>
      <c r="B3237" s="5"/>
    </row>
    <row r="3238" spans="1:2">
      <c r="A3238" s="4"/>
      <c r="B3238" s="5"/>
    </row>
    <row r="3239" spans="1:2">
      <c r="A3239" s="4"/>
      <c r="B3239" s="5"/>
    </row>
    <row r="3240" spans="1:2">
      <c r="A3240" s="4"/>
      <c r="B3240" s="5"/>
    </row>
    <row r="3241" spans="1:2">
      <c r="A3241" s="4"/>
      <c r="B3241" s="5"/>
    </row>
    <row r="3242" spans="1:2">
      <c r="A3242" s="4"/>
      <c r="B3242" s="5"/>
    </row>
    <row r="3243" spans="1:2">
      <c r="A3243" s="4"/>
      <c r="B3243" s="5"/>
    </row>
    <row r="3244" spans="1:2">
      <c r="A3244" s="4"/>
      <c r="B3244" s="5"/>
    </row>
    <row r="3245" spans="1:2">
      <c r="A3245" s="4"/>
      <c r="B3245" s="5"/>
    </row>
    <row r="3246" spans="1:2">
      <c r="A3246" s="4"/>
      <c r="B3246" s="5"/>
    </row>
    <row r="3247" spans="1:2">
      <c r="A3247" s="4"/>
      <c r="B3247" s="5"/>
    </row>
    <row r="3248" spans="1:2">
      <c r="A3248" s="4"/>
      <c r="B3248" s="5"/>
    </row>
    <row r="3249" spans="1:2">
      <c r="A3249" s="4"/>
      <c r="B3249" s="5"/>
    </row>
    <row r="3250" spans="1:2">
      <c r="A3250" s="4"/>
      <c r="B3250" s="5"/>
    </row>
    <row r="3251" spans="1:2">
      <c r="A3251" s="4"/>
      <c r="B3251" s="5"/>
    </row>
    <row r="3252" spans="1:2">
      <c r="A3252" s="4"/>
      <c r="B3252" s="5"/>
    </row>
    <row r="3253" spans="1:2">
      <c r="A3253" s="4"/>
      <c r="B3253" s="5"/>
    </row>
    <row r="3254" spans="1:2">
      <c r="A3254" s="4"/>
      <c r="B3254" s="5"/>
    </row>
    <row r="3255" spans="1:2">
      <c r="A3255" s="4"/>
      <c r="B3255" s="5"/>
    </row>
    <row r="3256" spans="1:2">
      <c r="A3256" s="4"/>
      <c r="B3256" s="5"/>
    </row>
    <row r="3257" spans="1:2">
      <c r="A3257" s="4"/>
      <c r="B3257" s="5"/>
    </row>
    <row r="3258" spans="1:2">
      <c r="A3258" s="4"/>
      <c r="B3258" s="5"/>
    </row>
    <row r="3259" spans="1:2">
      <c r="A3259" s="4"/>
      <c r="B3259" s="5"/>
    </row>
    <row r="3260" spans="1:2">
      <c r="A3260" s="4"/>
      <c r="B3260" s="5"/>
    </row>
    <row r="3261" spans="1:2">
      <c r="A3261" s="4"/>
      <c r="B3261" s="5"/>
    </row>
    <row r="3262" spans="1:2">
      <c r="A3262" s="4"/>
      <c r="B3262" s="5"/>
    </row>
    <row r="3263" spans="1:2">
      <c r="A3263" s="4"/>
      <c r="B3263" s="5"/>
    </row>
    <row r="3264" spans="1:2">
      <c r="A3264" s="4"/>
      <c r="B3264" s="5"/>
    </row>
    <row r="3265" spans="1:2">
      <c r="A3265" s="4"/>
      <c r="B3265" s="5"/>
    </row>
    <row r="3266" spans="1:2">
      <c r="A3266" s="4"/>
      <c r="B3266" s="5"/>
    </row>
    <row r="3267" spans="1:2">
      <c r="A3267" s="4"/>
      <c r="B3267" s="5"/>
    </row>
    <row r="3268" spans="1:2">
      <c r="A3268" s="4"/>
      <c r="B3268" s="5"/>
    </row>
    <row r="3269" spans="1:2">
      <c r="A3269" s="4"/>
      <c r="B3269" s="5"/>
    </row>
    <row r="3270" spans="1:2">
      <c r="A3270" s="4"/>
      <c r="B3270" s="5"/>
    </row>
    <row r="3271" spans="1:2">
      <c r="A3271" s="4"/>
      <c r="B3271" s="5"/>
    </row>
    <row r="3272" spans="1:2">
      <c r="A3272" s="4"/>
      <c r="B3272" s="5"/>
    </row>
    <row r="3273" spans="1:2">
      <c r="A3273" s="4"/>
      <c r="B3273" s="5"/>
    </row>
    <row r="3274" spans="1:2">
      <c r="A3274" s="4"/>
      <c r="B3274" s="5"/>
    </row>
    <row r="3275" spans="1:2">
      <c r="A3275" s="4"/>
      <c r="B3275" s="5"/>
    </row>
    <row r="3276" spans="1:2">
      <c r="A3276" s="4"/>
      <c r="B3276" s="5"/>
    </row>
    <row r="3277" spans="1:2">
      <c r="A3277" s="4"/>
      <c r="B3277" s="5"/>
    </row>
    <row r="3278" spans="1:2">
      <c r="A3278" s="4"/>
      <c r="B3278" s="5"/>
    </row>
    <row r="3279" spans="1:2">
      <c r="A3279" s="4"/>
      <c r="B3279" s="5"/>
    </row>
    <row r="3280" spans="1:2">
      <c r="A3280" s="4"/>
      <c r="B3280" s="5"/>
    </row>
    <row r="3281" spans="1:2">
      <c r="A3281" s="4"/>
      <c r="B3281" s="5"/>
    </row>
    <row r="3282" spans="1:2">
      <c r="A3282" s="4"/>
      <c r="B3282" s="5"/>
    </row>
    <row r="3283" spans="1:2">
      <c r="A3283" s="4"/>
      <c r="B3283" s="5"/>
    </row>
    <row r="3284" spans="1:2">
      <c r="A3284" s="4"/>
      <c r="B3284" s="5"/>
    </row>
    <row r="3285" spans="1:2">
      <c r="A3285" s="4"/>
      <c r="B3285" s="5"/>
    </row>
    <row r="3286" spans="1:2">
      <c r="A3286" s="4"/>
      <c r="B3286" s="5"/>
    </row>
    <row r="3287" spans="1:2">
      <c r="A3287" s="4"/>
      <c r="B3287" s="5"/>
    </row>
    <row r="3288" spans="1:2">
      <c r="A3288" s="4"/>
      <c r="B3288" s="5"/>
    </row>
    <row r="3289" spans="1:2">
      <c r="A3289" s="4"/>
      <c r="B3289" s="5"/>
    </row>
    <row r="3290" spans="1:2">
      <c r="A3290" s="4"/>
      <c r="B3290" s="5"/>
    </row>
    <row r="3291" spans="1:2">
      <c r="A3291" s="4"/>
      <c r="B3291" s="5"/>
    </row>
    <row r="3292" spans="1:2">
      <c r="A3292" s="4"/>
      <c r="B3292" s="5"/>
    </row>
    <row r="3293" spans="1:2">
      <c r="A3293" s="4"/>
      <c r="B3293" s="5"/>
    </row>
    <row r="3294" spans="1:2">
      <c r="A3294" s="4"/>
      <c r="B3294" s="5"/>
    </row>
    <row r="3295" spans="1:2">
      <c r="A3295" s="4"/>
      <c r="B3295" s="5"/>
    </row>
    <row r="3296" spans="1:2">
      <c r="A3296" s="4"/>
      <c r="B3296" s="5"/>
    </row>
    <row r="3297" spans="1:2">
      <c r="A3297" s="4"/>
      <c r="B3297" s="5"/>
    </row>
    <row r="3298" spans="1:2">
      <c r="A3298" s="4"/>
      <c r="B3298" s="5"/>
    </row>
    <row r="3299" spans="1:2">
      <c r="A3299" s="4"/>
      <c r="B3299" s="5"/>
    </row>
    <row r="3300" spans="1:2">
      <c r="A3300" s="4"/>
      <c r="B3300" s="5"/>
    </row>
    <row r="3301" spans="1:2">
      <c r="A3301" s="4"/>
      <c r="B3301" s="5"/>
    </row>
    <row r="3302" spans="1:2">
      <c r="A3302" s="4"/>
      <c r="B3302" s="5"/>
    </row>
    <row r="3303" spans="1:2">
      <c r="A3303" s="4"/>
      <c r="B3303" s="5"/>
    </row>
    <row r="3304" spans="1:2">
      <c r="A3304" s="4"/>
      <c r="B3304" s="5"/>
    </row>
    <row r="3305" spans="1:2">
      <c r="A3305" s="4"/>
      <c r="B3305" s="5"/>
    </row>
    <row r="3306" spans="1:2">
      <c r="A3306" s="4"/>
      <c r="B3306" s="5"/>
    </row>
    <row r="3307" spans="1:2">
      <c r="A3307" s="4"/>
      <c r="B3307" s="5"/>
    </row>
    <row r="3308" spans="1:2">
      <c r="A3308" s="4"/>
      <c r="B3308" s="5"/>
    </row>
    <row r="3309" spans="1:2">
      <c r="A3309" s="4"/>
      <c r="B3309" s="5"/>
    </row>
    <row r="3310" spans="1:2">
      <c r="A3310" s="4"/>
      <c r="B3310" s="5"/>
    </row>
    <row r="3311" spans="1:2">
      <c r="A3311" s="4"/>
      <c r="B3311" s="5"/>
    </row>
    <row r="3312" spans="1:2">
      <c r="A3312" s="4"/>
      <c r="B3312" s="5"/>
    </row>
    <row r="3313" spans="1:2">
      <c r="A3313" s="4"/>
      <c r="B3313" s="5"/>
    </row>
    <row r="3314" spans="1:2">
      <c r="A3314" s="4"/>
      <c r="B3314" s="5"/>
    </row>
    <row r="3315" spans="1:2">
      <c r="A3315" s="4"/>
      <c r="B3315" s="5"/>
    </row>
    <row r="3316" spans="1:2">
      <c r="A3316" s="4"/>
      <c r="B3316" s="5"/>
    </row>
    <row r="3317" spans="1:2">
      <c r="A3317" s="4"/>
      <c r="B3317" s="5"/>
    </row>
    <row r="3318" spans="1:2">
      <c r="A3318" s="4"/>
      <c r="B3318" s="5"/>
    </row>
    <row r="3319" spans="1:2">
      <c r="A3319" s="4"/>
      <c r="B3319" s="5"/>
    </row>
    <row r="3320" spans="1:2">
      <c r="A3320" s="4"/>
      <c r="B3320" s="5"/>
    </row>
    <row r="3321" spans="1:2">
      <c r="A3321" s="4"/>
      <c r="B3321" s="5"/>
    </row>
    <row r="3322" spans="1:2">
      <c r="A3322" s="4"/>
      <c r="B3322" s="5"/>
    </row>
    <row r="3323" spans="1:2">
      <c r="A3323" s="4"/>
      <c r="B3323" s="5"/>
    </row>
    <row r="3324" spans="1:2">
      <c r="A3324" s="4"/>
      <c r="B3324" s="5"/>
    </row>
    <row r="3325" spans="1:2">
      <c r="A3325" s="4"/>
      <c r="B3325" s="5"/>
    </row>
    <row r="3326" spans="1:2">
      <c r="A3326" s="4"/>
      <c r="B3326" s="5"/>
    </row>
    <row r="3327" spans="1:2">
      <c r="A3327" s="4"/>
      <c r="B3327" s="5"/>
    </row>
    <row r="3328" spans="1:2">
      <c r="A3328" s="4"/>
      <c r="B3328" s="5"/>
    </row>
    <row r="3329" spans="1:2">
      <c r="A3329" s="4"/>
      <c r="B3329" s="5"/>
    </row>
    <row r="3330" spans="1:2">
      <c r="A3330" s="4"/>
      <c r="B3330" s="5"/>
    </row>
    <row r="3331" spans="1:2">
      <c r="A3331" s="4"/>
      <c r="B3331" s="5"/>
    </row>
    <row r="3332" spans="1:2">
      <c r="A3332" s="4"/>
      <c r="B3332" s="5"/>
    </row>
    <row r="3333" spans="1:2">
      <c r="A3333" s="4"/>
      <c r="B3333" s="5"/>
    </row>
    <row r="3334" spans="1:2">
      <c r="A3334" s="4"/>
      <c r="B3334" s="5"/>
    </row>
    <row r="3335" spans="1:2">
      <c r="A3335" s="4"/>
      <c r="B3335" s="5"/>
    </row>
    <row r="3336" spans="1:2">
      <c r="A3336" s="4"/>
      <c r="B3336" s="5"/>
    </row>
    <row r="3337" spans="1:2">
      <c r="A3337" s="4"/>
      <c r="B3337" s="5"/>
    </row>
    <row r="3338" spans="1:2">
      <c r="A3338" s="4"/>
      <c r="B3338" s="5"/>
    </row>
    <row r="3339" spans="1:2">
      <c r="A3339" s="4"/>
      <c r="B3339" s="5"/>
    </row>
    <row r="3340" spans="1:2">
      <c r="A3340" s="4"/>
      <c r="B3340" s="5"/>
    </row>
    <row r="3341" spans="1:2">
      <c r="A3341" s="4"/>
      <c r="B3341" s="5"/>
    </row>
    <row r="3342" spans="1:2">
      <c r="A3342" s="4"/>
      <c r="B3342" s="5"/>
    </row>
    <row r="3343" spans="1:2">
      <c r="A3343" s="4"/>
      <c r="B3343" s="5"/>
    </row>
    <row r="3344" spans="1:2">
      <c r="A3344" s="4"/>
      <c r="B3344" s="5"/>
    </row>
    <row r="3345" spans="1:2">
      <c r="A3345" s="4"/>
      <c r="B3345" s="5"/>
    </row>
    <row r="3346" spans="1:2">
      <c r="A3346" s="4"/>
      <c r="B3346" s="5"/>
    </row>
    <row r="3347" spans="1:2">
      <c r="A3347" s="4"/>
      <c r="B3347" s="5"/>
    </row>
    <row r="3348" spans="1:2">
      <c r="A3348" s="4"/>
      <c r="B3348" s="5"/>
    </row>
    <row r="3349" spans="1:2">
      <c r="A3349" s="4"/>
      <c r="B3349" s="5"/>
    </row>
    <row r="3350" spans="1:2">
      <c r="A3350" s="4"/>
      <c r="B3350" s="5"/>
    </row>
    <row r="3351" spans="1:2">
      <c r="A3351" s="4"/>
      <c r="B3351" s="5"/>
    </row>
    <row r="3352" spans="1:2">
      <c r="A3352" s="4"/>
      <c r="B3352" s="5"/>
    </row>
    <row r="3353" spans="1:2">
      <c r="A3353" s="4"/>
      <c r="B3353" s="5"/>
    </row>
    <row r="3354" spans="1:2">
      <c r="A3354" s="4"/>
      <c r="B3354" s="5"/>
    </row>
    <row r="3355" spans="1:2">
      <c r="A3355" s="4"/>
      <c r="B3355" s="5"/>
    </row>
    <row r="3356" spans="1:2">
      <c r="A3356" s="4"/>
      <c r="B3356" s="5"/>
    </row>
    <row r="3357" spans="1:2">
      <c r="A3357" s="4"/>
      <c r="B3357" s="5"/>
    </row>
    <row r="3358" spans="1:2">
      <c r="A3358" s="4"/>
      <c r="B3358" s="5"/>
    </row>
    <row r="3359" spans="1:2">
      <c r="A3359" s="4"/>
      <c r="B3359" s="5"/>
    </row>
    <row r="3360" spans="1:2">
      <c r="A3360" s="4"/>
      <c r="B3360" s="5"/>
    </row>
    <row r="3361" spans="1:2">
      <c r="A3361" s="4"/>
      <c r="B3361" s="5"/>
    </row>
    <row r="3362" spans="1:2">
      <c r="A3362" s="4"/>
      <c r="B3362" s="5"/>
    </row>
    <row r="3363" spans="1:2">
      <c r="A3363" s="4"/>
      <c r="B3363" s="5"/>
    </row>
    <row r="3364" spans="1:2">
      <c r="A3364" s="4"/>
      <c r="B3364" s="5"/>
    </row>
    <row r="3365" spans="1:2">
      <c r="A3365" s="4"/>
      <c r="B3365" s="5"/>
    </row>
    <row r="3366" spans="1:2">
      <c r="A3366" s="4"/>
      <c r="B3366" s="5"/>
    </row>
    <row r="3367" spans="1:2">
      <c r="A3367" s="4"/>
      <c r="B3367" s="5"/>
    </row>
    <row r="3368" spans="1:2">
      <c r="A3368" s="4"/>
      <c r="B3368" s="5"/>
    </row>
    <row r="3369" spans="1:2">
      <c r="A3369" s="4"/>
      <c r="B3369" s="5"/>
    </row>
    <row r="3370" spans="1:2">
      <c r="A3370" s="4"/>
      <c r="B3370" s="5"/>
    </row>
    <row r="3371" spans="1:2">
      <c r="A3371" s="4"/>
      <c r="B3371" s="5"/>
    </row>
    <row r="3372" spans="1:2">
      <c r="A3372" s="4"/>
      <c r="B3372" s="5"/>
    </row>
    <row r="3373" spans="1:2">
      <c r="A3373" s="4"/>
      <c r="B3373" s="5"/>
    </row>
    <row r="3374" spans="1:2">
      <c r="A3374" s="4"/>
      <c r="B3374" s="5"/>
    </row>
    <row r="3375" spans="1:2">
      <c r="A3375" s="4"/>
      <c r="B3375" s="5"/>
    </row>
    <row r="3376" spans="1:2">
      <c r="A3376" s="4"/>
      <c r="B3376" s="5"/>
    </row>
    <row r="3377" spans="1:2">
      <c r="A3377" s="4"/>
      <c r="B3377" s="5"/>
    </row>
    <row r="3378" spans="1:2">
      <c r="A3378" s="4"/>
      <c r="B3378" s="5"/>
    </row>
    <row r="3379" spans="1:2">
      <c r="A3379" s="4"/>
      <c r="B3379" s="5"/>
    </row>
    <row r="3380" spans="1:2">
      <c r="A3380" s="4"/>
      <c r="B3380" s="5"/>
    </row>
    <row r="3381" spans="1:2">
      <c r="A3381" s="4"/>
      <c r="B3381" s="5"/>
    </row>
    <row r="3382" spans="1:2">
      <c r="A3382" s="4"/>
      <c r="B3382" s="5"/>
    </row>
    <row r="3383" spans="1:2">
      <c r="A3383" s="4"/>
      <c r="B3383" s="5"/>
    </row>
    <row r="3384" spans="1:2">
      <c r="A3384" s="4"/>
      <c r="B3384" s="5"/>
    </row>
    <row r="3385" spans="1:2">
      <c r="A3385" s="4"/>
      <c r="B3385" s="5"/>
    </row>
    <row r="3386" spans="1:2">
      <c r="A3386" s="4"/>
      <c r="B3386" s="5"/>
    </row>
    <row r="3387" spans="1:2">
      <c r="A3387" s="4"/>
      <c r="B3387" s="5"/>
    </row>
    <row r="3388" spans="1:2">
      <c r="A3388" s="4"/>
      <c r="B3388" s="5"/>
    </row>
    <row r="3389" spans="1:2">
      <c r="A3389" s="4"/>
      <c r="B3389" s="5"/>
    </row>
    <row r="3390" spans="1:2">
      <c r="A3390" s="4"/>
      <c r="B3390" s="5"/>
    </row>
    <row r="3391" spans="1:2">
      <c r="A3391" s="4"/>
      <c r="B3391" s="5"/>
    </row>
    <row r="3392" spans="1:2">
      <c r="A3392" s="4"/>
      <c r="B3392" s="5"/>
    </row>
    <row r="3393" spans="1:2">
      <c r="A3393" s="4"/>
      <c r="B3393" s="5"/>
    </row>
    <row r="3394" spans="1:2">
      <c r="A3394" s="4"/>
      <c r="B3394" s="5"/>
    </row>
    <row r="3395" spans="1:2">
      <c r="A3395" s="4"/>
      <c r="B3395" s="5"/>
    </row>
    <row r="3396" spans="1:2">
      <c r="A3396" s="4"/>
      <c r="B3396" s="5"/>
    </row>
    <row r="3397" spans="1:2">
      <c r="A3397" s="4"/>
      <c r="B3397" s="5"/>
    </row>
    <row r="3398" spans="1:2">
      <c r="A3398" s="4"/>
      <c r="B3398" s="5"/>
    </row>
    <row r="3399" spans="1:2">
      <c r="A3399" s="4"/>
      <c r="B3399" s="5"/>
    </row>
    <row r="3400" spans="1:2">
      <c r="A3400" s="4"/>
      <c r="B3400" s="5"/>
    </row>
    <row r="3401" spans="1:2">
      <c r="A3401" s="4"/>
      <c r="B3401" s="5"/>
    </row>
    <row r="3402" spans="1:2">
      <c r="A3402" s="4"/>
      <c r="B3402" s="5"/>
    </row>
    <row r="3403" spans="1:2">
      <c r="A3403" s="4"/>
      <c r="B3403" s="5"/>
    </row>
    <row r="3404" spans="1:2">
      <c r="A3404" s="4"/>
      <c r="B3404" s="5"/>
    </row>
    <row r="3405" spans="1:2">
      <c r="A3405" s="4"/>
      <c r="B3405" s="5"/>
    </row>
    <row r="3406" spans="1:2">
      <c r="A3406" s="4"/>
      <c r="B3406" s="5"/>
    </row>
    <row r="3407" spans="1:2">
      <c r="A3407" s="4"/>
      <c r="B3407" s="5"/>
    </row>
    <row r="3408" spans="1:2">
      <c r="A3408" s="4"/>
      <c r="B3408" s="5"/>
    </row>
    <row r="3409" spans="1:2">
      <c r="A3409" s="4"/>
      <c r="B3409" s="5"/>
    </row>
    <row r="3410" spans="1:2">
      <c r="A3410" s="4"/>
      <c r="B3410" s="5"/>
    </row>
    <row r="3411" spans="1:2">
      <c r="A3411" s="4"/>
      <c r="B3411" s="5"/>
    </row>
    <row r="3412" spans="1:2">
      <c r="A3412" s="4"/>
      <c r="B3412" s="5"/>
    </row>
    <row r="3413" spans="1:2">
      <c r="A3413" s="4"/>
      <c r="B3413" s="5"/>
    </row>
    <row r="3414" spans="1:2">
      <c r="A3414" s="4"/>
      <c r="B3414" s="5"/>
    </row>
    <row r="3415" spans="1:2">
      <c r="A3415" s="4"/>
      <c r="B3415" s="5"/>
    </row>
    <row r="3416" spans="1:2">
      <c r="A3416" s="4"/>
      <c r="B3416" s="5"/>
    </row>
    <row r="3417" spans="1:2">
      <c r="A3417" s="4"/>
      <c r="B3417" s="5"/>
    </row>
    <row r="3418" spans="1:2">
      <c r="A3418" s="4"/>
      <c r="B3418" s="5"/>
    </row>
    <row r="3419" spans="1:2">
      <c r="A3419" s="4"/>
      <c r="B3419" s="5"/>
    </row>
    <row r="3420" spans="1:2">
      <c r="A3420" s="4"/>
      <c r="B3420" s="5"/>
    </row>
    <row r="3421" spans="1:2">
      <c r="A3421" s="4"/>
      <c r="B3421" s="5"/>
    </row>
    <row r="3422" spans="1:2">
      <c r="A3422" s="4"/>
      <c r="B3422" s="5"/>
    </row>
    <row r="3423" spans="1:2">
      <c r="A3423" s="4"/>
      <c r="B3423" s="5"/>
    </row>
    <row r="3424" spans="1:2">
      <c r="A3424" s="4"/>
      <c r="B3424" s="5"/>
    </row>
    <row r="3425" spans="1:2">
      <c r="A3425" s="4"/>
      <c r="B3425" s="5"/>
    </row>
    <row r="3426" spans="1:2">
      <c r="A3426" s="4"/>
      <c r="B3426" s="5"/>
    </row>
    <row r="3427" spans="1:2">
      <c r="A3427" s="4"/>
      <c r="B3427" s="5"/>
    </row>
    <row r="3428" spans="1:2">
      <c r="A3428" s="4"/>
      <c r="B3428" s="5"/>
    </row>
    <row r="3429" spans="1:2">
      <c r="A3429" s="4"/>
      <c r="B3429" s="5"/>
    </row>
    <row r="3430" spans="1:2">
      <c r="A3430" s="4"/>
      <c r="B3430" s="5"/>
    </row>
    <row r="3431" spans="1:2">
      <c r="A3431" s="4"/>
      <c r="B3431" s="5"/>
    </row>
    <row r="3432" spans="1:2">
      <c r="A3432" s="4"/>
      <c r="B3432" s="5"/>
    </row>
    <row r="3433" spans="1:2">
      <c r="A3433" s="4"/>
      <c r="B3433" s="5"/>
    </row>
    <row r="3434" spans="1:2">
      <c r="A3434" s="4"/>
      <c r="B3434" s="5"/>
    </row>
    <row r="3435" spans="1:2">
      <c r="A3435" s="4"/>
      <c r="B3435" s="5"/>
    </row>
    <row r="3436" spans="1:2">
      <c r="A3436" s="4"/>
      <c r="B3436" s="5"/>
    </row>
    <row r="3437" spans="1:2">
      <c r="A3437" s="4"/>
      <c r="B3437" s="5"/>
    </row>
    <row r="3438" spans="1:2">
      <c r="A3438" s="4"/>
      <c r="B3438" s="5"/>
    </row>
    <row r="3439" spans="1:2">
      <c r="A3439" s="4"/>
      <c r="B3439" s="5"/>
    </row>
    <row r="3440" spans="1:2">
      <c r="A3440" s="4"/>
      <c r="B3440" s="5"/>
    </row>
    <row r="3441" spans="1:2">
      <c r="A3441" s="4"/>
      <c r="B3441" s="5"/>
    </row>
    <row r="3442" spans="1:2">
      <c r="A3442" s="4"/>
      <c r="B3442" s="5"/>
    </row>
    <row r="3443" spans="1:2">
      <c r="A3443" s="4"/>
      <c r="B3443" s="5"/>
    </row>
    <row r="3444" spans="1:2">
      <c r="A3444" s="4"/>
      <c r="B3444" s="5"/>
    </row>
    <row r="3445" spans="1:2">
      <c r="A3445" s="4"/>
      <c r="B3445" s="5"/>
    </row>
    <row r="3446" spans="1:2">
      <c r="A3446" s="4"/>
      <c r="B3446" s="5"/>
    </row>
    <row r="3447" spans="1:2">
      <c r="A3447" s="4"/>
      <c r="B3447" s="5"/>
    </row>
    <row r="3448" spans="1:2">
      <c r="A3448" s="4"/>
      <c r="B3448" s="5"/>
    </row>
    <row r="3449" spans="1:2">
      <c r="A3449" s="4"/>
      <c r="B3449" s="5"/>
    </row>
    <row r="3450" spans="1:2">
      <c r="A3450" s="4"/>
      <c r="B3450" s="5"/>
    </row>
    <row r="3451" spans="1:2">
      <c r="A3451" s="4"/>
      <c r="B3451" s="5"/>
    </row>
    <row r="3452" spans="1:2">
      <c r="A3452" s="4"/>
      <c r="B3452" s="5"/>
    </row>
    <row r="3453" spans="1:2">
      <c r="A3453" s="4"/>
      <c r="B3453" s="5"/>
    </row>
    <row r="3454" spans="1:2">
      <c r="A3454" s="4"/>
      <c r="B3454" s="5"/>
    </row>
    <row r="3455" spans="1:2">
      <c r="A3455" s="4"/>
      <c r="B3455" s="5"/>
    </row>
    <row r="3456" spans="1:2">
      <c r="A3456" s="4"/>
      <c r="B3456" s="5"/>
    </row>
    <row r="3457" spans="1:2">
      <c r="A3457" s="4"/>
      <c r="B3457" s="5"/>
    </row>
    <row r="3458" spans="1:2">
      <c r="A3458" s="4"/>
      <c r="B3458" s="5"/>
    </row>
    <row r="3459" spans="1:2">
      <c r="A3459" s="4"/>
      <c r="B3459" s="5"/>
    </row>
    <row r="3460" spans="1:2">
      <c r="A3460" s="4"/>
      <c r="B3460" s="5"/>
    </row>
    <row r="3461" spans="1:2">
      <c r="A3461" s="4"/>
      <c r="B3461" s="5"/>
    </row>
    <row r="3462" spans="1:2">
      <c r="A3462" s="4"/>
      <c r="B3462" s="5"/>
    </row>
    <row r="3463" spans="1:2">
      <c r="A3463" s="4"/>
      <c r="B3463" s="5"/>
    </row>
    <row r="3464" spans="1:2">
      <c r="A3464" s="4"/>
      <c r="B3464" s="5"/>
    </row>
    <row r="3465" spans="1:2">
      <c r="A3465" s="4"/>
      <c r="B3465" s="5"/>
    </row>
    <row r="3466" spans="1:2">
      <c r="A3466" s="4"/>
      <c r="B3466" s="5"/>
    </row>
    <row r="3467" spans="1:2">
      <c r="A3467" s="4"/>
      <c r="B3467" s="5"/>
    </row>
    <row r="3468" spans="1:2">
      <c r="A3468" s="4"/>
      <c r="B3468" s="5"/>
    </row>
    <row r="3469" spans="1:2">
      <c r="A3469" s="4"/>
      <c r="B3469" s="5"/>
    </row>
    <row r="3470" spans="1:2">
      <c r="A3470" s="4"/>
      <c r="B3470" s="5"/>
    </row>
    <row r="3471" spans="1:2">
      <c r="A3471" s="4"/>
      <c r="B3471" s="5"/>
    </row>
    <row r="3472" spans="1:2">
      <c r="A3472" s="4"/>
      <c r="B3472" s="5"/>
    </row>
    <row r="3473" spans="1:2">
      <c r="A3473" s="4"/>
      <c r="B3473" s="5"/>
    </row>
    <row r="3474" spans="1:2">
      <c r="A3474" s="4"/>
      <c r="B3474" s="5"/>
    </row>
    <row r="3475" spans="1:2">
      <c r="A3475" s="4"/>
      <c r="B3475" s="5"/>
    </row>
    <row r="3476" spans="1:2">
      <c r="A3476" s="4"/>
      <c r="B3476" s="5"/>
    </row>
    <row r="3477" spans="1:2">
      <c r="A3477" s="4"/>
      <c r="B3477" s="5"/>
    </row>
    <row r="3478" spans="1:2">
      <c r="A3478" s="4"/>
      <c r="B3478" s="5"/>
    </row>
    <row r="3479" spans="1:2">
      <c r="A3479" s="4"/>
      <c r="B3479" s="5"/>
    </row>
    <row r="3480" spans="1:2">
      <c r="A3480" s="4"/>
      <c r="B3480" s="5"/>
    </row>
    <row r="3481" spans="1:2">
      <c r="A3481" s="4"/>
      <c r="B3481" s="5"/>
    </row>
    <row r="3482" spans="1:2">
      <c r="A3482" s="4"/>
      <c r="B3482" s="5"/>
    </row>
    <row r="3483" spans="1:2">
      <c r="A3483" s="4"/>
      <c r="B3483" s="5"/>
    </row>
    <row r="3484" spans="1:2">
      <c r="A3484" s="4"/>
      <c r="B3484" s="5"/>
    </row>
    <row r="3485" spans="1:2">
      <c r="A3485" s="4"/>
      <c r="B3485" s="5"/>
    </row>
    <row r="3486" spans="1:2">
      <c r="A3486" s="4"/>
      <c r="B3486" s="5"/>
    </row>
    <row r="3487" spans="1:2">
      <c r="A3487" s="4"/>
      <c r="B3487" s="5"/>
    </row>
    <row r="3488" spans="1:2">
      <c r="A3488" s="4"/>
      <c r="B3488" s="5"/>
    </row>
    <row r="3489" spans="1:2">
      <c r="A3489" s="4"/>
      <c r="B3489" s="5"/>
    </row>
    <row r="3490" spans="1:2">
      <c r="A3490" s="4"/>
      <c r="B3490" s="5"/>
    </row>
    <row r="3491" spans="1:2">
      <c r="A3491" s="4"/>
      <c r="B3491" s="5"/>
    </row>
    <row r="3492" spans="1:2">
      <c r="A3492" s="4"/>
      <c r="B3492" s="5"/>
    </row>
    <row r="3493" spans="1:2">
      <c r="A3493" s="4"/>
      <c r="B3493" s="5"/>
    </row>
    <row r="3494" spans="1:2">
      <c r="A3494" s="4"/>
      <c r="B3494" s="5"/>
    </row>
    <row r="3495" spans="1:2">
      <c r="A3495" s="4"/>
      <c r="B3495" s="5"/>
    </row>
    <row r="3496" spans="1:2">
      <c r="A3496" s="4"/>
      <c r="B3496" s="5"/>
    </row>
    <row r="3497" spans="1:2">
      <c r="A3497" s="4"/>
      <c r="B3497" s="5"/>
    </row>
    <row r="3498" spans="1:2">
      <c r="A3498" s="4"/>
      <c r="B3498" s="5"/>
    </row>
    <row r="3499" spans="1:2">
      <c r="A3499" s="4"/>
      <c r="B3499" s="5"/>
    </row>
    <row r="3500" spans="1:2">
      <c r="A3500" s="4"/>
      <c r="B3500" s="5"/>
    </row>
    <row r="3501" spans="1:2">
      <c r="A3501" s="4"/>
      <c r="B3501" s="5"/>
    </row>
    <row r="3502" spans="1:2">
      <c r="A3502" s="4"/>
      <c r="B3502" s="5"/>
    </row>
    <row r="3503" spans="1:2">
      <c r="A3503" s="4"/>
      <c r="B3503" s="5"/>
    </row>
    <row r="3504" spans="1:2">
      <c r="A3504" s="4"/>
      <c r="B3504" s="5"/>
    </row>
    <row r="3505" spans="1:2">
      <c r="A3505" s="4"/>
      <c r="B3505" s="5"/>
    </row>
    <row r="3506" spans="1:2">
      <c r="A3506" s="4"/>
      <c r="B3506" s="5"/>
    </row>
    <row r="3507" spans="1:2">
      <c r="A3507" s="4"/>
      <c r="B3507" s="5"/>
    </row>
    <row r="3508" spans="1:2">
      <c r="A3508" s="4"/>
      <c r="B3508" s="5"/>
    </row>
    <row r="3509" spans="1:2">
      <c r="A3509" s="4"/>
      <c r="B3509" s="5"/>
    </row>
    <row r="3510" spans="1:2">
      <c r="A3510" s="4"/>
      <c r="B3510" s="5"/>
    </row>
    <row r="3511" spans="1:2">
      <c r="A3511" s="4"/>
      <c r="B3511" s="5"/>
    </row>
    <row r="3512" spans="1:2">
      <c r="A3512" s="4"/>
      <c r="B3512" s="5"/>
    </row>
    <row r="3513" spans="1:2">
      <c r="A3513" s="4"/>
      <c r="B3513" s="5"/>
    </row>
    <row r="3514" spans="1:2">
      <c r="A3514" s="4"/>
      <c r="B3514" s="5"/>
    </row>
    <row r="3515" spans="1:2">
      <c r="A3515" s="4"/>
      <c r="B3515" s="5"/>
    </row>
    <row r="3516" spans="1:2">
      <c r="A3516" s="4"/>
      <c r="B3516" s="5"/>
    </row>
    <row r="3517" spans="1:2">
      <c r="A3517" s="4"/>
      <c r="B3517" s="5"/>
    </row>
    <row r="3518" spans="1:2">
      <c r="A3518" s="4"/>
      <c r="B3518" s="5"/>
    </row>
    <row r="3519" spans="1:2">
      <c r="A3519" s="4"/>
      <c r="B3519" s="5"/>
    </row>
    <row r="3520" spans="1:2">
      <c r="A3520" s="4"/>
      <c r="B3520" s="5"/>
    </row>
    <row r="3521" spans="1:2">
      <c r="A3521" s="4"/>
      <c r="B3521" s="5"/>
    </row>
    <row r="3522" spans="1:2">
      <c r="A3522" s="4"/>
      <c r="B3522" s="5"/>
    </row>
    <row r="3523" spans="1:2">
      <c r="A3523" s="4"/>
      <c r="B3523" s="5"/>
    </row>
    <row r="3524" spans="1:2">
      <c r="A3524" s="4"/>
      <c r="B3524" s="5"/>
    </row>
    <row r="3525" spans="1:2">
      <c r="A3525" s="4"/>
      <c r="B3525" s="5"/>
    </row>
    <row r="3526" spans="1:2">
      <c r="A3526" s="4"/>
      <c r="B3526" s="5"/>
    </row>
    <row r="3527" spans="1:2">
      <c r="A3527" s="4"/>
      <c r="B3527" s="5"/>
    </row>
    <row r="3528" spans="1:2">
      <c r="A3528" s="4"/>
      <c r="B3528" s="5"/>
    </row>
    <row r="3529" spans="1:2">
      <c r="A3529" s="4"/>
      <c r="B3529" s="5"/>
    </row>
    <row r="3530" spans="1:2">
      <c r="A3530" s="4"/>
      <c r="B3530" s="5"/>
    </row>
    <row r="3531" spans="1:2">
      <c r="A3531" s="4"/>
      <c r="B3531" s="5"/>
    </row>
    <row r="3532" spans="1:2">
      <c r="A3532" s="4"/>
      <c r="B3532" s="5"/>
    </row>
    <row r="3533" spans="1:2">
      <c r="A3533" s="4"/>
      <c r="B3533" s="5"/>
    </row>
    <row r="3534" spans="1:2">
      <c r="A3534" s="4"/>
      <c r="B3534" s="5"/>
    </row>
    <row r="3535" spans="1:2">
      <c r="A3535" s="4"/>
      <c r="B3535" s="5"/>
    </row>
    <row r="3536" spans="1:2">
      <c r="A3536" s="4"/>
      <c r="B3536" s="5"/>
    </row>
    <row r="3537" spans="1:2">
      <c r="A3537" s="4"/>
      <c r="B3537" s="5"/>
    </row>
    <row r="3538" spans="1:2">
      <c r="A3538" s="4"/>
      <c r="B3538" s="5"/>
    </row>
    <row r="3539" spans="1:2">
      <c r="A3539" s="4"/>
      <c r="B3539" s="5"/>
    </row>
    <row r="3540" spans="1:2">
      <c r="A3540" s="4"/>
      <c r="B3540" s="5"/>
    </row>
    <row r="3541" spans="1:2">
      <c r="A3541" s="4"/>
      <c r="B3541" s="5"/>
    </row>
    <row r="3542" spans="1:2">
      <c r="A3542" s="4"/>
      <c r="B3542" s="5"/>
    </row>
    <row r="3543" spans="1:2">
      <c r="A3543" s="4"/>
      <c r="B3543" s="5"/>
    </row>
    <row r="3544" spans="1:2">
      <c r="A3544" s="4"/>
      <c r="B3544" s="5"/>
    </row>
    <row r="3545" spans="1:2">
      <c r="A3545" s="4"/>
      <c r="B3545" s="5"/>
    </row>
    <row r="3546" spans="1:2">
      <c r="A3546" s="4"/>
      <c r="B3546" s="5"/>
    </row>
    <row r="3547" spans="1:2">
      <c r="A3547" s="4"/>
      <c r="B3547" s="5"/>
    </row>
    <row r="3548" spans="1:2">
      <c r="A3548" s="4"/>
      <c r="B3548" s="5"/>
    </row>
    <row r="3549" spans="1:2">
      <c r="A3549" s="4"/>
      <c r="B3549" s="5"/>
    </row>
    <row r="3550" spans="1:2">
      <c r="A3550" s="4"/>
      <c r="B3550" s="5"/>
    </row>
    <row r="3551" spans="1:2">
      <c r="A3551" s="4"/>
      <c r="B3551" s="5"/>
    </row>
    <row r="3552" spans="1:2">
      <c r="A3552" s="4"/>
      <c r="B3552" s="5"/>
    </row>
    <row r="3553" spans="1:2">
      <c r="A3553" s="4"/>
      <c r="B3553" s="5"/>
    </row>
    <row r="3554" spans="1:2">
      <c r="A3554" s="4"/>
      <c r="B3554" s="5"/>
    </row>
    <row r="3555" spans="1:2">
      <c r="A3555" s="4"/>
      <c r="B3555" s="5"/>
    </row>
    <row r="3556" spans="1:2">
      <c r="A3556" s="4"/>
      <c r="B3556" s="5"/>
    </row>
    <row r="3557" spans="1:2">
      <c r="A3557" s="4"/>
      <c r="B3557" s="5"/>
    </row>
    <row r="3558" spans="1:2">
      <c r="A3558" s="4"/>
      <c r="B3558" s="5"/>
    </row>
    <row r="3559" spans="1:2">
      <c r="A3559" s="4"/>
      <c r="B3559" s="5"/>
    </row>
    <row r="3560" spans="1:2">
      <c r="A3560" s="4"/>
      <c r="B3560" s="5"/>
    </row>
    <row r="3561" spans="1:2">
      <c r="A3561" s="4"/>
      <c r="B3561" s="5"/>
    </row>
    <row r="3562" spans="1:2">
      <c r="A3562" s="4"/>
      <c r="B3562" s="5"/>
    </row>
    <row r="3563" spans="1:2">
      <c r="A3563" s="4"/>
      <c r="B3563" s="5"/>
    </row>
    <row r="3564" spans="1:2">
      <c r="A3564" s="4"/>
      <c r="B3564" s="5"/>
    </row>
    <row r="3565" spans="1:2">
      <c r="A3565" s="4"/>
      <c r="B3565" s="5"/>
    </row>
    <row r="3566" spans="1:2">
      <c r="A3566" s="4"/>
      <c r="B3566" s="5"/>
    </row>
    <row r="3567" spans="1:2">
      <c r="A3567" s="4"/>
      <c r="B3567" s="5"/>
    </row>
    <row r="3568" spans="1:2">
      <c r="A3568" s="4"/>
      <c r="B3568" s="5"/>
    </row>
    <row r="3569" spans="1:2">
      <c r="A3569" s="4"/>
      <c r="B3569" s="5"/>
    </row>
    <row r="3570" spans="1:2">
      <c r="A3570" s="4"/>
      <c r="B3570" s="5"/>
    </row>
    <row r="3571" spans="1:2">
      <c r="A3571" s="4"/>
      <c r="B3571" s="5"/>
    </row>
    <row r="3572" spans="1:2">
      <c r="A3572" s="4"/>
      <c r="B3572" s="5"/>
    </row>
    <row r="3573" spans="1:2">
      <c r="A3573" s="4"/>
      <c r="B3573" s="5"/>
    </row>
    <row r="3574" spans="1:2">
      <c r="A3574" s="4"/>
      <c r="B3574" s="5"/>
    </row>
    <row r="3575" spans="1:2">
      <c r="A3575" s="4"/>
      <c r="B3575" s="5"/>
    </row>
    <row r="3576" spans="1:2">
      <c r="A3576" s="4"/>
      <c r="B3576" s="5"/>
    </row>
    <row r="3577" spans="1:2">
      <c r="A3577" s="4"/>
      <c r="B3577" s="5"/>
    </row>
    <row r="3578" spans="1:2">
      <c r="A3578" s="4"/>
      <c r="B3578" s="5"/>
    </row>
    <row r="3579" spans="1:2">
      <c r="A3579" s="4"/>
      <c r="B3579" s="5"/>
    </row>
    <row r="3580" spans="1:2">
      <c r="A3580" s="4"/>
      <c r="B3580" s="5"/>
    </row>
    <row r="3581" spans="1:2">
      <c r="A3581" s="4"/>
      <c r="B3581" s="5"/>
    </row>
    <row r="3582" spans="1:2">
      <c r="A3582" s="4"/>
      <c r="B3582" s="5"/>
    </row>
    <row r="3583" spans="1:2">
      <c r="A3583" s="4"/>
      <c r="B3583" s="5"/>
    </row>
    <row r="3584" spans="1:2">
      <c r="A3584" s="4"/>
      <c r="B3584" s="5"/>
    </row>
    <row r="3585" spans="1:2">
      <c r="A3585" s="4"/>
      <c r="B3585" s="5"/>
    </row>
    <row r="3586" spans="1:2">
      <c r="A3586" s="4"/>
      <c r="B3586" s="5"/>
    </row>
    <row r="3587" spans="1:2">
      <c r="A3587" s="4"/>
      <c r="B3587" s="5"/>
    </row>
    <row r="3588" spans="1:2">
      <c r="A3588" s="4"/>
      <c r="B3588" s="5"/>
    </row>
    <row r="3589" spans="1:2">
      <c r="A3589" s="4"/>
      <c r="B3589" s="5"/>
    </row>
    <row r="3590" spans="1:2">
      <c r="A3590" s="4"/>
      <c r="B3590" s="5"/>
    </row>
    <row r="3591" spans="1:2">
      <c r="A3591" s="4"/>
      <c r="B3591" s="5"/>
    </row>
    <row r="3592" spans="1:2">
      <c r="A3592" s="4"/>
      <c r="B3592" s="5"/>
    </row>
    <row r="3593" spans="1:2">
      <c r="A3593" s="4"/>
      <c r="B3593" s="5"/>
    </row>
    <row r="3594" spans="1:2">
      <c r="A3594" s="4"/>
      <c r="B3594" s="5"/>
    </row>
    <row r="3595" spans="1:2">
      <c r="A3595" s="4"/>
      <c r="B3595" s="5"/>
    </row>
    <row r="3596" spans="1:2">
      <c r="A3596" s="4"/>
      <c r="B3596" s="5"/>
    </row>
    <row r="3597" spans="1:2">
      <c r="A3597" s="4"/>
      <c r="B3597" s="5"/>
    </row>
    <row r="3598" spans="1:2">
      <c r="A3598" s="4"/>
      <c r="B3598" s="5"/>
    </row>
    <row r="3599" spans="1:2">
      <c r="A3599" s="4"/>
      <c r="B3599" s="5"/>
    </row>
    <row r="3600" spans="1:2">
      <c r="A3600" s="4"/>
      <c r="B3600" s="5"/>
    </row>
    <row r="3601" spans="1:2">
      <c r="A3601" s="4"/>
      <c r="B3601" s="5"/>
    </row>
    <row r="3602" spans="1:2">
      <c r="A3602" s="4"/>
      <c r="B3602" s="5"/>
    </row>
    <row r="3603" spans="1:2">
      <c r="A3603" s="4"/>
      <c r="B3603" s="5"/>
    </row>
    <row r="3604" spans="1:2">
      <c r="A3604" s="4"/>
      <c r="B3604" s="5"/>
    </row>
    <row r="3605" spans="1:2">
      <c r="A3605" s="4"/>
      <c r="B3605" s="5"/>
    </row>
    <row r="3606" spans="1:2">
      <c r="A3606" s="4"/>
      <c r="B3606" s="5"/>
    </row>
    <row r="3607" spans="1:2">
      <c r="A3607" s="4"/>
      <c r="B3607" s="5"/>
    </row>
    <row r="3608" spans="1:2">
      <c r="A3608" s="4"/>
      <c r="B3608" s="5"/>
    </row>
    <row r="3609" spans="1:2">
      <c r="A3609" s="4"/>
      <c r="B3609" s="5"/>
    </row>
    <row r="3610" spans="1:2">
      <c r="A3610" s="4"/>
      <c r="B3610" s="5"/>
    </row>
    <row r="3611" spans="1:2">
      <c r="A3611" s="4"/>
      <c r="B3611" s="5"/>
    </row>
    <row r="3612" spans="1:2">
      <c r="A3612" s="4"/>
      <c r="B3612" s="5"/>
    </row>
    <row r="3613" spans="1:2">
      <c r="A3613" s="4"/>
      <c r="B3613" s="5"/>
    </row>
    <row r="3614" spans="1:2">
      <c r="A3614" s="4"/>
      <c r="B3614" s="5"/>
    </row>
    <row r="3615" spans="1:2">
      <c r="A3615" s="4"/>
      <c r="B3615" s="5"/>
    </row>
    <row r="3616" spans="1:2">
      <c r="A3616" s="4"/>
      <c r="B3616" s="5"/>
    </row>
    <row r="3617" spans="1:2">
      <c r="A3617" s="4"/>
      <c r="B3617" s="5"/>
    </row>
    <row r="3618" spans="1:2">
      <c r="A3618" s="4"/>
      <c r="B3618" s="5"/>
    </row>
    <row r="3619" spans="1:2">
      <c r="A3619" s="4"/>
      <c r="B3619" s="5"/>
    </row>
    <row r="3620" spans="1:2">
      <c r="A3620" s="4"/>
      <c r="B3620" s="5"/>
    </row>
    <row r="3621" spans="1:2">
      <c r="A3621" s="4"/>
      <c r="B3621" s="5"/>
    </row>
    <row r="3622" spans="1:2">
      <c r="A3622" s="4"/>
      <c r="B3622" s="5"/>
    </row>
    <row r="3623" spans="1:2">
      <c r="A3623" s="4"/>
      <c r="B3623" s="5"/>
    </row>
    <row r="3624" spans="1:2">
      <c r="A3624" s="4"/>
      <c r="B3624" s="5"/>
    </row>
    <row r="3625" spans="1:2">
      <c r="A3625" s="4"/>
      <c r="B3625" s="5"/>
    </row>
    <row r="3626" spans="1:2">
      <c r="A3626" s="4"/>
      <c r="B3626" s="5"/>
    </row>
    <row r="3627" spans="1:2">
      <c r="A3627" s="4"/>
      <c r="B3627" s="5"/>
    </row>
    <row r="3628" spans="1:2">
      <c r="A3628" s="4"/>
      <c r="B3628" s="5"/>
    </row>
    <row r="3629" spans="1:2">
      <c r="A3629" s="4"/>
      <c r="B3629" s="5"/>
    </row>
    <row r="3630" spans="1:2">
      <c r="A3630" s="4"/>
      <c r="B3630" s="5"/>
    </row>
    <row r="3631" spans="1:2">
      <c r="A3631" s="4"/>
      <c r="B3631" s="5"/>
    </row>
    <row r="3632" spans="1:2">
      <c r="A3632" s="4"/>
      <c r="B3632" s="5"/>
    </row>
    <row r="3633" spans="1:2">
      <c r="A3633" s="4"/>
      <c r="B3633" s="5"/>
    </row>
    <row r="3634" spans="1:2">
      <c r="A3634" s="4"/>
      <c r="B3634" s="5"/>
    </row>
    <row r="3635" spans="1:2">
      <c r="A3635" s="4"/>
      <c r="B3635" s="5"/>
    </row>
    <row r="3636" spans="1:2">
      <c r="A3636" s="4"/>
      <c r="B3636" s="5"/>
    </row>
    <row r="3637" spans="1:2">
      <c r="A3637" s="4"/>
      <c r="B3637" s="5"/>
    </row>
    <row r="3638" spans="1:2">
      <c r="A3638" s="4"/>
      <c r="B3638" s="5"/>
    </row>
    <row r="3639" spans="1:2">
      <c r="A3639" s="4"/>
      <c r="B3639" s="5"/>
    </row>
    <row r="3640" spans="1:2">
      <c r="A3640" s="4"/>
      <c r="B3640" s="5"/>
    </row>
    <row r="3641" spans="1:2">
      <c r="A3641" s="4"/>
      <c r="B3641" s="5"/>
    </row>
    <row r="3642" spans="1:2">
      <c r="A3642" s="4"/>
      <c r="B3642" s="5"/>
    </row>
    <row r="3643" spans="1:2">
      <c r="A3643" s="4"/>
      <c r="B3643" s="5"/>
    </row>
    <row r="3644" spans="1:2">
      <c r="A3644" s="4"/>
      <c r="B3644" s="5"/>
    </row>
    <row r="3645" spans="1:2">
      <c r="A3645" s="4"/>
      <c r="B3645" s="5"/>
    </row>
    <row r="3646" spans="1:2">
      <c r="A3646" s="4"/>
      <c r="B3646" s="5"/>
    </row>
    <row r="3647" spans="1:2">
      <c r="A3647" s="4"/>
      <c r="B3647" s="5"/>
    </row>
    <row r="3648" spans="1:2">
      <c r="A3648" s="4"/>
      <c r="B3648" s="5"/>
    </row>
    <row r="3649" spans="1:2">
      <c r="A3649" s="4"/>
      <c r="B3649" s="5"/>
    </row>
    <row r="3650" spans="1:2">
      <c r="A3650" s="4"/>
      <c r="B3650" s="5"/>
    </row>
    <row r="3651" spans="1:2">
      <c r="A3651" s="4"/>
      <c r="B3651" s="5"/>
    </row>
    <row r="3652" spans="1:2">
      <c r="A3652" s="4"/>
      <c r="B3652" s="5"/>
    </row>
    <row r="3653" spans="1:2">
      <c r="A3653" s="4"/>
      <c r="B3653" s="5"/>
    </row>
    <row r="3654" spans="1:2">
      <c r="A3654" s="4"/>
      <c r="B3654" s="5"/>
    </row>
    <row r="3655" spans="1:2">
      <c r="A3655" s="4"/>
      <c r="B3655" s="5"/>
    </row>
    <row r="3656" spans="1:2">
      <c r="A3656" s="4"/>
      <c r="B3656" s="5"/>
    </row>
    <row r="3657" spans="1:2">
      <c r="A3657" s="4"/>
      <c r="B3657" s="5"/>
    </row>
    <row r="3658" spans="1:2">
      <c r="A3658" s="4"/>
      <c r="B3658" s="5"/>
    </row>
    <row r="3659" spans="1:2">
      <c r="A3659" s="4"/>
      <c r="B3659" s="5"/>
    </row>
    <row r="3660" spans="1:2">
      <c r="A3660" s="4"/>
      <c r="B3660" s="5"/>
    </row>
    <row r="3661" spans="1:2">
      <c r="A3661" s="4"/>
      <c r="B3661" s="5"/>
    </row>
    <row r="3662" spans="1:2">
      <c r="A3662" s="4"/>
      <c r="B3662" s="5"/>
    </row>
    <row r="3663" spans="1:2">
      <c r="A3663" s="4"/>
      <c r="B3663" s="5"/>
    </row>
    <row r="3664" spans="1:2">
      <c r="A3664" s="4"/>
      <c r="B3664" s="5"/>
    </row>
    <row r="3665" spans="1:2">
      <c r="A3665" s="4"/>
      <c r="B3665" s="5"/>
    </row>
    <row r="3666" spans="1:2">
      <c r="A3666" s="4"/>
      <c r="B3666" s="5"/>
    </row>
    <row r="3667" spans="1:2">
      <c r="A3667" s="4"/>
      <c r="B3667" s="5"/>
    </row>
    <row r="3668" spans="1:2">
      <c r="A3668" s="4"/>
      <c r="B3668" s="5"/>
    </row>
    <row r="3669" spans="1:2">
      <c r="A3669" s="4"/>
      <c r="B3669" s="5"/>
    </row>
    <row r="3670" spans="1:2">
      <c r="A3670" s="4"/>
      <c r="B3670" s="5"/>
    </row>
    <row r="3671" spans="1:2">
      <c r="A3671" s="4"/>
      <c r="B3671" s="5"/>
    </row>
    <row r="3672" spans="1:2">
      <c r="A3672" s="4"/>
      <c r="B3672" s="5"/>
    </row>
    <row r="3673" spans="1:2">
      <c r="A3673" s="4"/>
      <c r="B3673" s="5"/>
    </row>
    <row r="3674" spans="1:2">
      <c r="A3674" s="4"/>
      <c r="B3674" s="5"/>
    </row>
    <row r="3675" spans="1:2">
      <c r="A3675" s="4"/>
      <c r="B3675" s="5"/>
    </row>
    <row r="3676" spans="1:2">
      <c r="A3676" s="4"/>
      <c r="B3676" s="5"/>
    </row>
    <row r="3677" spans="1:2">
      <c r="A3677" s="4"/>
      <c r="B3677" s="5"/>
    </row>
    <row r="3678" spans="1:2">
      <c r="A3678" s="4"/>
      <c r="B3678" s="5"/>
    </row>
    <row r="3679" spans="1:2">
      <c r="A3679" s="4"/>
      <c r="B3679" s="5"/>
    </row>
    <row r="3680" spans="1:2">
      <c r="A3680" s="4"/>
      <c r="B3680" s="5"/>
    </row>
    <row r="3681" spans="1:2">
      <c r="A3681" s="4"/>
      <c r="B3681" s="5"/>
    </row>
    <row r="3682" spans="1:2">
      <c r="A3682" s="4"/>
      <c r="B3682" s="5"/>
    </row>
    <row r="3683" spans="1:2">
      <c r="A3683" s="4"/>
      <c r="B3683" s="5"/>
    </row>
    <row r="3684" spans="1:2">
      <c r="A3684" s="4"/>
      <c r="B3684" s="5"/>
    </row>
    <row r="3685" spans="1:2">
      <c r="A3685" s="4"/>
      <c r="B3685" s="5"/>
    </row>
    <row r="3686" spans="1:2">
      <c r="A3686" s="4"/>
      <c r="B3686" s="5"/>
    </row>
    <row r="3687" spans="1:2">
      <c r="A3687" s="4"/>
      <c r="B3687" s="5"/>
    </row>
    <row r="3688" spans="1:2">
      <c r="A3688" s="4"/>
      <c r="B3688" s="5"/>
    </row>
    <row r="3689" spans="1:2">
      <c r="A3689" s="4"/>
      <c r="B3689" s="5"/>
    </row>
    <row r="3690" spans="1:2">
      <c r="A3690" s="4"/>
      <c r="B3690" s="5"/>
    </row>
    <row r="3691" spans="1:2">
      <c r="A3691" s="4"/>
      <c r="B3691" s="5"/>
    </row>
    <row r="3692" spans="1:2">
      <c r="A3692" s="4"/>
      <c r="B3692" s="5"/>
    </row>
    <row r="3693" spans="1:2">
      <c r="A3693" s="4"/>
      <c r="B3693" s="5"/>
    </row>
    <row r="3694" spans="1:2">
      <c r="A3694" s="4"/>
      <c r="B3694" s="5"/>
    </row>
    <row r="3695" spans="1:2">
      <c r="A3695" s="4"/>
      <c r="B3695" s="5"/>
    </row>
    <row r="3696" spans="1:2">
      <c r="A3696" s="4"/>
      <c r="B3696" s="5"/>
    </row>
    <row r="3697" spans="1:2">
      <c r="A3697" s="4"/>
      <c r="B3697" s="5"/>
    </row>
    <row r="3698" spans="1:2">
      <c r="A3698" s="4"/>
      <c r="B3698" s="5"/>
    </row>
    <row r="3699" spans="1:2">
      <c r="A3699" s="4"/>
      <c r="B3699" s="5"/>
    </row>
    <row r="3700" spans="1:2">
      <c r="A3700" s="4"/>
      <c r="B3700" s="5"/>
    </row>
    <row r="3701" spans="1:2">
      <c r="A3701" s="4"/>
      <c r="B3701" s="5"/>
    </row>
    <row r="3702" spans="1:2">
      <c r="A3702" s="4"/>
      <c r="B3702" s="5"/>
    </row>
    <row r="3703" spans="1:2">
      <c r="A3703" s="4"/>
      <c r="B3703" s="5"/>
    </row>
    <row r="3704" spans="1:2">
      <c r="A3704" s="4"/>
      <c r="B3704" s="5"/>
    </row>
    <row r="3705" spans="1:2">
      <c r="A3705" s="4"/>
      <c r="B3705" s="5"/>
    </row>
    <row r="3706" spans="1:2">
      <c r="A3706" s="4"/>
      <c r="B3706" s="5"/>
    </row>
    <row r="3707" spans="1:2">
      <c r="A3707" s="4"/>
      <c r="B3707" s="5"/>
    </row>
    <row r="3708" spans="1:2">
      <c r="A3708" s="4"/>
      <c r="B3708" s="5"/>
    </row>
    <row r="3709" spans="1:2">
      <c r="A3709" s="4"/>
      <c r="B3709" s="5"/>
    </row>
    <row r="3710" spans="1:2">
      <c r="A3710" s="4"/>
      <c r="B3710" s="5"/>
    </row>
    <row r="3711" spans="1:2">
      <c r="A3711" s="4"/>
      <c r="B3711" s="5"/>
    </row>
    <row r="3712" spans="1:2">
      <c r="A3712" s="4"/>
      <c r="B3712" s="5"/>
    </row>
    <row r="3713" spans="1:2">
      <c r="A3713" s="4"/>
      <c r="B3713" s="5"/>
    </row>
    <row r="3714" spans="1:2">
      <c r="A3714" s="4"/>
      <c r="B3714" s="5"/>
    </row>
    <row r="3715" spans="1:2">
      <c r="A3715" s="4"/>
      <c r="B3715" s="5"/>
    </row>
    <row r="3716" spans="1:2">
      <c r="A3716" s="4"/>
      <c r="B3716" s="5"/>
    </row>
    <row r="3717" spans="1:2">
      <c r="A3717" s="4"/>
      <c r="B3717" s="5"/>
    </row>
    <row r="3718" spans="1:2">
      <c r="A3718" s="4"/>
      <c r="B3718" s="5"/>
    </row>
    <row r="3719" spans="1:2">
      <c r="A3719" s="4"/>
      <c r="B3719" s="5"/>
    </row>
    <row r="3720" spans="1:2">
      <c r="A3720" s="4"/>
      <c r="B3720" s="5"/>
    </row>
    <row r="3721" spans="1:2">
      <c r="A3721" s="4"/>
      <c r="B3721" s="5"/>
    </row>
    <row r="3722" spans="1:2">
      <c r="A3722" s="4"/>
      <c r="B3722" s="5"/>
    </row>
    <row r="3723" spans="1:2">
      <c r="A3723" s="4"/>
      <c r="B3723" s="5"/>
    </row>
    <row r="3724" spans="1:2">
      <c r="A3724" s="4"/>
      <c r="B3724" s="5"/>
    </row>
    <row r="3725" spans="1:2">
      <c r="A3725" s="4"/>
      <c r="B3725" s="5"/>
    </row>
    <row r="3726" spans="1:2">
      <c r="A3726" s="4"/>
      <c r="B3726" s="5"/>
    </row>
    <row r="3727" spans="1:2">
      <c r="A3727" s="4"/>
      <c r="B3727" s="5"/>
    </row>
    <row r="3728" spans="1:2">
      <c r="A3728" s="4"/>
      <c r="B3728" s="5"/>
    </row>
    <row r="3729" spans="1:2">
      <c r="A3729" s="4"/>
      <c r="B3729" s="5"/>
    </row>
    <row r="3730" spans="1:2">
      <c r="A3730" s="4"/>
      <c r="B3730" s="5"/>
    </row>
    <row r="3731" spans="1:2">
      <c r="A3731" s="4"/>
      <c r="B3731" s="5"/>
    </row>
    <row r="3732" spans="1:2">
      <c r="A3732" s="4"/>
      <c r="B3732" s="5"/>
    </row>
    <row r="3733" spans="1:2">
      <c r="A3733" s="4"/>
      <c r="B3733" s="5"/>
    </row>
    <row r="3734" spans="1:2">
      <c r="A3734" s="4"/>
      <c r="B3734" s="5"/>
    </row>
    <row r="3735" spans="1:2">
      <c r="A3735" s="4"/>
      <c r="B3735" s="5"/>
    </row>
    <row r="3736" spans="1:2">
      <c r="A3736" s="4"/>
      <c r="B3736" s="5"/>
    </row>
    <row r="3737" spans="1:2">
      <c r="A3737" s="4"/>
      <c r="B3737" s="5"/>
    </row>
    <row r="3738" spans="1:2">
      <c r="A3738" s="4"/>
      <c r="B3738" s="5"/>
    </row>
    <row r="3739" spans="1:2">
      <c r="A3739" s="4"/>
      <c r="B3739" s="5"/>
    </row>
    <row r="3740" spans="1:2">
      <c r="A3740" s="4"/>
      <c r="B3740" s="5"/>
    </row>
    <row r="3741" spans="1:2">
      <c r="A3741" s="4"/>
      <c r="B3741" s="5"/>
    </row>
    <row r="3742" spans="1:2">
      <c r="A3742" s="4"/>
      <c r="B3742" s="5"/>
    </row>
    <row r="3743" spans="1:2">
      <c r="A3743" s="4"/>
      <c r="B3743" s="5"/>
    </row>
    <row r="3744" spans="1:2">
      <c r="A3744" s="4"/>
      <c r="B3744" s="5"/>
    </row>
    <row r="3745" spans="1:2">
      <c r="A3745" s="4"/>
      <c r="B3745" s="5"/>
    </row>
    <row r="3746" spans="1:2">
      <c r="A3746" s="4"/>
      <c r="B3746" s="5"/>
    </row>
    <row r="3747" spans="1:2">
      <c r="A3747" s="4"/>
      <c r="B3747" s="5"/>
    </row>
    <row r="3748" spans="1:2">
      <c r="A3748" s="4"/>
      <c r="B3748" s="5"/>
    </row>
    <row r="3749" spans="1:2">
      <c r="A3749" s="4"/>
      <c r="B3749" s="5"/>
    </row>
    <row r="3750" spans="1:2">
      <c r="A3750" s="4"/>
      <c r="B3750" s="5"/>
    </row>
    <row r="3751" spans="1:2">
      <c r="A3751" s="4"/>
      <c r="B3751" s="5"/>
    </row>
    <row r="3752" spans="1:2">
      <c r="A3752" s="4"/>
      <c r="B3752" s="5"/>
    </row>
    <row r="3753" spans="1:2">
      <c r="A3753" s="4"/>
      <c r="B3753" s="5"/>
    </row>
    <row r="3754" spans="1:2">
      <c r="A3754" s="4"/>
      <c r="B3754" s="5"/>
    </row>
    <row r="3755" spans="1:2">
      <c r="A3755" s="4"/>
      <c r="B3755" s="5"/>
    </row>
    <row r="3756" spans="1:2">
      <c r="A3756" s="4"/>
      <c r="B3756" s="5"/>
    </row>
    <row r="3757" spans="1:2">
      <c r="A3757" s="4"/>
      <c r="B3757" s="5"/>
    </row>
    <row r="3758" spans="1:2">
      <c r="A3758" s="4"/>
      <c r="B3758" s="5"/>
    </row>
    <row r="3759" spans="1:2">
      <c r="A3759" s="4"/>
      <c r="B3759" s="5"/>
    </row>
    <row r="3760" spans="1:2">
      <c r="A3760" s="4"/>
      <c r="B3760" s="5"/>
    </row>
    <row r="3761" spans="1:2">
      <c r="A3761" s="4"/>
      <c r="B3761" s="5"/>
    </row>
    <row r="3762" spans="1:2">
      <c r="A3762" s="4"/>
      <c r="B3762" s="5"/>
    </row>
    <row r="3763" spans="1:2">
      <c r="A3763" s="4"/>
      <c r="B3763" s="5"/>
    </row>
    <row r="3764" spans="1:2">
      <c r="A3764" s="4"/>
      <c r="B3764" s="5"/>
    </row>
    <row r="3765" spans="1:2">
      <c r="A3765" s="4"/>
      <c r="B3765" s="5"/>
    </row>
    <row r="3766" spans="1:2">
      <c r="A3766" s="4"/>
      <c r="B3766" s="5"/>
    </row>
    <row r="3767" spans="1:2">
      <c r="A3767" s="4"/>
      <c r="B3767" s="5"/>
    </row>
    <row r="3768" spans="1:2">
      <c r="A3768" s="4"/>
      <c r="B3768" s="5"/>
    </row>
    <row r="3769" spans="1:2">
      <c r="A3769" s="4"/>
      <c r="B3769" s="5"/>
    </row>
    <row r="3770" spans="1:2">
      <c r="A3770" s="4"/>
      <c r="B3770" s="5"/>
    </row>
    <row r="3771" spans="1:2">
      <c r="A3771" s="4"/>
      <c r="B3771" s="5"/>
    </row>
    <row r="3772" spans="1:2">
      <c r="A3772" s="4"/>
      <c r="B3772" s="5"/>
    </row>
    <row r="3773" spans="1:2">
      <c r="A3773" s="4"/>
      <c r="B3773" s="5"/>
    </row>
    <row r="3774" spans="1:2">
      <c r="A3774" s="4"/>
      <c r="B3774" s="5"/>
    </row>
    <row r="3775" spans="1:2">
      <c r="A3775" s="4"/>
      <c r="B3775" s="5"/>
    </row>
    <row r="3776" spans="1:2">
      <c r="A3776" s="4"/>
      <c r="B3776" s="5"/>
    </row>
    <row r="3777" spans="1:2">
      <c r="A3777" s="4"/>
      <c r="B3777" s="5"/>
    </row>
    <row r="3778" spans="1:2">
      <c r="A3778" s="4"/>
      <c r="B3778" s="5"/>
    </row>
    <row r="3779" spans="1:2">
      <c r="A3779" s="4"/>
      <c r="B3779" s="5"/>
    </row>
    <row r="3780" spans="1:2">
      <c r="A3780" s="4"/>
      <c r="B3780" s="5"/>
    </row>
    <row r="3781" spans="1:2">
      <c r="A3781" s="4"/>
      <c r="B3781" s="5"/>
    </row>
    <row r="3782" spans="1:2">
      <c r="A3782" s="4"/>
      <c r="B3782" s="5"/>
    </row>
    <row r="3783" spans="1:2">
      <c r="A3783" s="4"/>
      <c r="B3783" s="5"/>
    </row>
    <row r="3784" spans="1:2">
      <c r="A3784" s="4"/>
      <c r="B3784" s="5"/>
    </row>
    <row r="3785" spans="1:2">
      <c r="A3785" s="4"/>
      <c r="B3785" s="5"/>
    </row>
    <row r="3786" spans="1:2">
      <c r="A3786" s="4"/>
      <c r="B3786" s="5"/>
    </row>
    <row r="3787" spans="1:2">
      <c r="A3787" s="4"/>
      <c r="B3787" s="5"/>
    </row>
    <row r="3788" spans="1:2">
      <c r="A3788" s="4"/>
      <c r="B3788" s="5"/>
    </row>
    <row r="3789" spans="1:2">
      <c r="A3789" s="4"/>
      <c r="B3789" s="5"/>
    </row>
    <row r="3790" spans="1:2">
      <c r="A3790" s="4"/>
      <c r="B3790" s="5"/>
    </row>
    <row r="3791" spans="1:2">
      <c r="A3791" s="4"/>
      <c r="B3791" s="5"/>
    </row>
    <row r="3792" spans="1:2">
      <c r="A3792" s="4"/>
      <c r="B3792" s="5"/>
    </row>
    <row r="3793" spans="1:2">
      <c r="A3793" s="4"/>
      <c r="B3793" s="5"/>
    </row>
    <row r="3794" spans="1:2">
      <c r="A3794" s="4"/>
      <c r="B3794" s="5"/>
    </row>
    <row r="3795" spans="1:2">
      <c r="A3795" s="4"/>
      <c r="B3795" s="5"/>
    </row>
    <row r="3796" spans="1:2">
      <c r="A3796" s="4"/>
      <c r="B3796" s="5"/>
    </row>
    <row r="3797" spans="1:2">
      <c r="A3797" s="4"/>
      <c r="B3797" s="5"/>
    </row>
    <row r="3798" spans="1:2">
      <c r="A3798" s="4"/>
      <c r="B3798" s="5"/>
    </row>
    <row r="3799" spans="1:2">
      <c r="A3799" s="4"/>
      <c r="B3799" s="5"/>
    </row>
    <row r="3800" spans="1:2">
      <c r="A3800" s="4"/>
      <c r="B3800" s="5"/>
    </row>
    <row r="3801" spans="1:2">
      <c r="A3801" s="4"/>
      <c r="B3801" s="5"/>
    </row>
    <row r="3802" spans="1:2">
      <c r="A3802" s="4"/>
      <c r="B3802" s="5"/>
    </row>
    <row r="3803" spans="1:2">
      <c r="A3803" s="4"/>
      <c r="B3803" s="5"/>
    </row>
    <row r="3804" spans="1:2">
      <c r="A3804" s="4"/>
      <c r="B3804" s="5"/>
    </row>
    <row r="3805" spans="1:2">
      <c r="A3805" s="4"/>
      <c r="B3805" s="5"/>
    </row>
    <row r="3806" spans="1:2">
      <c r="A3806" s="4"/>
      <c r="B3806" s="5"/>
    </row>
    <row r="3807" spans="1:2">
      <c r="A3807" s="4"/>
      <c r="B3807" s="5"/>
    </row>
    <row r="3808" spans="1:2">
      <c r="A3808" s="4"/>
      <c r="B3808" s="5"/>
    </row>
    <row r="3809" spans="1:2">
      <c r="A3809" s="4"/>
      <c r="B3809" s="5"/>
    </row>
    <row r="3810" spans="1:2">
      <c r="A3810" s="4"/>
      <c r="B3810" s="5"/>
    </row>
    <row r="3811" spans="1:2">
      <c r="A3811" s="4"/>
      <c r="B3811" s="5"/>
    </row>
    <row r="3812" spans="1:2">
      <c r="A3812" s="4"/>
      <c r="B3812" s="5"/>
    </row>
    <row r="3813" spans="1:2">
      <c r="A3813" s="4"/>
      <c r="B3813" s="5"/>
    </row>
    <row r="3814" spans="1:2">
      <c r="A3814" s="4"/>
      <c r="B3814" s="5"/>
    </row>
    <row r="3815" spans="1:2">
      <c r="A3815" s="4"/>
      <c r="B3815" s="5"/>
    </row>
    <row r="3816" spans="1:2">
      <c r="A3816" s="4"/>
      <c r="B3816" s="5"/>
    </row>
    <row r="3817" spans="1:2">
      <c r="A3817" s="4"/>
      <c r="B3817" s="5"/>
    </row>
    <row r="3818" spans="1:2">
      <c r="A3818" s="4"/>
      <c r="B3818" s="5"/>
    </row>
    <row r="3819" spans="1:2">
      <c r="A3819" s="4"/>
      <c r="B3819" s="5"/>
    </row>
    <row r="3820" spans="1:2">
      <c r="A3820" s="4"/>
      <c r="B3820" s="5"/>
    </row>
    <row r="3821" spans="1:2">
      <c r="A3821" s="4"/>
      <c r="B3821" s="5"/>
    </row>
    <row r="3822" spans="1:2">
      <c r="A3822" s="4"/>
      <c r="B3822" s="5"/>
    </row>
    <row r="3823" spans="1:2">
      <c r="A3823" s="4"/>
      <c r="B3823" s="5"/>
    </row>
    <row r="3824" spans="1:2">
      <c r="A3824" s="4"/>
      <c r="B3824" s="5"/>
    </row>
    <row r="3825" spans="1:2">
      <c r="A3825" s="4"/>
      <c r="B3825" s="5"/>
    </row>
    <row r="3826" spans="1:2">
      <c r="A3826" s="4"/>
      <c r="B3826" s="5"/>
    </row>
    <row r="3827" spans="1:2">
      <c r="A3827" s="4"/>
      <c r="B3827" s="5"/>
    </row>
    <row r="3828" spans="1:2">
      <c r="A3828" s="4"/>
      <c r="B3828" s="5"/>
    </row>
    <row r="3829" spans="1:2">
      <c r="A3829" s="4"/>
      <c r="B3829" s="5"/>
    </row>
    <row r="3830" spans="1:2">
      <c r="A3830" s="4"/>
      <c r="B3830" s="5"/>
    </row>
    <row r="3831" spans="1:2">
      <c r="A3831" s="4"/>
      <c r="B3831" s="5"/>
    </row>
    <row r="3832" spans="1:2">
      <c r="A3832" s="4"/>
      <c r="B3832" s="5"/>
    </row>
    <row r="3833" spans="1:2">
      <c r="A3833" s="4"/>
      <c r="B3833" s="5"/>
    </row>
    <row r="3834" spans="1:2">
      <c r="A3834" s="4"/>
      <c r="B3834" s="5"/>
    </row>
    <row r="3835" spans="1:2">
      <c r="A3835" s="4"/>
      <c r="B3835" s="5"/>
    </row>
    <row r="3836" spans="1:2">
      <c r="A3836" s="4"/>
      <c r="B3836" s="5"/>
    </row>
    <row r="3837" spans="1:2">
      <c r="A3837" s="4"/>
      <c r="B3837" s="5"/>
    </row>
    <row r="3838" spans="1:2">
      <c r="A3838" s="4"/>
      <c r="B3838" s="5"/>
    </row>
    <row r="3839" spans="1:2">
      <c r="A3839" s="4"/>
      <c r="B3839" s="5"/>
    </row>
    <row r="3840" spans="1:2">
      <c r="A3840" s="4"/>
      <c r="B3840" s="5"/>
    </row>
    <row r="3841" spans="1:2">
      <c r="A3841" s="4"/>
      <c r="B3841" s="5"/>
    </row>
    <row r="3842" spans="1:2">
      <c r="A3842" s="4"/>
      <c r="B3842" s="5"/>
    </row>
    <row r="3843" spans="1:2">
      <c r="A3843" s="4"/>
      <c r="B3843" s="5"/>
    </row>
    <row r="3844" spans="1:2">
      <c r="A3844" s="4"/>
      <c r="B3844" s="5"/>
    </row>
    <row r="3845" spans="1:2">
      <c r="A3845" s="4"/>
      <c r="B3845" s="5"/>
    </row>
    <row r="3846" spans="1:2">
      <c r="A3846" s="4"/>
      <c r="B3846" s="5"/>
    </row>
    <row r="3847" spans="1:2">
      <c r="A3847" s="4"/>
      <c r="B3847" s="5"/>
    </row>
    <row r="3848" spans="1:2">
      <c r="A3848" s="4"/>
      <c r="B3848" s="5"/>
    </row>
    <row r="3849" spans="1:2">
      <c r="A3849" s="4"/>
      <c r="B3849" s="5"/>
    </row>
    <row r="3850" spans="1:2">
      <c r="A3850" s="4"/>
      <c r="B3850" s="5"/>
    </row>
    <row r="3851" spans="1:2">
      <c r="A3851" s="4"/>
      <c r="B3851" s="5"/>
    </row>
    <row r="3852" spans="1:2">
      <c r="A3852" s="4"/>
      <c r="B3852" s="5"/>
    </row>
    <row r="3853" spans="1:2">
      <c r="A3853" s="4"/>
      <c r="B3853" s="5"/>
    </row>
    <row r="3854" spans="1:2">
      <c r="A3854" s="4"/>
      <c r="B3854" s="5"/>
    </row>
    <row r="3855" spans="1:2">
      <c r="A3855" s="4"/>
      <c r="B3855" s="5"/>
    </row>
    <row r="3856" spans="1:2">
      <c r="A3856" s="4"/>
      <c r="B3856" s="5"/>
    </row>
    <row r="3857" spans="1:2">
      <c r="A3857" s="4"/>
      <c r="B3857" s="5"/>
    </row>
    <row r="3858" spans="1:2">
      <c r="A3858" s="4"/>
      <c r="B3858" s="5"/>
    </row>
    <row r="3859" spans="1:2">
      <c r="A3859" s="4"/>
      <c r="B3859" s="5"/>
    </row>
    <row r="3860" spans="1:2">
      <c r="A3860" s="4"/>
      <c r="B3860" s="5"/>
    </row>
    <row r="3861" spans="1:2">
      <c r="A3861" s="4"/>
      <c r="B3861" s="5"/>
    </row>
    <row r="3862" spans="1:2">
      <c r="A3862" s="4"/>
      <c r="B3862" s="5"/>
    </row>
    <row r="3863" spans="1:2">
      <c r="A3863" s="4"/>
      <c r="B3863" s="5"/>
    </row>
    <row r="3864" spans="1:2">
      <c r="A3864" s="4"/>
      <c r="B3864" s="5"/>
    </row>
    <row r="3865" spans="1:2">
      <c r="A3865" s="4"/>
      <c r="B3865" s="5"/>
    </row>
    <row r="3866" spans="1:2">
      <c r="A3866" s="4"/>
      <c r="B3866" s="5"/>
    </row>
    <row r="3867" spans="1:2">
      <c r="A3867" s="4"/>
      <c r="B3867" s="5"/>
    </row>
    <row r="3868" spans="1:2">
      <c r="A3868" s="4"/>
      <c r="B3868" s="5"/>
    </row>
    <row r="3869" spans="1:2">
      <c r="A3869" s="4"/>
      <c r="B3869" s="5"/>
    </row>
    <row r="3870" spans="1:2">
      <c r="A3870" s="4"/>
      <c r="B3870" s="5"/>
    </row>
    <row r="3871" spans="1:2">
      <c r="A3871" s="4"/>
      <c r="B3871" s="5"/>
    </row>
    <row r="3872" spans="1:2">
      <c r="A3872" s="4"/>
      <c r="B3872" s="5"/>
    </row>
    <row r="3873" spans="1:2">
      <c r="A3873" s="4"/>
      <c r="B3873" s="5"/>
    </row>
    <row r="3874" spans="1:2">
      <c r="A3874" s="4"/>
      <c r="B3874" s="5"/>
    </row>
    <row r="3875" spans="1:2">
      <c r="A3875" s="4"/>
      <c r="B3875" s="5"/>
    </row>
    <row r="3876" spans="1:2">
      <c r="A3876" s="4"/>
      <c r="B3876" s="5"/>
    </row>
    <row r="3877" spans="1:2">
      <c r="A3877" s="4"/>
      <c r="B3877" s="5"/>
    </row>
    <row r="3878" spans="1:2">
      <c r="A3878" s="4"/>
      <c r="B3878" s="5"/>
    </row>
    <row r="3879" spans="1:2">
      <c r="A3879" s="4"/>
      <c r="B3879" s="5"/>
    </row>
    <row r="3880" spans="1:2">
      <c r="A3880" s="4"/>
      <c r="B3880" s="5"/>
    </row>
    <row r="3881" spans="1:2">
      <c r="A3881" s="4"/>
      <c r="B3881" s="5"/>
    </row>
    <row r="3882" spans="1:2">
      <c r="A3882" s="4"/>
      <c r="B3882" s="5"/>
    </row>
    <row r="3883" spans="1:2">
      <c r="A3883" s="4"/>
      <c r="B3883" s="5"/>
    </row>
    <row r="3884" spans="1:2">
      <c r="A3884" s="4"/>
      <c r="B3884" s="5"/>
    </row>
    <row r="3885" spans="1:2">
      <c r="A3885" s="4"/>
      <c r="B3885" s="5"/>
    </row>
    <row r="3886" spans="1:2">
      <c r="A3886" s="4"/>
      <c r="B3886" s="5"/>
    </row>
    <row r="3887" spans="1:2">
      <c r="A3887" s="4"/>
      <c r="B3887" s="5"/>
    </row>
    <row r="3888" spans="1:2">
      <c r="A3888" s="4"/>
      <c r="B3888" s="5"/>
    </row>
    <row r="3889" spans="1:2">
      <c r="A3889" s="4"/>
      <c r="B3889" s="5"/>
    </row>
    <row r="3890" spans="1:2">
      <c r="A3890" s="4"/>
      <c r="B3890" s="5"/>
    </row>
    <row r="3891" spans="1:2">
      <c r="A3891" s="4"/>
      <c r="B3891" s="5"/>
    </row>
    <row r="3892" spans="1:2">
      <c r="A3892" s="4"/>
      <c r="B3892" s="5"/>
    </row>
    <row r="3893" spans="1:2">
      <c r="A3893" s="4"/>
      <c r="B3893" s="5"/>
    </row>
    <row r="3894" spans="1:2">
      <c r="A3894" s="4"/>
      <c r="B3894" s="5"/>
    </row>
    <row r="3895" spans="1:2">
      <c r="A3895" s="4"/>
      <c r="B3895" s="5"/>
    </row>
    <row r="3896" spans="1:2">
      <c r="A3896" s="4"/>
      <c r="B3896" s="5"/>
    </row>
    <row r="3897" spans="1:2">
      <c r="A3897" s="4"/>
      <c r="B3897" s="5"/>
    </row>
    <row r="3898" spans="1:2">
      <c r="A3898" s="4"/>
      <c r="B3898" s="5"/>
    </row>
    <row r="3899" spans="1:2">
      <c r="A3899" s="4"/>
      <c r="B3899" s="5"/>
    </row>
    <row r="3900" spans="1:2">
      <c r="A3900" s="4"/>
      <c r="B3900" s="5"/>
    </row>
    <row r="3901" spans="1:2">
      <c r="A3901" s="4"/>
      <c r="B3901" s="5"/>
    </row>
    <row r="3902" spans="1:2">
      <c r="A3902" s="4"/>
      <c r="B3902" s="5"/>
    </row>
    <row r="3903" spans="1:2">
      <c r="A3903" s="4"/>
      <c r="B3903" s="5"/>
    </row>
    <row r="3904" spans="1:2">
      <c r="A3904" s="4"/>
      <c r="B3904" s="5"/>
    </row>
    <row r="3905" spans="1:2">
      <c r="A3905" s="4"/>
      <c r="B3905" s="5"/>
    </row>
    <row r="3906" spans="1:2">
      <c r="A3906" s="4"/>
      <c r="B3906" s="5"/>
    </row>
    <row r="3907" spans="1:2">
      <c r="A3907" s="4"/>
      <c r="B3907" s="5"/>
    </row>
    <row r="3908" spans="1:2">
      <c r="A3908" s="4"/>
      <c r="B3908" s="5"/>
    </row>
    <row r="3909" spans="1:2">
      <c r="A3909" s="4"/>
      <c r="B3909" s="5"/>
    </row>
    <row r="3910" spans="1:2">
      <c r="A3910" s="4"/>
      <c r="B3910" s="5"/>
    </row>
    <row r="3911" spans="1:2">
      <c r="A3911" s="4"/>
      <c r="B3911" s="5"/>
    </row>
    <row r="3912" spans="1:2">
      <c r="A3912" s="4"/>
      <c r="B3912" s="5"/>
    </row>
    <row r="3913" spans="1:2">
      <c r="A3913" s="4"/>
      <c r="B3913" s="5"/>
    </row>
    <row r="3914" spans="1:2">
      <c r="A3914" s="4"/>
      <c r="B3914" s="5"/>
    </row>
    <row r="3915" spans="1:2">
      <c r="A3915" s="4"/>
      <c r="B3915" s="5"/>
    </row>
    <row r="3916" spans="1:2">
      <c r="A3916" s="4"/>
      <c r="B3916" s="5"/>
    </row>
    <row r="3917" spans="1:2">
      <c r="A3917" s="4"/>
      <c r="B3917" s="5"/>
    </row>
    <row r="3918" spans="1:2">
      <c r="A3918" s="4"/>
      <c r="B3918" s="5"/>
    </row>
    <row r="3919" spans="1:2">
      <c r="A3919" s="4"/>
      <c r="B3919" s="5"/>
    </row>
    <row r="3920" spans="1:2">
      <c r="A3920" s="4"/>
      <c r="B3920" s="5"/>
    </row>
    <row r="3921" spans="1:2">
      <c r="A3921" s="4"/>
      <c r="B3921" s="5"/>
    </row>
    <row r="3922" spans="1:2">
      <c r="A3922" s="4"/>
      <c r="B3922" s="5"/>
    </row>
    <row r="3923" spans="1:2">
      <c r="A3923" s="4"/>
      <c r="B3923" s="5"/>
    </row>
    <row r="3924" spans="1:2">
      <c r="A3924" s="4"/>
      <c r="B3924" s="5"/>
    </row>
    <row r="3925" spans="1:2">
      <c r="A3925" s="4"/>
      <c r="B3925" s="5"/>
    </row>
    <row r="3926" spans="1:2">
      <c r="A3926" s="4"/>
      <c r="B3926" s="5"/>
    </row>
    <row r="3927" spans="1:2">
      <c r="A3927" s="4"/>
      <c r="B3927" s="5"/>
    </row>
    <row r="3928" spans="1:2">
      <c r="A3928" s="4"/>
      <c r="B3928" s="5"/>
    </row>
    <row r="3929" spans="1:2">
      <c r="A3929" s="4"/>
      <c r="B3929" s="5"/>
    </row>
    <row r="3930" spans="1:2">
      <c r="A3930" s="4"/>
      <c r="B3930" s="5"/>
    </row>
    <row r="3931" spans="1:2">
      <c r="A3931" s="4"/>
      <c r="B3931" s="5"/>
    </row>
    <row r="3932" spans="1:2">
      <c r="A3932" s="4"/>
      <c r="B3932" s="5"/>
    </row>
    <row r="3933" spans="1:2">
      <c r="A3933" s="4"/>
      <c r="B3933" s="5"/>
    </row>
    <row r="3934" spans="1:2">
      <c r="A3934" s="4"/>
      <c r="B3934" s="5"/>
    </row>
    <row r="3935" spans="1:2">
      <c r="A3935" s="4"/>
      <c r="B3935" s="5"/>
    </row>
    <row r="3936" spans="1:2">
      <c r="A3936" s="4"/>
      <c r="B3936" s="5"/>
    </row>
    <row r="3937" spans="1:2">
      <c r="A3937" s="4"/>
      <c r="B3937" s="5"/>
    </row>
    <row r="3938" spans="1:2">
      <c r="A3938" s="4"/>
      <c r="B3938" s="5"/>
    </row>
    <row r="3939" spans="1:2">
      <c r="A3939" s="4"/>
      <c r="B3939" s="5"/>
    </row>
    <row r="3940" spans="1:2">
      <c r="A3940" s="4"/>
      <c r="B3940" s="5"/>
    </row>
    <row r="3941" spans="1:2">
      <c r="A3941" s="4"/>
      <c r="B3941" s="5"/>
    </row>
    <row r="3942" spans="1:2">
      <c r="A3942" s="4"/>
      <c r="B3942" s="5"/>
    </row>
    <row r="3943" spans="1:2">
      <c r="A3943" s="4"/>
      <c r="B3943" s="5"/>
    </row>
    <row r="3944" spans="1:2">
      <c r="A3944" s="4"/>
      <c r="B3944" s="5"/>
    </row>
    <row r="3945" spans="1:2">
      <c r="A3945" s="4"/>
      <c r="B3945" s="5"/>
    </row>
    <row r="3946" spans="1:2">
      <c r="A3946" s="4"/>
      <c r="B3946" s="5"/>
    </row>
    <row r="3947" spans="1:2">
      <c r="A3947" s="4"/>
      <c r="B3947" s="5"/>
    </row>
    <row r="3948" spans="1:2">
      <c r="A3948" s="4"/>
      <c r="B3948" s="5"/>
    </row>
    <row r="3949" spans="1:2">
      <c r="A3949" s="4"/>
      <c r="B3949" s="5"/>
    </row>
    <row r="3950" spans="1:2">
      <c r="A3950" s="4"/>
      <c r="B3950" s="5"/>
    </row>
    <row r="3951" spans="1:2">
      <c r="A3951" s="4"/>
      <c r="B3951" s="5"/>
    </row>
    <row r="3952" spans="1:2">
      <c r="A3952" s="4"/>
      <c r="B3952" s="5"/>
    </row>
    <row r="3953" spans="1:2">
      <c r="A3953" s="4"/>
      <c r="B3953" s="5"/>
    </row>
    <row r="3954" spans="1:2">
      <c r="A3954" s="4"/>
      <c r="B3954" s="5"/>
    </row>
    <row r="3955" spans="1:2">
      <c r="A3955" s="4"/>
      <c r="B3955" s="5"/>
    </row>
    <row r="3956" spans="1:2">
      <c r="A3956" s="4"/>
      <c r="B3956" s="5"/>
    </row>
    <row r="3957" spans="1:2">
      <c r="A3957" s="4"/>
      <c r="B3957" s="5"/>
    </row>
    <row r="3958" spans="1:2">
      <c r="A3958" s="4"/>
      <c r="B3958" s="5"/>
    </row>
    <row r="3959" spans="1:2">
      <c r="A3959" s="4"/>
      <c r="B3959" s="5"/>
    </row>
    <row r="3960" spans="1:2">
      <c r="A3960" s="4"/>
      <c r="B3960" s="5"/>
    </row>
    <row r="3961" spans="1:2">
      <c r="A3961" s="4"/>
      <c r="B3961" s="5"/>
    </row>
    <row r="3962" spans="1:2">
      <c r="A3962" s="4"/>
      <c r="B3962" s="5"/>
    </row>
    <row r="3963" spans="1:2">
      <c r="A3963" s="4"/>
      <c r="B3963" s="5"/>
    </row>
    <row r="3964" spans="1:2">
      <c r="A3964" s="4"/>
      <c r="B3964" s="5"/>
    </row>
    <row r="3965" spans="1:2">
      <c r="A3965" s="4"/>
      <c r="B3965" s="5"/>
    </row>
    <row r="3966" spans="1:2">
      <c r="A3966" s="4"/>
      <c r="B3966" s="5"/>
    </row>
    <row r="3967" spans="1:2">
      <c r="A3967" s="4"/>
      <c r="B3967" s="5"/>
    </row>
    <row r="3968" spans="1:2">
      <c r="A3968" s="4"/>
      <c r="B3968" s="5"/>
    </row>
    <row r="3969" spans="1:2">
      <c r="A3969" s="4"/>
      <c r="B3969" s="5"/>
    </row>
    <row r="3970" spans="1:2">
      <c r="A3970" s="4"/>
      <c r="B3970" s="5"/>
    </row>
    <row r="3971" spans="1:2">
      <c r="A3971" s="4"/>
      <c r="B3971" s="5"/>
    </row>
    <row r="3972" spans="1:2">
      <c r="A3972" s="4"/>
      <c r="B3972" s="5"/>
    </row>
    <row r="3973" spans="1:2">
      <c r="A3973" s="4"/>
      <c r="B3973" s="5"/>
    </row>
    <row r="3974" spans="1:2">
      <c r="A3974" s="4"/>
      <c r="B3974" s="5"/>
    </row>
    <row r="3975" spans="1:2">
      <c r="A3975" s="4"/>
      <c r="B3975" s="5"/>
    </row>
    <row r="3976" spans="1:2">
      <c r="A3976" s="4"/>
      <c r="B3976" s="5"/>
    </row>
    <row r="3977" spans="1:2">
      <c r="A3977" s="4"/>
      <c r="B3977" s="5"/>
    </row>
    <row r="3978" spans="1:2">
      <c r="A3978" s="4"/>
      <c r="B3978" s="5"/>
    </row>
    <row r="3979" spans="1:2">
      <c r="A3979" s="4"/>
      <c r="B3979" s="5"/>
    </row>
    <row r="3980" spans="1:2">
      <c r="A3980" s="4"/>
      <c r="B3980" s="5"/>
    </row>
    <row r="3981" spans="1:2">
      <c r="A3981" s="4"/>
      <c r="B3981" s="5"/>
    </row>
    <row r="3982" spans="1:2">
      <c r="A3982" s="4"/>
      <c r="B3982" s="5"/>
    </row>
    <row r="3983" spans="1:2">
      <c r="A3983" s="4"/>
      <c r="B3983" s="5"/>
    </row>
    <row r="3984" spans="1:2">
      <c r="A3984" s="4"/>
      <c r="B3984" s="5"/>
    </row>
    <row r="3985" spans="1:2">
      <c r="A3985" s="4"/>
      <c r="B3985" s="5"/>
    </row>
    <row r="3986" spans="1:2">
      <c r="A3986" s="4"/>
      <c r="B3986" s="5"/>
    </row>
    <row r="3987" spans="1:2">
      <c r="A3987" s="4"/>
      <c r="B3987" s="5"/>
    </row>
    <row r="3988" spans="1:2">
      <c r="A3988" s="4"/>
      <c r="B3988" s="5"/>
    </row>
    <row r="3989" spans="1:2">
      <c r="A3989" s="4"/>
      <c r="B3989" s="5"/>
    </row>
    <row r="3990" spans="1:2">
      <c r="A3990" s="4"/>
      <c r="B3990" s="5"/>
    </row>
    <row r="3991" spans="1:2">
      <c r="A3991" s="4"/>
      <c r="B3991" s="5"/>
    </row>
    <row r="3992" spans="1:2">
      <c r="A3992" s="4"/>
      <c r="B3992" s="5"/>
    </row>
    <row r="3993" spans="1:2">
      <c r="A3993" s="4"/>
      <c r="B3993" s="5"/>
    </row>
    <row r="3994" spans="1:2">
      <c r="A3994" s="4"/>
      <c r="B3994" s="5"/>
    </row>
    <row r="3995" spans="1:2">
      <c r="A3995" s="4"/>
      <c r="B3995" s="5"/>
    </row>
    <row r="3996" spans="1:2">
      <c r="A3996" s="4"/>
      <c r="B3996" s="5"/>
    </row>
    <row r="3997" spans="1:2">
      <c r="A3997" s="4"/>
      <c r="B3997" s="5"/>
    </row>
    <row r="3998" spans="1:2">
      <c r="A3998" s="4"/>
      <c r="B3998" s="5"/>
    </row>
    <row r="3999" spans="1:2">
      <c r="A3999" s="4"/>
      <c r="B3999" s="5"/>
    </row>
    <row r="4000" spans="1:2">
      <c r="A4000" s="4"/>
      <c r="B4000" s="5"/>
    </row>
    <row r="4001" spans="1:2">
      <c r="A4001" s="4"/>
      <c r="B4001" s="5"/>
    </row>
    <row r="4002" spans="1:2">
      <c r="A4002" s="4"/>
      <c r="B4002" s="5"/>
    </row>
    <row r="4003" spans="1:2">
      <c r="A4003" s="4"/>
      <c r="B4003" s="5"/>
    </row>
    <row r="4004" spans="1:2">
      <c r="A4004" s="4"/>
      <c r="B4004" s="5"/>
    </row>
    <row r="4005" spans="1:2">
      <c r="A4005" s="4"/>
      <c r="B4005" s="5"/>
    </row>
    <row r="4006" spans="1:2">
      <c r="A4006" s="4"/>
      <c r="B4006" s="5"/>
    </row>
    <row r="4007" spans="1:2">
      <c r="A4007" s="4"/>
      <c r="B4007" s="5"/>
    </row>
    <row r="4008" spans="1:2">
      <c r="A4008" s="4"/>
      <c r="B4008" s="5"/>
    </row>
    <row r="4009" spans="1:2">
      <c r="A4009" s="4"/>
      <c r="B4009" s="5"/>
    </row>
    <row r="4010" spans="1:2">
      <c r="A4010" s="4"/>
      <c r="B4010" s="5"/>
    </row>
    <row r="4011" spans="1:2">
      <c r="A4011" s="4"/>
      <c r="B4011" s="5"/>
    </row>
    <row r="4012" spans="1:2">
      <c r="A4012" s="4"/>
      <c r="B4012" s="5"/>
    </row>
    <row r="4013" spans="1:2">
      <c r="A4013" s="4"/>
      <c r="B4013" s="5"/>
    </row>
    <row r="4014" spans="1:2">
      <c r="A4014" s="4"/>
      <c r="B4014" s="5"/>
    </row>
    <row r="4015" spans="1:2">
      <c r="A4015" s="4"/>
      <c r="B4015" s="5"/>
    </row>
    <row r="4016" spans="1:2">
      <c r="A4016" s="4"/>
      <c r="B4016" s="5"/>
    </row>
    <row r="4017" spans="1:2">
      <c r="A4017" s="4"/>
      <c r="B4017" s="5"/>
    </row>
    <row r="4018" spans="1:2">
      <c r="A4018" s="4"/>
      <c r="B4018" s="5"/>
    </row>
    <row r="4019" spans="1:2">
      <c r="A4019" s="4"/>
      <c r="B4019" s="5"/>
    </row>
    <row r="4020" spans="1:2">
      <c r="A4020" s="4"/>
      <c r="B4020" s="5"/>
    </row>
    <row r="4021" spans="1:2">
      <c r="A4021" s="4"/>
      <c r="B4021" s="5"/>
    </row>
    <row r="4022" spans="1:2">
      <c r="A4022" s="4"/>
      <c r="B4022" s="5"/>
    </row>
    <row r="4023" spans="1:2">
      <c r="A4023" s="4"/>
      <c r="B4023" s="5"/>
    </row>
    <row r="4024" spans="1:2">
      <c r="A4024" s="4"/>
      <c r="B4024" s="5"/>
    </row>
    <row r="4025" spans="1:2">
      <c r="A4025" s="4"/>
      <c r="B4025" s="5"/>
    </row>
    <row r="4026" spans="1:2">
      <c r="A4026" s="4"/>
      <c r="B4026" s="5"/>
    </row>
    <row r="4027" spans="1:2">
      <c r="A4027" s="4"/>
      <c r="B4027" s="5"/>
    </row>
    <row r="4028" spans="1:2">
      <c r="A4028" s="4"/>
      <c r="B4028" s="5"/>
    </row>
    <row r="4029" spans="1:2">
      <c r="A4029" s="4"/>
      <c r="B4029" s="5"/>
    </row>
    <row r="4030" spans="1:2">
      <c r="A4030" s="4"/>
      <c r="B4030" s="5"/>
    </row>
    <row r="4031" spans="1:2">
      <c r="A4031" s="4"/>
      <c r="B4031" s="5"/>
    </row>
    <row r="4032" spans="1:2">
      <c r="A4032" s="4"/>
      <c r="B4032" s="5"/>
    </row>
    <row r="4033" spans="1:2">
      <c r="A4033" s="4"/>
      <c r="B4033" s="5"/>
    </row>
    <row r="4034" spans="1:2">
      <c r="A4034" s="4"/>
      <c r="B4034" s="5"/>
    </row>
    <row r="4035" spans="1:2">
      <c r="A4035" s="4"/>
      <c r="B4035" s="5"/>
    </row>
    <row r="4036" spans="1:2">
      <c r="A4036" s="4"/>
      <c r="B4036" s="5"/>
    </row>
    <row r="4037" spans="1:2">
      <c r="A4037" s="4"/>
      <c r="B4037" s="5"/>
    </row>
    <row r="4038" spans="1:2">
      <c r="A4038" s="4"/>
      <c r="B4038" s="5"/>
    </row>
    <row r="4039" spans="1:2">
      <c r="A4039" s="4"/>
      <c r="B4039" s="5"/>
    </row>
    <row r="4040" spans="1:2">
      <c r="A4040" s="4"/>
      <c r="B4040" s="5"/>
    </row>
    <row r="4041" spans="1:2">
      <c r="A4041" s="4"/>
      <c r="B4041" s="5"/>
    </row>
    <row r="4042" spans="1:2">
      <c r="A4042" s="4"/>
      <c r="B4042" s="5"/>
    </row>
    <row r="4043" spans="1:2">
      <c r="A4043" s="4"/>
      <c r="B4043" s="5"/>
    </row>
    <row r="4044" spans="1:2">
      <c r="A4044" s="4"/>
      <c r="B4044" s="5"/>
    </row>
    <row r="4045" spans="1:2">
      <c r="A4045" s="4"/>
      <c r="B4045" s="5"/>
    </row>
    <row r="4046" spans="1:2">
      <c r="A4046" s="4"/>
      <c r="B4046" s="5"/>
    </row>
    <row r="4047" spans="1:2">
      <c r="A4047" s="4"/>
      <c r="B4047" s="5"/>
    </row>
    <row r="4048" spans="1:2">
      <c r="A4048" s="4"/>
      <c r="B4048" s="5"/>
    </row>
    <row r="4049" spans="1:2">
      <c r="A4049" s="4"/>
      <c r="B4049" s="5"/>
    </row>
    <row r="4050" spans="1:2">
      <c r="A4050" s="4"/>
      <c r="B4050" s="5"/>
    </row>
    <row r="4051" spans="1:2">
      <c r="A4051" s="4"/>
      <c r="B4051" s="5"/>
    </row>
    <row r="4052" spans="1:2">
      <c r="A4052" s="4"/>
      <c r="B4052" s="5"/>
    </row>
    <row r="4053" spans="1:2">
      <c r="A4053" s="4"/>
      <c r="B4053" s="5"/>
    </row>
    <row r="4054" spans="1:2">
      <c r="A4054" s="4"/>
      <c r="B4054" s="5"/>
    </row>
    <row r="4055" spans="1:2">
      <c r="A4055" s="4"/>
      <c r="B4055" s="5"/>
    </row>
    <row r="4056" spans="1:2">
      <c r="A4056" s="4"/>
      <c r="B4056" s="5"/>
    </row>
    <row r="4057" spans="1:2">
      <c r="A4057" s="4"/>
      <c r="B4057" s="5"/>
    </row>
    <row r="4058" spans="1:2">
      <c r="A4058" s="4"/>
      <c r="B4058" s="5"/>
    </row>
    <row r="4059" spans="1:2">
      <c r="A4059" s="4"/>
      <c r="B4059" s="5"/>
    </row>
    <row r="4060" spans="1:2">
      <c r="A4060" s="4"/>
      <c r="B4060" s="5"/>
    </row>
    <row r="4061" spans="1:2">
      <c r="A4061" s="4"/>
      <c r="B4061" s="5"/>
    </row>
    <row r="4062" spans="1:2">
      <c r="A4062" s="4"/>
      <c r="B4062" s="5"/>
    </row>
    <row r="4063" spans="1:2">
      <c r="A4063" s="4"/>
      <c r="B4063" s="5"/>
    </row>
    <row r="4064" spans="1:2">
      <c r="A4064" s="4"/>
      <c r="B4064" s="5"/>
    </row>
    <row r="4065" spans="1:2">
      <c r="A4065" s="4"/>
      <c r="B4065" s="5"/>
    </row>
    <row r="4066" spans="1:2">
      <c r="A4066" s="4"/>
      <c r="B4066" s="5"/>
    </row>
    <row r="4067" spans="1:2">
      <c r="A4067" s="4"/>
      <c r="B4067" s="5"/>
    </row>
    <row r="4068" spans="1:2">
      <c r="A4068" s="4"/>
      <c r="B4068" s="5"/>
    </row>
    <row r="4069" spans="1:2">
      <c r="A4069" s="4"/>
      <c r="B4069" s="5"/>
    </row>
    <row r="4070" spans="1:2">
      <c r="A4070" s="4"/>
      <c r="B4070" s="5"/>
    </row>
    <row r="4071" spans="1:2">
      <c r="A4071" s="4"/>
      <c r="B4071" s="5"/>
    </row>
    <row r="4072" spans="1:2">
      <c r="A4072" s="4"/>
      <c r="B4072" s="5"/>
    </row>
    <row r="4073" spans="1:2">
      <c r="A4073" s="4"/>
      <c r="B4073" s="5"/>
    </row>
    <row r="4074" spans="1:2">
      <c r="A4074" s="4"/>
      <c r="B4074" s="5"/>
    </row>
    <row r="4075" spans="1:2">
      <c r="A4075" s="4"/>
      <c r="B4075" s="5"/>
    </row>
    <row r="4076" spans="1:2">
      <c r="A4076" s="4"/>
      <c r="B4076" s="5"/>
    </row>
    <row r="4077" spans="1:2">
      <c r="A4077" s="4"/>
      <c r="B4077" s="5"/>
    </row>
    <row r="4078" spans="1:2">
      <c r="A4078" s="4"/>
      <c r="B4078" s="5"/>
    </row>
    <row r="4079" spans="1:2">
      <c r="A4079" s="4"/>
      <c r="B4079" s="5"/>
    </row>
    <row r="4080" spans="1:2">
      <c r="A4080" s="4"/>
      <c r="B4080" s="5"/>
    </row>
    <row r="4081" spans="1:2">
      <c r="A4081" s="4"/>
      <c r="B4081" s="5"/>
    </row>
    <row r="4082" spans="1:2">
      <c r="A4082" s="4"/>
      <c r="B4082" s="5"/>
    </row>
    <row r="4083" spans="1:2">
      <c r="A4083" s="4"/>
      <c r="B4083" s="5"/>
    </row>
    <row r="4084" spans="1:2">
      <c r="A4084" s="4"/>
      <c r="B4084" s="5"/>
    </row>
    <row r="4085" spans="1:2">
      <c r="A4085" s="4"/>
      <c r="B4085" s="5"/>
    </row>
    <row r="4086" spans="1:2">
      <c r="A4086" s="4"/>
      <c r="B4086" s="5"/>
    </row>
    <row r="4087" spans="1:2">
      <c r="A4087" s="4"/>
      <c r="B4087" s="5"/>
    </row>
    <row r="4088" spans="1:2">
      <c r="A4088" s="4"/>
      <c r="B4088" s="5"/>
    </row>
    <row r="4089" spans="1:2">
      <c r="A4089" s="4"/>
      <c r="B4089" s="5"/>
    </row>
    <row r="4090" spans="1:2">
      <c r="A4090" s="4"/>
      <c r="B4090" s="5"/>
    </row>
    <row r="4091" spans="1:2">
      <c r="A4091" s="4"/>
      <c r="B4091" s="5"/>
    </row>
    <row r="4092" spans="1:2">
      <c r="A4092" s="4"/>
      <c r="B4092" s="5"/>
    </row>
    <row r="4093" spans="1:2">
      <c r="A4093" s="4"/>
      <c r="B4093" s="5"/>
    </row>
    <row r="4094" spans="1:2">
      <c r="A4094" s="4"/>
      <c r="B4094" s="5"/>
    </row>
    <row r="4095" spans="1:2">
      <c r="A4095" s="4"/>
      <c r="B4095" s="5"/>
    </row>
    <row r="4096" spans="1:2">
      <c r="A4096" s="4"/>
      <c r="B4096" s="5"/>
    </row>
    <row r="4097" spans="1:2">
      <c r="A4097" s="4"/>
      <c r="B4097" s="5"/>
    </row>
    <row r="4098" spans="1:2">
      <c r="A4098" s="4"/>
      <c r="B4098" s="5"/>
    </row>
    <row r="4099" spans="1:2">
      <c r="A4099" s="4"/>
      <c r="B4099" s="5"/>
    </row>
    <row r="4100" spans="1:2">
      <c r="A4100" s="4"/>
      <c r="B4100" s="5"/>
    </row>
    <row r="4101" spans="1:2">
      <c r="A4101" s="4"/>
      <c r="B4101" s="5"/>
    </row>
    <row r="4102" spans="1:2">
      <c r="A4102" s="4"/>
      <c r="B4102" s="5"/>
    </row>
    <row r="4103" spans="1:2">
      <c r="A4103" s="4"/>
      <c r="B4103" s="5"/>
    </row>
    <row r="4104" spans="1:2">
      <c r="A4104" s="4"/>
      <c r="B4104" s="5"/>
    </row>
    <row r="4105" spans="1:2">
      <c r="A4105" s="4"/>
      <c r="B4105" s="5"/>
    </row>
    <row r="4106" spans="1:2">
      <c r="A4106" s="4"/>
      <c r="B4106" s="5"/>
    </row>
    <row r="4107" spans="1:2">
      <c r="A4107" s="4"/>
      <c r="B4107" s="5"/>
    </row>
    <row r="4108" spans="1:2">
      <c r="A4108" s="4"/>
      <c r="B4108" s="5"/>
    </row>
    <row r="4109" spans="1:2">
      <c r="A4109" s="4"/>
      <c r="B4109" s="5"/>
    </row>
    <row r="4110" spans="1:2">
      <c r="A4110" s="4"/>
      <c r="B4110" s="5"/>
    </row>
    <row r="4111" spans="1:2">
      <c r="A4111" s="4"/>
      <c r="B4111" s="5"/>
    </row>
    <row r="4112" spans="1:2">
      <c r="A4112" s="4"/>
      <c r="B4112" s="5"/>
    </row>
    <row r="4113" spans="1:2">
      <c r="A4113" s="4"/>
      <c r="B4113" s="5"/>
    </row>
    <row r="4114" spans="1:2">
      <c r="A4114" s="4"/>
      <c r="B4114" s="5"/>
    </row>
    <row r="4115" spans="1:2">
      <c r="A4115" s="4"/>
      <c r="B4115" s="5"/>
    </row>
    <row r="4116" spans="1:2">
      <c r="A4116" s="4"/>
      <c r="B4116" s="5"/>
    </row>
    <row r="4117" spans="1:2">
      <c r="A4117" s="4"/>
      <c r="B4117" s="5"/>
    </row>
    <row r="4118" spans="1:2">
      <c r="A4118" s="4"/>
      <c r="B4118" s="5"/>
    </row>
    <row r="4119" spans="1:2">
      <c r="A4119" s="4"/>
      <c r="B4119" s="5"/>
    </row>
    <row r="4120" spans="1:2">
      <c r="A4120" s="4"/>
      <c r="B4120" s="5"/>
    </row>
    <row r="4121" spans="1:2">
      <c r="A4121" s="4"/>
      <c r="B4121" s="5"/>
    </row>
    <row r="4122" spans="1:2">
      <c r="A4122" s="4"/>
      <c r="B4122" s="5"/>
    </row>
    <row r="4123" spans="1:2">
      <c r="A4123" s="4"/>
      <c r="B4123" s="5"/>
    </row>
    <row r="4124" spans="1:2">
      <c r="A4124" s="4"/>
      <c r="B4124" s="5"/>
    </row>
    <row r="4125" spans="1:2">
      <c r="A4125" s="4"/>
      <c r="B4125" s="5"/>
    </row>
    <row r="4126" spans="1:2">
      <c r="A4126" s="4"/>
      <c r="B4126" s="5"/>
    </row>
    <row r="4127" spans="1:2">
      <c r="A4127" s="4"/>
      <c r="B4127" s="5"/>
    </row>
    <row r="4128" spans="1:2">
      <c r="A4128" s="4"/>
      <c r="B4128" s="5"/>
    </row>
    <row r="4129" spans="1:2">
      <c r="A4129" s="4"/>
      <c r="B4129" s="5"/>
    </row>
    <row r="4130" spans="1:2">
      <c r="A4130" s="4"/>
      <c r="B4130" s="5"/>
    </row>
    <row r="4131" spans="1:2">
      <c r="A4131" s="4"/>
      <c r="B4131" s="5"/>
    </row>
    <row r="4132" spans="1:2">
      <c r="A4132" s="4"/>
      <c r="B4132" s="5"/>
    </row>
    <row r="4133" spans="1:2">
      <c r="A4133" s="4"/>
      <c r="B4133" s="5"/>
    </row>
    <row r="4134" spans="1:2">
      <c r="A4134" s="4"/>
      <c r="B4134" s="5"/>
    </row>
    <row r="4135" spans="1:2">
      <c r="A4135" s="4"/>
      <c r="B4135" s="5"/>
    </row>
    <row r="4136" spans="1:2">
      <c r="A4136" s="4"/>
      <c r="B4136" s="5"/>
    </row>
    <row r="4137" spans="1:2">
      <c r="A4137" s="4"/>
      <c r="B4137" s="5"/>
    </row>
    <row r="4138" spans="1:2">
      <c r="A4138" s="4"/>
      <c r="B4138" s="5"/>
    </row>
    <row r="4139" spans="1:2">
      <c r="A4139" s="4"/>
      <c r="B4139" s="5"/>
    </row>
    <row r="4140" spans="1:2">
      <c r="A4140" s="4"/>
      <c r="B4140" s="5"/>
    </row>
    <row r="4141" spans="1:2">
      <c r="A4141" s="4"/>
      <c r="B4141" s="5"/>
    </row>
    <row r="4142" spans="1:2">
      <c r="A4142" s="4"/>
      <c r="B4142" s="5"/>
    </row>
    <row r="4143" spans="1:2">
      <c r="A4143" s="4"/>
      <c r="B4143" s="5"/>
    </row>
    <row r="4144" spans="1:2">
      <c r="A4144" s="4"/>
      <c r="B4144" s="5"/>
    </row>
    <row r="4145" spans="1:2">
      <c r="A4145" s="4"/>
      <c r="B4145" s="5"/>
    </row>
    <row r="4146" spans="1:2">
      <c r="A4146" s="4"/>
      <c r="B4146" s="5"/>
    </row>
    <row r="4147" spans="1:2">
      <c r="A4147" s="4"/>
      <c r="B4147" s="5"/>
    </row>
    <row r="4148" spans="1:2">
      <c r="A4148" s="4"/>
      <c r="B4148" s="5"/>
    </row>
    <row r="4149" spans="1:2">
      <c r="A4149" s="4"/>
      <c r="B4149" s="5"/>
    </row>
    <row r="4150" spans="1:2">
      <c r="A4150" s="4"/>
      <c r="B4150" s="5"/>
    </row>
    <row r="4151" spans="1:2">
      <c r="A4151" s="4"/>
      <c r="B4151" s="5"/>
    </row>
    <row r="4152" spans="1:2">
      <c r="A4152" s="4"/>
      <c r="B4152" s="5"/>
    </row>
    <row r="4153" spans="1:2">
      <c r="A4153" s="4"/>
      <c r="B4153" s="5"/>
    </row>
    <row r="4154" spans="1:2">
      <c r="A4154" s="4"/>
      <c r="B4154" s="5"/>
    </row>
    <row r="4155" spans="1:2">
      <c r="A4155" s="4"/>
      <c r="B4155" s="5"/>
    </row>
    <row r="4156" spans="1:2">
      <c r="A4156" s="4"/>
      <c r="B4156" s="5"/>
    </row>
    <row r="4157" spans="1:2">
      <c r="A4157" s="4"/>
      <c r="B4157" s="5"/>
    </row>
    <row r="4158" spans="1:2">
      <c r="A4158" s="4"/>
      <c r="B4158" s="5"/>
    </row>
    <row r="4159" spans="1:2">
      <c r="A4159" s="4"/>
      <c r="B4159" s="5"/>
    </row>
    <row r="4160" spans="1:2">
      <c r="A4160" s="4"/>
      <c r="B4160" s="5"/>
    </row>
    <row r="4161" spans="1:2">
      <c r="A4161" s="4"/>
      <c r="B4161" s="5"/>
    </row>
    <row r="4162" spans="1:2">
      <c r="A4162" s="4"/>
      <c r="B4162" s="5"/>
    </row>
    <row r="4163" spans="1:2">
      <c r="A4163" s="4"/>
      <c r="B4163" s="5"/>
    </row>
    <row r="4164" spans="1:2">
      <c r="A4164" s="4"/>
      <c r="B4164" s="5"/>
    </row>
    <row r="4165" spans="1:2">
      <c r="A4165" s="4"/>
      <c r="B4165" s="5"/>
    </row>
    <row r="4166" spans="1:2">
      <c r="A4166" s="4"/>
      <c r="B4166" s="5"/>
    </row>
    <row r="4167" spans="1:2">
      <c r="A4167" s="4"/>
      <c r="B4167" s="5"/>
    </row>
    <row r="4168" spans="1:2">
      <c r="A4168" s="4"/>
      <c r="B4168" s="5"/>
    </row>
    <row r="4169" spans="1:2">
      <c r="A4169" s="4"/>
      <c r="B4169" s="5"/>
    </row>
    <row r="4170" spans="1:2">
      <c r="A4170" s="4"/>
      <c r="B4170" s="5"/>
    </row>
    <row r="4171" spans="1:2">
      <c r="A4171" s="4"/>
      <c r="B4171" s="5"/>
    </row>
    <row r="4172" spans="1:2">
      <c r="A4172" s="4"/>
      <c r="B4172" s="5"/>
    </row>
    <row r="4173" spans="1:2">
      <c r="A4173" s="4"/>
      <c r="B4173" s="5"/>
    </row>
    <row r="4174" spans="1:2">
      <c r="A4174" s="4"/>
      <c r="B4174" s="5"/>
    </row>
    <row r="4175" spans="1:2">
      <c r="A4175" s="4"/>
      <c r="B4175" s="5"/>
    </row>
    <row r="4176" spans="1:2">
      <c r="A4176" s="4"/>
      <c r="B4176" s="5"/>
    </row>
    <row r="4177" spans="1:2">
      <c r="A4177" s="4"/>
      <c r="B4177" s="5"/>
    </row>
    <row r="4178" spans="1:2">
      <c r="A4178" s="4"/>
      <c r="B4178" s="5"/>
    </row>
    <row r="4179" spans="1:2">
      <c r="A4179" s="4"/>
      <c r="B4179" s="5"/>
    </row>
    <row r="4180" spans="1:2">
      <c r="A4180" s="4"/>
      <c r="B4180" s="5"/>
    </row>
    <row r="4181" spans="1:2">
      <c r="A4181" s="4"/>
      <c r="B4181" s="5"/>
    </row>
    <row r="4182" spans="1:2">
      <c r="A4182" s="4"/>
      <c r="B4182" s="5"/>
    </row>
    <row r="4183" spans="1:2">
      <c r="A4183" s="4"/>
      <c r="B4183" s="5"/>
    </row>
    <row r="4184" spans="1:2">
      <c r="A4184" s="4"/>
      <c r="B4184" s="5"/>
    </row>
    <row r="4185" spans="1:2">
      <c r="A4185" s="4"/>
      <c r="B4185" s="5"/>
    </row>
    <row r="4186" spans="1:2">
      <c r="A4186" s="4"/>
      <c r="B4186" s="5"/>
    </row>
    <row r="4187" spans="1:2">
      <c r="A4187" s="4"/>
      <c r="B4187" s="5"/>
    </row>
    <row r="4188" spans="1:2">
      <c r="A4188" s="4"/>
      <c r="B4188" s="5"/>
    </row>
    <row r="4189" spans="1:2">
      <c r="A4189" s="4"/>
      <c r="B4189" s="5"/>
    </row>
    <row r="4190" spans="1:2">
      <c r="A4190" s="4"/>
      <c r="B4190" s="5"/>
    </row>
    <row r="4191" spans="1:2">
      <c r="A4191" s="4"/>
      <c r="B4191" s="5"/>
    </row>
    <row r="4192" spans="1:2">
      <c r="A4192" s="4"/>
      <c r="B4192" s="5"/>
    </row>
    <row r="4193" spans="1:2">
      <c r="A4193" s="4"/>
      <c r="B4193" s="5"/>
    </row>
    <row r="4194" spans="1:2">
      <c r="A4194" s="4"/>
      <c r="B4194" s="5"/>
    </row>
    <row r="4195" spans="1:2">
      <c r="A4195" s="4"/>
      <c r="B4195" s="5"/>
    </row>
    <row r="4196" spans="1:2">
      <c r="A4196" s="4"/>
      <c r="B4196" s="5"/>
    </row>
    <row r="4197" spans="1:2">
      <c r="A4197" s="4"/>
      <c r="B4197" s="5"/>
    </row>
    <row r="4198" spans="1:2">
      <c r="A4198" s="4"/>
      <c r="B4198" s="5"/>
    </row>
    <row r="4199" spans="1:2">
      <c r="A4199" s="4"/>
      <c r="B4199" s="5"/>
    </row>
    <row r="4200" spans="1:2">
      <c r="A4200" s="4"/>
      <c r="B4200" s="5"/>
    </row>
    <row r="4201" spans="1:2">
      <c r="A4201" s="4"/>
      <c r="B4201" s="5"/>
    </row>
    <row r="4202" spans="1:2">
      <c r="A4202" s="4"/>
      <c r="B4202" s="5"/>
    </row>
    <row r="4203" spans="1:2">
      <c r="A4203" s="4"/>
      <c r="B4203" s="5"/>
    </row>
    <row r="4204" spans="1:2">
      <c r="A4204" s="4"/>
      <c r="B4204" s="5"/>
    </row>
    <row r="4205" spans="1:2">
      <c r="A4205" s="4"/>
      <c r="B4205" s="5"/>
    </row>
    <row r="4206" spans="1:2">
      <c r="A4206" s="4"/>
      <c r="B4206" s="5"/>
    </row>
    <row r="4207" spans="1:2">
      <c r="A4207" s="4"/>
      <c r="B4207" s="5"/>
    </row>
    <row r="4208" spans="1:2">
      <c r="A4208" s="4"/>
      <c r="B4208" s="5"/>
    </row>
    <row r="4209" spans="1:2">
      <c r="A4209" s="4"/>
      <c r="B4209" s="5"/>
    </row>
    <row r="4210" spans="1:2">
      <c r="A4210" s="4"/>
      <c r="B4210" s="5"/>
    </row>
    <row r="4211" spans="1:2">
      <c r="A4211" s="4"/>
      <c r="B4211" s="5"/>
    </row>
    <row r="4212" spans="1:2">
      <c r="A4212" s="4"/>
      <c r="B4212" s="5"/>
    </row>
    <row r="4213" spans="1:2">
      <c r="A4213" s="4"/>
      <c r="B4213" s="5"/>
    </row>
    <row r="4214" spans="1:2">
      <c r="A4214" s="4"/>
      <c r="B4214" s="5"/>
    </row>
    <row r="4215" spans="1:2">
      <c r="A4215" s="4"/>
      <c r="B4215" s="5"/>
    </row>
    <row r="4216" spans="1:2">
      <c r="A4216" s="4"/>
      <c r="B4216" s="5"/>
    </row>
    <row r="4217" spans="1:2">
      <c r="A4217" s="4"/>
      <c r="B4217" s="5"/>
    </row>
    <row r="4218" spans="1:2">
      <c r="A4218" s="4"/>
      <c r="B4218" s="5"/>
    </row>
    <row r="4219" spans="1:2">
      <c r="A4219" s="4"/>
      <c r="B4219" s="5"/>
    </row>
    <row r="4220" spans="1:2">
      <c r="A4220" s="4"/>
      <c r="B4220" s="5"/>
    </row>
    <row r="4221" spans="1:2">
      <c r="A4221" s="4"/>
      <c r="B4221" s="5"/>
    </row>
    <row r="4222" spans="1:2">
      <c r="A4222" s="4"/>
      <c r="B4222" s="5"/>
    </row>
    <row r="4223" spans="1:2">
      <c r="A4223" s="4"/>
      <c r="B4223" s="5"/>
    </row>
    <row r="4224" spans="1:2">
      <c r="A4224" s="4"/>
      <c r="B4224" s="5"/>
    </row>
    <row r="4225" spans="1:2">
      <c r="A4225" s="4"/>
      <c r="B4225" s="5"/>
    </row>
    <row r="4226" spans="1:2">
      <c r="A4226" s="4"/>
      <c r="B4226" s="5"/>
    </row>
    <row r="4227" spans="1:2">
      <c r="A4227" s="4"/>
      <c r="B4227" s="5"/>
    </row>
    <row r="4228" spans="1:2">
      <c r="A4228" s="4"/>
      <c r="B4228" s="5"/>
    </row>
    <row r="4229" spans="1:2">
      <c r="A4229" s="4"/>
      <c r="B4229" s="5"/>
    </row>
    <row r="4230" spans="1:2">
      <c r="A4230" s="4"/>
      <c r="B4230" s="5"/>
    </row>
    <row r="4231" spans="1:2">
      <c r="A4231" s="4"/>
      <c r="B4231" s="5"/>
    </row>
    <row r="4232" spans="1:2">
      <c r="A4232" s="4"/>
      <c r="B4232" s="5"/>
    </row>
    <row r="4233" spans="1:2">
      <c r="A4233" s="4"/>
      <c r="B4233" s="5"/>
    </row>
    <row r="4234" spans="1:2">
      <c r="A4234" s="4"/>
      <c r="B4234" s="5"/>
    </row>
    <row r="4235" spans="1:2">
      <c r="A4235" s="4"/>
      <c r="B4235" s="5"/>
    </row>
    <row r="4236" spans="1:2">
      <c r="A4236" s="4"/>
      <c r="B4236" s="5"/>
    </row>
    <row r="4237" spans="1:2">
      <c r="A4237" s="4"/>
      <c r="B4237" s="5"/>
    </row>
    <row r="4238" spans="1:2">
      <c r="A4238" s="4"/>
      <c r="B4238" s="5"/>
    </row>
    <row r="4239" spans="1:2">
      <c r="A4239" s="4"/>
      <c r="B4239" s="5"/>
    </row>
    <row r="4240" spans="1:2">
      <c r="A4240" s="4"/>
      <c r="B4240" s="5"/>
    </row>
    <row r="4241" spans="1:2">
      <c r="A4241" s="4"/>
      <c r="B4241" s="5"/>
    </row>
    <row r="4242" spans="1:2">
      <c r="A4242" s="4"/>
      <c r="B4242" s="5"/>
    </row>
    <row r="4243" spans="1:2">
      <c r="A4243" s="4"/>
      <c r="B4243" s="5"/>
    </row>
    <row r="4244" spans="1:2">
      <c r="A4244" s="4"/>
      <c r="B4244" s="5"/>
    </row>
    <row r="4245" spans="1:2">
      <c r="A4245" s="4"/>
      <c r="B4245" s="5"/>
    </row>
    <row r="4246" spans="1:2">
      <c r="A4246" s="4"/>
      <c r="B4246" s="5"/>
    </row>
    <row r="4247" spans="1:2">
      <c r="A4247" s="4"/>
      <c r="B4247" s="5"/>
    </row>
    <row r="4248" spans="1:2">
      <c r="A4248" s="4"/>
      <c r="B4248" s="5"/>
    </row>
    <row r="4249" spans="1:2">
      <c r="A4249" s="4"/>
      <c r="B4249" s="5"/>
    </row>
    <row r="4250" spans="1:2">
      <c r="A4250" s="4"/>
      <c r="B4250" s="5"/>
    </row>
    <row r="4251" spans="1:2">
      <c r="A4251" s="4"/>
      <c r="B4251" s="5"/>
    </row>
    <row r="4252" spans="1:2">
      <c r="A4252" s="4"/>
      <c r="B4252" s="5"/>
    </row>
    <row r="4253" spans="1:2">
      <c r="A4253" s="4"/>
      <c r="B4253" s="5"/>
    </row>
    <row r="4254" spans="1:2">
      <c r="A4254" s="4"/>
      <c r="B4254" s="5"/>
    </row>
    <row r="4255" spans="1:2">
      <c r="A4255" s="4"/>
      <c r="B4255" s="5"/>
    </row>
    <row r="4256" spans="1:2">
      <c r="A4256" s="4"/>
      <c r="B4256" s="5"/>
    </row>
    <row r="4257" spans="1:2">
      <c r="A4257" s="4"/>
      <c r="B4257" s="5"/>
    </row>
    <row r="4258" spans="1:2">
      <c r="A4258" s="4"/>
      <c r="B4258" s="5"/>
    </row>
    <row r="4259" spans="1:2">
      <c r="A4259" s="4"/>
      <c r="B4259" s="5"/>
    </row>
    <row r="4260" spans="1:2">
      <c r="A4260" s="4"/>
      <c r="B4260" s="5"/>
    </row>
    <row r="4261" spans="1:2">
      <c r="A4261" s="4"/>
      <c r="B4261" s="5"/>
    </row>
    <row r="4262" spans="1:2">
      <c r="A4262" s="4"/>
      <c r="B4262" s="5"/>
    </row>
    <row r="4263" spans="1:2">
      <c r="A4263" s="4"/>
      <c r="B4263" s="5"/>
    </row>
    <row r="4264" spans="1:2">
      <c r="A4264" s="4"/>
      <c r="B4264" s="5"/>
    </row>
    <row r="4265" spans="1:2">
      <c r="A4265" s="4"/>
      <c r="B4265" s="5"/>
    </row>
    <row r="4266" spans="1:2">
      <c r="A4266" s="4"/>
      <c r="B4266" s="5"/>
    </row>
    <row r="4267" spans="1:2">
      <c r="A4267" s="4"/>
      <c r="B4267" s="5"/>
    </row>
    <row r="4268" spans="1:2">
      <c r="A4268" s="4"/>
      <c r="B4268" s="5"/>
    </row>
    <row r="4269" spans="1:2">
      <c r="A4269" s="4"/>
      <c r="B4269" s="5"/>
    </row>
    <row r="4270" spans="1:2">
      <c r="A4270" s="4"/>
      <c r="B4270" s="5"/>
    </row>
    <row r="4271" spans="1:2">
      <c r="A4271" s="4"/>
      <c r="B4271" s="5"/>
    </row>
    <row r="4272" spans="1:2">
      <c r="A4272" s="4"/>
      <c r="B4272" s="5"/>
    </row>
    <row r="4273" spans="1:2">
      <c r="A4273" s="4"/>
      <c r="B4273" s="5"/>
    </row>
    <row r="4274" spans="1:2">
      <c r="A4274" s="4"/>
      <c r="B4274" s="5"/>
    </row>
    <row r="4275" spans="1:2">
      <c r="A4275" s="4"/>
      <c r="B4275" s="5"/>
    </row>
    <row r="4276" spans="1:2">
      <c r="A4276" s="4"/>
      <c r="B4276" s="5"/>
    </row>
    <row r="4277" spans="1:2">
      <c r="A4277" s="4"/>
      <c r="B4277" s="5"/>
    </row>
    <row r="4278" spans="1:2">
      <c r="A4278" s="4"/>
      <c r="B4278" s="5"/>
    </row>
    <row r="4279" spans="1:2">
      <c r="A4279" s="4"/>
      <c r="B4279" s="5"/>
    </row>
    <row r="4280" spans="1:2">
      <c r="A4280" s="4"/>
      <c r="B4280" s="5"/>
    </row>
    <row r="4281" spans="1:2">
      <c r="A4281" s="4"/>
      <c r="B4281" s="5"/>
    </row>
    <row r="4282" spans="1:2">
      <c r="A4282" s="4"/>
      <c r="B4282" s="5"/>
    </row>
    <row r="4283" spans="1:2">
      <c r="A4283" s="4"/>
      <c r="B4283" s="5"/>
    </row>
    <row r="4284" spans="1:2">
      <c r="A4284" s="4"/>
      <c r="B4284" s="5"/>
    </row>
    <row r="4285" spans="1:2">
      <c r="A4285" s="4"/>
      <c r="B4285" s="5"/>
    </row>
    <row r="4286" spans="1:2">
      <c r="A4286" s="4"/>
      <c r="B4286" s="5"/>
    </row>
    <row r="4287" spans="1:2">
      <c r="A4287" s="4"/>
      <c r="B4287" s="5"/>
    </row>
    <row r="4288" spans="1:2">
      <c r="A4288" s="4"/>
      <c r="B4288" s="5"/>
    </row>
    <row r="4289" spans="1:2">
      <c r="A4289" s="4"/>
      <c r="B4289" s="5"/>
    </row>
    <row r="4290" spans="1:2">
      <c r="A4290" s="4"/>
      <c r="B4290" s="5"/>
    </row>
    <row r="4291" spans="1:2">
      <c r="A4291" s="4"/>
      <c r="B4291" s="5"/>
    </row>
    <row r="4292" spans="1:2">
      <c r="A4292" s="4"/>
      <c r="B4292" s="5"/>
    </row>
    <row r="4293" spans="1:2">
      <c r="A4293" s="4"/>
      <c r="B4293" s="5"/>
    </row>
    <row r="4294" spans="1:2">
      <c r="A4294" s="4"/>
      <c r="B4294" s="5"/>
    </row>
    <row r="4295" spans="1:2">
      <c r="A4295" s="4"/>
      <c r="B4295" s="5"/>
    </row>
    <row r="4296" spans="1:2">
      <c r="A4296" s="4"/>
      <c r="B4296" s="5"/>
    </row>
    <row r="4297" spans="1:2">
      <c r="A4297" s="4"/>
      <c r="B4297" s="5"/>
    </row>
    <row r="4298" spans="1:2">
      <c r="A4298" s="4"/>
      <c r="B4298" s="5"/>
    </row>
    <row r="4299" spans="1:2">
      <c r="A4299" s="4"/>
      <c r="B4299" s="5"/>
    </row>
    <row r="4300" spans="1:2">
      <c r="A4300" s="4"/>
      <c r="B4300" s="5"/>
    </row>
    <row r="4301" spans="1:2">
      <c r="A4301" s="4"/>
      <c r="B4301" s="5"/>
    </row>
    <row r="4302" spans="1:2">
      <c r="A4302" s="4"/>
      <c r="B4302" s="5"/>
    </row>
    <row r="4303" spans="1:2">
      <c r="A4303" s="4"/>
      <c r="B4303" s="5"/>
    </row>
    <row r="4304" spans="1:2">
      <c r="A4304" s="4"/>
      <c r="B4304" s="5"/>
    </row>
    <row r="4305" spans="1:2">
      <c r="A4305" s="4"/>
      <c r="B4305" s="5"/>
    </row>
    <row r="4306" spans="1:2">
      <c r="A4306" s="4"/>
      <c r="B4306" s="5"/>
    </row>
    <row r="4307" spans="1:2">
      <c r="A4307" s="4"/>
      <c r="B4307" s="5"/>
    </row>
    <row r="4308" spans="1:2">
      <c r="A4308" s="4"/>
      <c r="B4308" s="5"/>
    </row>
    <row r="4309" spans="1:2">
      <c r="A4309" s="4"/>
      <c r="B4309" s="5"/>
    </row>
    <row r="4310" spans="1:2">
      <c r="A4310" s="4"/>
      <c r="B4310" s="5"/>
    </row>
    <row r="4311" spans="1:2">
      <c r="A4311" s="4"/>
      <c r="B4311" s="5"/>
    </row>
    <row r="4312" spans="1:2">
      <c r="A4312" s="4"/>
      <c r="B4312" s="5"/>
    </row>
    <row r="4313" spans="1:2">
      <c r="A4313" s="4"/>
      <c r="B4313" s="5"/>
    </row>
    <row r="4314" spans="1:2">
      <c r="A4314" s="4"/>
      <c r="B4314" s="5"/>
    </row>
    <row r="4315" spans="1:2">
      <c r="A4315" s="4"/>
      <c r="B4315" s="5"/>
    </row>
    <row r="4316" spans="1:2">
      <c r="A4316" s="4"/>
      <c r="B4316" s="5"/>
    </row>
    <row r="4317" spans="1:2">
      <c r="A4317" s="4"/>
      <c r="B4317" s="5"/>
    </row>
    <row r="4318" spans="1:2">
      <c r="A4318" s="4"/>
      <c r="B4318" s="5"/>
    </row>
    <row r="4319" spans="1:2">
      <c r="A4319" s="4"/>
      <c r="B4319" s="5"/>
    </row>
    <row r="4320" spans="1:2">
      <c r="A4320" s="4"/>
      <c r="B4320" s="5"/>
    </row>
    <row r="4321" spans="1:2">
      <c r="A4321" s="4"/>
      <c r="B4321" s="5"/>
    </row>
    <row r="4322" spans="1:2">
      <c r="A4322" s="4"/>
      <c r="B4322" s="5"/>
    </row>
    <row r="4323" spans="1:2">
      <c r="A4323" s="4"/>
      <c r="B4323" s="5"/>
    </row>
    <row r="4324" spans="1:2">
      <c r="A4324" s="4"/>
      <c r="B4324" s="5"/>
    </row>
    <row r="4325" spans="1:2">
      <c r="A4325" s="4"/>
      <c r="B4325" s="5"/>
    </row>
    <row r="4326" spans="1:2">
      <c r="A4326" s="4"/>
      <c r="B4326" s="5"/>
    </row>
    <row r="4327" spans="1:2">
      <c r="A4327" s="4"/>
      <c r="B4327" s="5"/>
    </row>
    <row r="4328" spans="1:2">
      <c r="A4328" s="4"/>
      <c r="B4328" s="5"/>
    </row>
    <row r="4329" spans="1:2">
      <c r="A4329" s="4"/>
      <c r="B4329" s="5"/>
    </row>
    <row r="4330" spans="1:2">
      <c r="A4330" s="4"/>
      <c r="B4330" s="5"/>
    </row>
    <row r="4331" spans="1:2">
      <c r="A4331" s="4"/>
      <c r="B4331" s="5"/>
    </row>
    <row r="4332" spans="1:2">
      <c r="A4332" s="4"/>
      <c r="B4332" s="5"/>
    </row>
    <row r="4333" spans="1:2">
      <c r="A4333" s="4"/>
      <c r="B4333" s="5"/>
    </row>
    <row r="4334" spans="1:2">
      <c r="A4334" s="4"/>
      <c r="B4334" s="5"/>
    </row>
    <row r="4335" spans="1:2">
      <c r="A4335" s="4"/>
      <c r="B4335" s="5"/>
    </row>
    <row r="4336" spans="1:2">
      <c r="A4336" s="4"/>
      <c r="B4336" s="5"/>
    </row>
    <row r="4337" spans="1:2">
      <c r="A4337" s="4"/>
      <c r="B4337" s="5"/>
    </row>
    <row r="4338" spans="1:2">
      <c r="A4338" s="4"/>
      <c r="B4338" s="5"/>
    </row>
    <row r="4339" spans="1:2">
      <c r="A4339" s="4"/>
      <c r="B4339" s="5"/>
    </row>
    <row r="4340" spans="1:2">
      <c r="A4340" s="4"/>
      <c r="B4340" s="5"/>
    </row>
    <row r="4341" spans="1:2">
      <c r="A4341" s="4"/>
      <c r="B4341" s="5"/>
    </row>
    <row r="4342" spans="1:2">
      <c r="A4342" s="4"/>
      <c r="B4342" s="5"/>
    </row>
    <row r="4343" spans="1:2">
      <c r="A4343" s="4"/>
      <c r="B4343" s="5"/>
    </row>
    <row r="4344" spans="1:2">
      <c r="A4344" s="4"/>
      <c r="B4344" s="5"/>
    </row>
    <row r="4345" spans="1:2">
      <c r="A4345" s="4"/>
      <c r="B4345" s="5"/>
    </row>
    <row r="4346" spans="1:2">
      <c r="A4346" s="4"/>
      <c r="B4346" s="5"/>
    </row>
    <row r="4347" spans="1:2">
      <c r="A4347" s="4"/>
      <c r="B4347" s="5"/>
    </row>
    <row r="4348" spans="1:2">
      <c r="A4348" s="4"/>
      <c r="B4348" s="5"/>
    </row>
    <row r="4349" spans="1:2">
      <c r="A4349" s="4"/>
      <c r="B4349" s="5"/>
    </row>
    <row r="4350" spans="1:2">
      <c r="A4350" s="4"/>
      <c r="B4350" s="5"/>
    </row>
    <row r="4351" spans="1:2">
      <c r="A4351" s="4"/>
      <c r="B4351" s="5"/>
    </row>
    <row r="4352" spans="1:2">
      <c r="A4352" s="4"/>
      <c r="B4352" s="5"/>
    </row>
    <row r="4353" spans="1:2">
      <c r="A4353" s="4"/>
      <c r="B4353" s="5"/>
    </row>
    <row r="4354" spans="1:2">
      <c r="A4354" s="4"/>
      <c r="B4354" s="5"/>
    </row>
    <row r="4355" spans="1:2">
      <c r="A4355" s="4"/>
      <c r="B4355" s="5"/>
    </row>
    <row r="4356" spans="1:2">
      <c r="A4356" s="4"/>
      <c r="B4356" s="5"/>
    </row>
    <row r="4357" spans="1:2">
      <c r="A4357" s="4"/>
      <c r="B4357" s="5"/>
    </row>
    <row r="4358" spans="1:2">
      <c r="A4358" s="4"/>
      <c r="B4358" s="5"/>
    </row>
    <row r="4359" spans="1:2">
      <c r="A4359" s="4"/>
      <c r="B4359" s="5"/>
    </row>
    <row r="4360" spans="1:2">
      <c r="A4360" s="4"/>
      <c r="B4360" s="5"/>
    </row>
    <row r="4361" spans="1:2">
      <c r="A4361" s="4"/>
      <c r="B4361" s="5"/>
    </row>
    <row r="4362" spans="1:2">
      <c r="A4362" s="4"/>
      <c r="B4362" s="5"/>
    </row>
    <row r="4363" spans="1:2">
      <c r="A4363" s="4"/>
      <c r="B4363" s="5"/>
    </row>
    <row r="4364" spans="1:2">
      <c r="A4364" s="4"/>
      <c r="B4364" s="5"/>
    </row>
    <row r="4365" spans="1:2">
      <c r="A4365" s="4"/>
      <c r="B4365" s="5"/>
    </row>
    <row r="4366" spans="1:2">
      <c r="A4366" s="4"/>
      <c r="B4366" s="5"/>
    </row>
    <row r="4367" spans="1:2">
      <c r="A4367" s="4"/>
      <c r="B4367" s="5"/>
    </row>
    <row r="4368" spans="1:2">
      <c r="A4368" s="4"/>
      <c r="B4368" s="5"/>
    </row>
    <row r="4369" spans="1:2">
      <c r="A4369" s="4"/>
      <c r="B4369" s="5"/>
    </row>
    <row r="4370" spans="1:2">
      <c r="A4370" s="4"/>
      <c r="B4370" s="5"/>
    </row>
    <row r="4371" spans="1:2">
      <c r="A4371" s="4"/>
      <c r="B4371" s="5"/>
    </row>
    <row r="4372" spans="1:2">
      <c r="A4372" s="4"/>
      <c r="B4372" s="5"/>
    </row>
    <row r="4373" spans="1:2">
      <c r="A4373" s="4"/>
      <c r="B4373" s="5"/>
    </row>
    <row r="4374" spans="1:2">
      <c r="A4374" s="4"/>
      <c r="B4374" s="5"/>
    </row>
    <row r="4375" spans="1:2">
      <c r="A4375" s="4"/>
      <c r="B4375" s="5"/>
    </row>
    <row r="4376" spans="1:2">
      <c r="A4376" s="4"/>
      <c r="B4376" s="5"/>
    </row>
    <row r="4377" spans="1:2">
      <c r="A4377" s="4"/>
      <c r="B4377" s="5"/>
    </row>
    <row r="4378" spans="1:2">
      <c r="A4378" s="4"/>
      <c r="B4378" s="5"/>
    </row>
    <row r="4379" spans="1:2">
      <c r="A4379" s="4"/>
      <c r="B4379" s="5"/>
    </row>
    <row r="4380" spans="1:2">
      <c r="A4380" s="4"/>
      <c r="B4380" s="5"/>
    </row>
    <row r="4381" spans="1:2">
      <c r="A4381" s="4"/>
      <c r="B4381" s="5"/>
    </row>
    <row r="4382" spans="1:2">
      <c r="A4382" s="4"/>
      <c r="B4382" s="5"/>
    </row>
    <row r="4383" spans="1:2">
      <c r="A4383" s="4"/>
      <c r="B4383" s="5"/>
    </row>
    <row r="4384" spans="1:2">
      <c r="A4384" s="4"/>
      <c r="B4384" s="5"/>
    </row>
    <row r="4385" spans="1:2">
      <c r="A4385" s="4"/>
      <c r="B4385" s="5"/>
    </row>
    <row r="4386" spans="1:2">
      <c r="A4386" s="4"/>
      <c r="B4386" s="5"/>
    </row>
    <row r="4387" spans="1:2">
      <c r="A4387" s="4"/>
      <c r="B4387" s="5"/>
    </row>
    <row r="4388" spans="1:2">
      <c r="A4388" s="4"/>
      <c r="B4388" s="5"/>
    </row>
    <row r="4389" spans="1:2">
      <c r="A4389" s="4"/>
      <c r="B4389" s="5"/>
    </row>
    <row r="4390" spans="1:2">
      <c r="A4390" s="4"/>
      <c r="B4390" s="5"/>
    </row>
    <row r="4391" spans="1:2">
      <c r="A4391" s="4"/>
      <c r="B4391" s="5"/>
    </row>
    <row r="4392" spans="1:2">
      <c r="A4392" s="4"/>
      <c r="B4392" s="5"/>
    </row>
    <row r="4393" spans="1:2">
      <c r="A4393" s="4"/>
      <c r="B4393" s="5"/>
    </row>
    <row r="4394" spans="1:2">
      <c r="A4394" s="4"/>
      <c r="B4394" s="5"/>
    </row>
    <row r="4395" spans="1:2">
      <c r="A4395" s="4"/>
      <c r="B4395" s="5"/>
    </row>
    <row r="4396" spans="1:2">
      <c r="A4396" s="4"/>
      <c r="B4396" s="5"/>
    </row>
    <row r="4397" spans="1:2">
      <c r="A4397" s="4"/>
      <c r="B4397" s="5"/>
    </row>
    <row r="4398" spans="1:2">
      <c r="A4398" s="4"/>
      <c r="B4398" s="5"/>
    </row>
    <row r="4399" spans="1:2">
      <c r="A4399" s="4"/>
      <c r="B4399" s="5"/>
    </row>
    <row r="4400" spans="1:2">
      <c r="A4400" s="4"/>
      <c r="B4400" s="5"/>
    </row>
    <row r="4401" spans="1:2">
      <c r="A4401" s="4"/>
      <c r="B4401" s="5"/>
    </row>
    <row r="4402" spans="1:2">
      <c r="A4402" s="4"/>
      <c r="B4402" s="5"/>
    </row>
    <row r="4403" spans="1:2">
      <c r="A4403" s="4"/>
      <c r="B4403" s="5"/>
    </row>
    <row r="4404" spans="1:2">
      <c r="A4404" s="4"/>
      <c r="B4404" s="5"/>
    </row>
    <row r="4405" spans="1:2">
      <c r="A4405" s="4"/>
      <c r="B4405" s="5"/>
    </row>
    <row r="4406" spans="1:2">
      <c r="A4406" s="4"/>
      <c r="B4406" s="5"/>
    </row>
    <row r="4407" spans="1:2">
      <c r="A4407" s="4"/>
      <c r="B4407" s="5"/>
    </row>
    <row r="4408" spans="1:2">
      <c r="A4408" s="4"/>
      <c r="B4408" s="5"/>
    </row>
    <row r="4409" spans="1:2">
      <c r="A4409" s="4"/>
      <c r="B4409" s="5"/>
    </row>
    <row r="4410" spans="1:2">
      <c r="A4410" s="4"/>
      <c r="B4410" s="5"/>
    </row>
    <row r="4411" spans="1:2">
      <c r="A4411" s="4"/>
      <c r="B4411" s="5"/>
    </row>
    <row r="4412" spans="1:2">
      <c r="A4412" s="4"/>
      <c r="B4412" s="5"/>
    </row>
    <row r="4413" spans="1:2">
      <c r="A4413" s="4"/>
      <c r="B4413" s="5"/>
    </row>
    <row r="4414" spans="1:2">
      <c r="A4414" s="4"/>
      <c r="B4414" s="5"/>
    </row>
    <row r="4415" spans="1:2">
      <c r="A4415" s="4"/>
      <c r="B4415" s="5"/>
    </row>
    <row r="4416" spans="1:2">
      <c r="A4416" s="4"/>
      <c r="B4416" s="5"/>
    </row>
    <row r="4417" spans="1:2">
      <c r="A4417" s="4"/>
      <c r="B4417" s="5"/>
    </row>
    <row r="4418" spans="1:2">
      <c r="A4418" s="4"/>
      <c r="B4418" s="5"/>
    </row>
    <row r="4419" spans="1:2">
      <c r="A4419" s="4"/>
      <c r="B4419" s="5"/>
    </row>
    <row r="4420" spans="1:2">
      <c r="A4420" s="4"/>
      <c r="B4420" s="5"/>
    </row>
    <row r="4421" spans="1:2">
      <c r="A4421" s="4"/>
      <c r="B4421" s="5"/>
    </row>
    <row r="4422" spans="1:2">
      <c r="A4422" s="4"/>
      <c r="B4422" s="5"/>
    </row>
    <row r="4423" spans="1:2">
      <c r="A4423" s="4"/>
      <c r="B4423" s="5"/>
    </row>
    <row r="4424" spans="1:2">
      <c r="A4424" s="4"/>
      <c r="B4424" s="5"/>
    </row>
    <row r="4425" spans="1:2">
      <c r="A4425" s="4"/>
      <c r="B4425" s="5"/>
    </row>
    <row r="4426" spans="1:2">
      <c r="A4426" s="4"/>
      <c r="B4426" s="5"/>
    </row>
    <row r="4427" spans="1:2">
      <c r="A4427" s="4"/>
      <c r="B4427" s="5"/>
    </row>
    <row r="4428" spans="1:2">
      <c r="A4428" s="4"/>
      <c r="B4428" s="5"/>
    </row>
    <row r="4429" spans="1:2">
      <c r="A4429" s="4"/>
      <c r="B4429" s="5"/>
    </row>
    <row r="4430" spans="1:2">
      <c r="A4430" s="4"/>
      <c r="B4430" s="5"/>
    </row>
    <row r="4431" spans="1:2">
      <c r="A4431" s="4"/>
      <c r="B4431" s="5"/>
    </row>
    <row r="4432" spans="1:2">
      <c r="A4432" s="4"/>
      <c r="B4432" s="5"/>
    </row>
    <row r="4433" spans="1:2">
      <c r="A4433" s="4"/>
      <c r="B4433" s="5"/>
    </row>
    <row r="4434" spans="1:2">
      <c r="A4434" s="4"/>
      <c r="B4434" s="5"/>
    </row>
    <row r="4435" spans="1:2">
      <c r="A4435" s="4"/>
      <c r="B4435" s="5"/>
    </row>
    <row r="4436" spans="1:2">
      <c r="A4436" s="4"/>
      <c r="B4436" s="5"/>
    </row>
    <row r="4437" spans="1:2">
      <c r="A4437" s="4"/>
      <c r="B4437" s="5"/>
    </row>
    <row r="4438" spans="1:2">
      <c r="A4438" s="4"/>
      <c r="B4438" s="5"/>
    </row>
    <row r="4439" spans="1:2">
      <c r="A4439" s="4"/>
      <c r="B4439" s="5"/>
    </row>
    <row r="4440" spans="1:2">
      <c r="A4440" s="4"/>
      <c r="B4440" s="5"/>
    </row>
    <row r="4441" spans="1:2">
      <c r="A4441" s="4"/>
      <c r="B4441" s="5"/>
    </row>
    <row r="4442" spans="1:2">
      <c r="A4442" s="4"/>
      <c r="B4442" s="5"/>
    </row>
    <row r="4443" spans="1:2">
      <c r="A4443" s="4"/>
      <c r="B4443" s="5"/>
    </row>
    <row r="4444" spans="1:2">
      <c r="A4444" s="4"/>
      <c r="B4444" s="5"/>
    </row>
    <row r="4445" spans="1:2">
      <c r="A4445" s="4"/>
      <c r="B4445" s="5"/>
    </row>
    <row r="4446" spans="1:2">
      <c r="A4446" s="4"/>
      <c r="B4446" s="5"/>
    </row>
    <row r="4447" spans="1:2">
      <c r="A4447" s="4"/>
      <c r="B4447" s="5"/>
    </row>
    <row r="4448" spans="1:2">
      <c r="A4448" s="4"/>
      <c r="B4448" s="5"/>
    </row>
    <row r="4449" spans="1:2">
      <c r="A4449" s="4"/>
      <c r="B4449" s="5"/>
    </row>
    <row r="4450" spans="1:2">
      <c r="A4450" s="4"/>
      <c r="B4450" s="5"/>
    </row>
    <row r="4451" spans="1:2">
      <c r="A4451" s="4"/>
      <c r="B4451" s="5"/>
    </row>
    <row r="4452" spans="1:2">
      <c r="A4452" s="4"/>
      <c r="B4452" s="5"/>
    </row>
    <row r="4453" spans="1:2">
      <c r="A4453" s="4"/>
      <c r="B4453" s="5"/>
    </row>
    <row r="4454" spans="1:2">
      <c r="A4454" s="4"/>
      <c r="B4454" s="5"/>
    </row>
    <row r="4455" spans="1:2">
      <c r="A4455" s="4"/>
      <c r="B4455" s="5"/>
    </row>
    <row r="4456" spans="1:2">
      <c r="A4456" s="4"/>
      <c r="B4456" s="5"/>
    </row>
    <row r="4457" spans="1:2">
      <c r="A4457" s="4"/>
      <c r="B4457" s="5"/>
    </row>
    <row r="4458" spans="1:2">
      <c r="A4458" s="4"/>
      <c r="B4458" s="5"/>
    </row>
    <row r="4459" spans="1:2">
      <c r="A4459" s="4"/>
      <c r="B4459" s="5"/>
    </row>
    <row r="4460" spans="1:2">
      <c r="A4460" s="4"/>
      <c r="B4460" s="5"/>
    </row>
    <row r="4461" spans="1:2">
      <c r="A4461" s="4"/>
      <c r="B4461" s="5"/>
    </row>
    <row r="4462" spans="1:2">
      <c r="A4462" s="4"/>
      <c r="B4462" s="5"/>
    </row>
    <row r="4463" spans="1:2">
      <c r="A4463" s="4"/>
      <c r="B4463" s="5"/>
    </row>
    <row r="4464" spans="1:2">
      <c r="A4464" s="4"/>
      <c r="B4464" s="5"/>
    </row>
    <row r="4465" spans="1:2">
      <c r="A4465" s="4"/>
      <c r="B4465" s="5"/>
    </row>
    <row r="4466" spans="1:2">
      <c r="A4466" s="4"/>
      <c r="B4466" s="5"/>
    </row>
    <row r="4467" spans="1:2">
      <c r="A4467" s="4"/>
      <c r="B4467" s="5"/>
    </row>
    <row r="4468" spans="1:2">
      <c r="A4468" s="4"/>
      <c r="B4468" s="5"/>
    </row>
    <row r="4469" spans="1:2">
      <c r="A4469" s="4"/>
      <c r="B4469" s="5"/>
    </row>
    <row r="4470" spans="1:2">
      <c r="A4470" s="4"/>
      <c r="B4470" s="5"/>
    </row>
    <row r="4471" spans="1:2">
      <c r="A4471" s="4"/>
      <c r="B4471" s="5"/>
    </row>
    <row r="4472" spans="1:2">
      <c r="A4472" s="4"/>
      <c r="B4472" s="5"/>
    </row>
    <row r="4473" spans="1:2">
      <c r="A4473" s="4"/>
      <c r="B4473" s="5"/>
    </row>
    <row r="4474" spans="1:2">
      <c r="A4474" s="4"/>
      <c r="B4474" s="5"/>
    </row>
    <row r="4475" spans="1:2">
      <c r="A4475" s="4"/>
      <c r="B4475" s="5"/>
    </row>
    <row r="4476" spans="1:2">
      <c r="A4476" s="4"/>
      <c r="B4476" s="5"/>
    </row>
    <row r="4477" spans="1:2">
      <c r="A4477" s="4"/>
      <c r="B4477" s="5"/>
    </row>
    <row r="4478" spans="1:2">
      <c r="A4478" s="4"/>
      <c r="B4478" s="5"/>
    </row>
    <row r="4479" spans="1:2">
      <c r="A4479" s="4"/>
      <c r="B4479" s="5"/>
    </row>
    <row r="4480" spans="1:2">
      <c r="A4480" s="4"/>
      <c r="B4480" s="5"/>
    </row>
    <row r="4481" spans="1:2">
      <c r="A4481" s="4"/>
      <c r="B4481" s="5"/>
    </row>
    <row r="4482" spans="1:2">
      <c r="A4482" s="4"/>
      <c r="B4482" s="5"/>
    </row>
    <row r="4483" spans="1:2">
      <c r="A4483" s="4"/>
      <c r="B4483" s="5"/>
    </row>
    <row r="4484" spans="1:2">
      <c r="A4484" s="4"/>
      <c r="B4484" s="5"/>
    </row>
    <row r="4485" spans="1:2">
      <c r="A4485" s="4"/>
      <c r="B4485" s="5"/>
    </row>
    <row r="4486" spans="1:2">
      <c r="A4486" s="4"/>
      <c r="B4486" s="5"/>
    </row>
    <row r="4487" spans="1:2">
      <c r="A4487" s="4"/>
      <c r="B4487" s="5"/>
    </row>
    <row r="4488" spans="1:2">
      <c r="A4488" s="4"/>
      <c r="B4488" s="5"/>
    </row>
    <row r="4489" spans="1:2">
      <c r="A4489" s="4"/>
      <c r="B4489" s="5"/>
    </row>
    <row r="4490" spans="1:2">
      <c r="A4490" s="4"/>
      <c r="B4490" s="5"/>
    </row>
    <row r="4491" spans="1:2">
      <c r="A4491" s="4"/>
      <c r="B4491" s="5"/>
    </row>
    <row r="4492" spans="1:2">
      <c r="A4492" s="4"/>
      <c r="B4492" s="5"/>
    </row>
    <row r="4493" spans="1:2">
      <c r="A4493" s="4"/>
      <c r="B4493" s="5"/>
    </row>
    <row r="4494" spans="1:2">
      <c r="A4494" s="4"/>
      <c r="B4494" s="5"/>
    </row>
    <row r="4495" spans="1:2">
      <c r="A4495" s="4"/>
      <c r="B4495" s="5"/>
    </row>
    <row r="4496" spans="1:2">
      <c r="A4496" s="4"/>
      <c r="B4496" s="5"/>
    </row>
    <row r="4497" spans="1:2">
      <c r="A4497" s="4"/>
      <c r="B4497" s="5"/>
    </row>
    <row r="4498" spans="1:2">
      <c r="A4498" s="4"/>
      <c r="B4498" s="5"/>
    </row>
    <row r="4499" spans="1:2">
      <c r="A4499" s="4"/>
      <c r="B4499" s="5"/>
    </row>
    <row r="4500" spans="1:2">
      <c r="A4500" s="4"/>
      <c r="B4500" s="5"/>
    </row>
    <row r="4501" spans="1:2">
      <c r="A4501" s="4"/>
      <c r="B4501" s="5"/>
    </row>
    <row r="4502" spans="1:2">
      <c r="A4502" s="4"/>
      <c r="B4502" s="5"/>
    </row>
    <row r="4503" spans="1:2">
      <c r="A4503" s="4"/>
      <c r="B4503" s="5"/>
    </row>
    <row r="4504" spans="1:2">
      <c r="A4504" s="4"/>
      <c r="B4504" s="5"/>
    </row>
    <row r="4505" spans="1:2">
      <c r="A4505" s="4"/>
      <c r="B4505" s="5"/>
    </row>
    <row r="4506" spans="1:2">
      <c r="A4506" s="4"/>
      <c r="B4506" s="5"/>
    </row>
    <row r="4507" spans="1:2">
      <c r="A4507" s="4"/>
      <c r="B4507" s="5"/>
    </row>
    <row r="4508" spans="1:2">
      <c r="A4508" s="4"/>
      <c r="B4508" s="5"/>
    </row>
    <row r="4509" spans="1:2">
      <c r="A4509" s="4"/>
      <c r="B4509" s="5"/>
    </row>
    <row r="4510" spans="1:2">
      <c r="A4510" s="4"/>
      <c r="B4510" s="5"/>
    </row>
    <row r="4511" spans="1:2">
      <c r="A4511" s="4"/>
      <c r="B4511" s="5"/>
    </row>
    <row r="4512" spans="1:2">
      <c r="A4512" s="4"/>
      <c r="B4512" s="5"/>
    </row>
    <row r="4513" spans="1:2">
      <c r="A4513" s="4"/>
      <c r="B4513" s="5"/>
    </row>
    <row r="4514" spans="1:2">
      <c r="A4514" s="4"/>
      <c r="B4514" s="5"/>
    </row>
    <row r="4515" spans="1:2">
      <c r="A4515" s="4"/>
      <c r="B4515" s="5"/>
    </row>
    <row r="4516" spans="1:2">
      <c r="A4516" s="4"/>
      <c r="B4516" s="5"/>
    </row>
    <row r="4517" spans="1:2">
      <c r="A4517" s="4"/>
      <c r="B4517" s="5"/>
    </row>
    <row r="4518" spans="1:2">
      <c r="A4518" s="4"/>
      <c r="B4518" s="5"/>
    </row>
    <row r="4519" spans="1:2">
      <c r="A4519" s="4"/>
      <c r="B4519" s="5"/>
    </row>
    <row r="4520" spans="1:2">
      <c r="A4520" s="4"/>
      <c r="B4520" s="5"/>
    </row>
    <row r="4521" spans="1:2">
      <c r="A4521" s="4"/>
      <c r="B4521" s="5"/>
    </row>
    <row r="4522" spans="1:2">
      <c r="A4522" s="4"/>
      <c r="B4522" s="5"/>
    </row>
    <row r="4523" spans="1:2">
      <c r="A4523" s="4"/>
      <c r="B4523" s="5"/>
    </row>
    <row r="4524" spans="1:2">
      <c r="A4524" s="4"/>
      <c r="B4524" s="5"/>
    </row>
    <row r="4525" spans="1:2">
      <c r="A4525" s="4"/>
      <c r="B4525" s="5"/>
    </row>
    <row r="4526" spans="1:2">
      <c r="A4526" s="4"/>
      <c r="B4526" s="5"/>
    </row>
    <row r="4527" spans="1:2">
      <c r="A4527" s="4"/>
      <c r="B4527" s="5"/>
    </row>
    <row r="4528" spans="1:2">
      <c r="A4528" s="4"/>
      <c r="B4528" s="5"/>
    </row>
    <row r="4529" spans="1:2">
      <c r="A4529" s="4"/>
      <c r="B4529" s="5"/>
    </row>
    <row r="4530" spans="1:2">
      <c r="A4530" s="4"/>
      <c r="B4530" s="5"/>
    </row>
    <row r="4531" spans="1:2">
      <c r="A4531" s="4"/>
      <c r="B4531" s="5"/>
    </row>
    <row r="4532" spans="1:2">
      <c r="A4532" s="4"/>
      <c r="B4532" s="5"/>
    </row>
    <row r="4533" spans="1:2">
      <c r="A4533" s="4"/>
      <c r="B4533" s="5"/>
    </row>
    <row r="4534" spans="1:2">
      <c r="A4534" s="4"/>
      <c r="B4534" s="5"/>
    </row>
    <row r="4535" spans="1:2">
      <c r="A4535" s="4"/>
      <c r="B4535" s="5"/>
    </row>
    <row r="4536" spans="1:2">
      <c r="A4536" s="4"/>
      <c r="B4536" s="5"/>
    </row>
    <row r="4537" spans="1:2">
      <c r="A4537" s="4"/>
      <c r="B4537" s="5"/>
    </row>
    <row r="4538" spans="1:2">
      <c r="A4538" s="4"/>
      <c r="B4538" s="5"/>
    </row>
    <row r="4539" spans="1:2">
      <c r="A4539" s="4"/>
      <c r="B4539" s="5"/>
    </row>
    <row r="4540" spans="1:2">
      <c r="A4540" s="4"/>
      <c r="B4540" s="5"/>
    </row>
    <row r="4541" spans="1:2">
      <c r="A4541" s="4"/>
      <c r="B4541" s="5"/>
    </row>
    <row r="4542" spans="1:2">
      <c r="A4542" s="4"/>
      <c r="B4542" s="5"/>
    </row>
    <row r="4543" spans="1:2">
      <c r="A4543" s="4"/>
      <c r="B4543" s="5"/>
    </row>
    <row r="4544" spans="1:2">
      <c r="A4544" s="4"/>
      <c r="B4544" s="5"/>
    </row>
    <row r="4545" spans="1:2">
      <c r="A4545" s="4"/>
      <c r="B4545" s="5"/>
    </row>
    <row r="4546" spans="1:2">
      <c r="A4546" s="4"/>
      <c r="B4546" s="5"/>
    </row>
    <row r="4547" spans="1:2">
      <c r="A4547" s="4"/>
      <c r="B4547" s="5"/>
    </row>
    <row r="4548" spans="1:2">
      <c r="A4548" s="4"/>
      <c r="B4548" s="5"/>
    </row>
    <row r="4549" spans="1:2">
      <c r="A4549" s="4"/>
      <c r="B4549" s="5"/>
    </row>
    <row r="4550" spans="1:2">
      <c r="A4550" s="4"/>
      <c r="B4550" s="5"/>
    </row>
    <row r="4551" spans="1:2">
      <c r="A4551" s="4"/>
      <c r="B4551" s="5"/>
    </row>
    <row r="4552" spans="1:2">
      <c r="A4552" s="4"/>
      <c r="B4552" s="5"/>
    </row>
    <row r="4553" spans="1:2">
      <c r="A4553" s="4"/>
      <c r="B4553" s="5"/>
    </row>
    <row r="4554" spans="1:2">
      <c r="A4554" s="4"/>
      <c r="B4554" s="5"/>
    </row>
    <row r="4555" spans="1:2">
      <c r="A4555" s="4"/>
      <c r="B4555" s="5"/>
    </row>
    <row r="4556" spans="1:2">
      <c r="A4556" s="4"/>
      <c r="B4556" s="5"/>
    </row>
    <row r="4557" spans="1:2">
      <c r="A4557" s="4"/>
      <c r="B4557" s="5"/>
    </row>
    <row r="4558" spans="1:2">
      <c r="A4558" s="4"/>
      <c r="B4558" s="5"/>
    </row>
    <row r="4559" spans="1:2">
      <c r="A4559" s="4"/>
      <c r="B4559" s="5"/>
    </row>
    <row r="4560" spans="1:2">
      <c r="A4560" s="4"/>
      <c r="B4560" s="5"/>
    </row>
    <row r="4561" spans="1:2">
      <c r="A4561" s="4"/>
      <c r="B4561" s="5"/>
    </row>
    <row r="4562" spans="1:2">
      <c r="A4562" s="4"/>
      <c r="B4562" s="5"/>
    </row>
    <row r="4563" spans="1:2">
      <c r="A4563" s="4"/>
      <c r="B4563" s="5"/>
    </row>
    <row r="4564" spans="1:2">
      <c r="A4564" s="4"/>
      <c r="B4564" s="5"/>
    </row>
    <row r="4565" spans="1:2">
      <c r="A4565" s="4"/>
      <c r="B4565" s="5"/>
    </row>
    <row r="4566" spans="1:2">
      <c r="A4566" s="4"/>
      <c r="B4566" s="5"/>
    </row>
    <row r="4567" spans="1:2">
      <c r="A4567" s="4"/>
      <c r="B4567" s="5"/>
    </row>
    <row r="4568" spans="1:2">
      <c r="A4568" s="4"/>
      <c r="B4568" s="5"/>
    </row>
    <row r="4569" spans="1:2">
      <c r="A4569" s="4"/>
      <c r="B4569" s="5"/>
    </row>
    <row r="4570" spans="1:2">
      <c r="A4570" s="4"/>
      <c r="B4570" s="5"/>
    </row>
    <row r="4571" spans="1:2">
      <c r="A4571" s="4"/>
      <c r="B4571" s="5"/>
    </row>
    <row r="4572" spans="1:2">
      <c r="A4572" s="4"/>
      <c r="B4572" s="5"/>
    </row>
    <row r="4573" spans="1:2">
      <c r="A4573" s="4"/>
      <c r="B4573" s="5"/>
    </row>
    <row r="4574" spans="1:2">
      <c r="A4574" s="4"/>
      <c r="B4574" s="5"/>
    </row>
    <row r="4575" spans="1:2">
      <c r="A4575" s="4"/>
      <c r="B4575" s="5"/>
    </row>
    <row r="4576" spans="1:2">
      <c r="A4576" s="4"/>
      <c r="B4576" s="5"/>
    </row>
    <row r="4577" spans="1:2">
      <c r="A4577" s="4"/>
      <c r="B4577" s="5"/>
    </row>
    <row r="4578" spans="1:2">
      <c r="A4578" s="4"/>
      <c r="B4578" s="5"/>
    </row>
    <row r="4579" spans="1:2">
      <c r="A4579" s="4"/>
      <c r="B4579" s="5"/>
    </row>
    <row r="4580" spans="1:2">
      <c r="A4580" s="4"/>
      <c r="B4580" s="5"/>
    </row>
    <row r="4581" spans="1:2">
      <c r="A4581" s="4"/>
      <c r="B4581" s="5"/>
    </row>
    <row r="4582" spans="1:2">
      <c r="A4582" s="4"/>
      <c r="B4582" s="5"/>
    </row>
    <row r="4583" spans="1:2">
      <c r="A4583" s="4"/>
      <c r="B4583" s="5"/>
    </row>
    <row r="4584" spans="1:2">
      <c r="A4584" s="4"/>
      <c r="B4584" s="5"/>
    </row>
    <row r="4585" spans="1:2">
      <c r="A4585" s="4"/>
      <c r="B4585" s="5"/>
    </row>
    <row r="4586" spans="1:2">
      <c r="A4586" s="4"/>
      <c r="B4586" s="5"/>
    </row>
    <row r="4587" spans="1:2">
      <c r="A4587" s="4"/>
      <c r="B4587" s="5"/>
    </row>
    <row r="4588" spans="1:2">
      <c r="A4588" s="4"/>
      <c r="B4588" s="5"/>
    </row>
    <row r="4589" spans="1:2">
      <c r="A4589" s="4"/>
      <c r="B4589" s="5"/>
    </row>
    <row r="4590" spans="1:2">
      <c r="A4590" s="4"/>
      <c r="B4590" s="5"/>
    </row>
    <row r="4591" spans="1:2">
      <c r="A4591" s="4"/>
      <c r="B4591" s="5"/>
    </row>
    <row r="4592" spans="1:2">
      <c r="A4592" s="4"/>
      <c r="B4592" s="5"/>
    </row>
    <row r="4593" spans="1:2">
      <c r="A4593" s="4"/>
      <c r="B4593" s="5"/>
    </row>
    <row r="4594" spans="1:2">
      <c r="A4594" s="4"/>
      <c r="B4594" s="5"/>
    </row>
    <row r="4595" spans="1:2">
      <c r="A4595" s="4"/>
      <c r="B4595" s="5"/>
    </row>
    <row r="4596" spans="1:2">
      <c r="A4596" s="4"/>
      <c r="B4596" s="5"/>
    </row>
    <row r="4597" spans="1:2">
      <c r="A4597" s="4"/>
      <c r="B4597" s="5"/>
    </row>
    <row r="4598" spans="1:2">
      <c r="A4598" s="4"/>
      <c r="B4598" s="5"/>
    </row>
    <row r="4599" spans="1:2">
      <c r="A4599" s="4"/>
      <c r="B4599" s="5"/>
    </row>
    <row r="4600" spans="1:2">
      <c r="A4600" s="4"/>
      <c r="B4600" s="5"/>
    </row>
    <row r="4601" spans="1:2">
      <c r="A4601" s="4"/>
      <c r="B4601" s="5"/>
    </row>
    <row r="4602" spans="1:2">
      <c r="A4602" s="4"/>
      <c r="B4602" s="5"/>
    </row>
    <row r="4603" spans="1:2">
      <c r="A4603" s="4"/>
      <c r="B4603" s="5"/>
    </row>
    <row r="4604" spans="1:2">
      <c r="A4604" s="4"/>
      <c r="B4604" s="5"/>
    </row>
    <row r="4605" spans="1:2">
      <c r="A4605" s="4"/>
      <c r="B4605" s="5"/>
    </row>
    <row r="4606" spans="1:2">
      <c r="A4606" s="4"/>
      <c r="B4606" s="5"/>
    </row>
    <row r="4607" spans="1:2">
      <c r="A4607" s="4"/>
      <c r="B4607" s="5"/>
    </row>
    <row r="4608" spans="1:2">
      <c r="A4608" s="4"/>
      <c r="B4608" s="5"/>
    </row>
    <row r="4609" spans="1:2">
      <c r="A4609" s="4"/>
      <c r="B4609" s="5"/>
    </row>
    <row r="4610" spans="1:2">
      <c r="A4610" s="4"/>
      <c r="B4610" s="5"/>
    </row>
    <row r="4611" spans="1:2">
      <c r="A4611" s="4"/>
      <c r="B4611" s="5"/>
    </row>
    <row r="4612" spans="1:2">
      <c r="A4612" s="4"/>
      <c r="B4612" s="5"/>
    </row>
    <row r="4613" spans="1:2">
      <c r="A4613" s="4"/>
      <c r="B4613" s="5"/>
    </row>
    <row r="4614" spans="1:2">
      <c r="A4614" s="4"/>
      <c r="B4614" s="5"/>
    </row>
    <row r="4615" spans="1:2">
      <c r="A4615" s="4"/>
      <c r="B4615" s="5"/>
    </row>
    <row r="4616" spans="1:2">
      <c r="A4616" s="4"/>
      <c r="B4616" s="5"/>
    </row>
    <row r="4617" spans="1:2">
      <c r="A4617" s="4"/>
      <c r="B4617" s="5"/>
    </row>
    <row r="4618" spans="1:2">
      <c r="A4618" s="4"/>
      <c r="B4618" s="5"/>
    </row>
    <row r="4619" spans="1:2">
      <c r="A4619" s="4"/>
      <c r="B4619" s="5"/>
    </row>
    <row r="4620" spans="1:2">
      <c r="A4620" s="4"/>
      <c r="B4620" s="5"/>
    </row>
    <row r="4621" spans="1:2">
      <c r="A4621" s="4"/>
      <c r="B4621" s="5"/>
    </row>
    <row r="4622" spans="1:2">
      <c r="A4622" s="4"/>
      <c r="B4622" s="5"/>
    </row>
    <row r="4623" spans="1:2">
      <c r="A4623" s="4"/>
      <c r="B4623" s="5"/>
    </row>
    <row r="4624" spans="1:2">
      <c r="A4624" s="4"/>
      <c r="B4624" s="5"/>
    </row>
    <row r="4625" spans="1:2">
      <c r="A4625" s="4"/>
      <c r="B4625" s="5"/>
    </row>
    <row r="4626" spans="1:2">
      <c r="A4626" s="4"/>
      <c r="B4626" s="5"/>
    </row>
    <row r="4627" spans="1:2">
      <c r="A4627" s="4"/>
      <c r="B4627" s="5"/>
    </row>
    <row r="4628" spans="1:2">
      <c r="A4628" s="4"/>
      <c r="B4628" s="5"/>
    </row>
    <row r="4629" spans="1:2">
      <c r="A4629" s="4"/>
      <c r="B4629" s="5"/>
    </row>
    <row r="4630" spans="1:2">
      <c r="A4630" s="4"/>
      <c r="B4630" s="5"/>
    </row>
    <row r="4631" spans="1:2">
      <c r="A4631" s="4"/>
      <c r="B4631" s="5"/>
    </row>
    <row r="4632" spans="1:2">
      <c r="A4632" s="4"/>
      <c r="B4632" s="5"/>
    </row>
    <row r="4633" spans="1:2">
      <c r="A4633" s="4"/>
      <c r="B4633" s="5"/>
    </row>
    <row r="4634" spans="1:2">
      <c r="A4634" s="4"/>
      <c r="B4634" s="5"/>
    </row>
    <row r="4635" spans="1:2">
      <c r="A4635" s="4"/>
      <c r="B4635" s="5"/>
    </row>
    <row r="4636" spans="1:2">
      <c r="A4636" s="4"/>
      <c r="B4636" s="5"/>
    </row>
    <row r="4637" spans="1:2">
      <c r="A4637" s="4"/>
      <c r="B4637" s="5"/>
    </row>
    <row r="4638" spans="1:2">
      <c r="A4638" s="4"/>
      <c r="B4638" s="5"/>
    </row>
    <row r="4639" spans="1:2">
      <c r="A4639" s="4"/>
      <c r="B4639" s="5"/>
    </row>
    <row r="4640" spans="1:2">
      <c r="A4640" s="4"/>
      <c r="B4640" s="5"/>
    </row>
    <row r="4641" spans="1:2">
      <c r="A4641" s="4"/>
      <c r="B4641" s="5"/>
    </row>
    <row r="4642" spans="1:2">
      <c r="A4642" s="4"/>
      <c r="B4642" s="5"/>
    </row>
    <row r="4643" spans="1:2">
      <c r="A4643" s="4"/>
      <c r="B4643" s="5"/>
    </row>
    <row r="4644" spans="1:2">
      <c r="A4644" s="4"/>
      <c r="B4644" s="5"/>
    </row>
    <row r="4645" spans="1:2">
      <c r="A4645" s="4"/>
      <c r="B4645" s="5"/>
    </row>
    <row r="4646" spans="1:2">
      <c r="A4646" s="4"/>
      <c r="B4646" s="5"/>
    </row>
    <row r="4647" spans="1:2">
      <c r="A4647" s="4"/>
      <c r="B4647" s="5"/>
    </row>
    <row r="4648" spans="1:2">
      <c r="A4648" s="4"/>
      <c r="B4648" s="5"/>
    </row>
    <row r="4649" spans="1:2">
      <c r="A4649" s="4"/>
      <c r="B4649" s="5"/>
    </row>
    <row r="4650" spans="1:2">
      <c r="A4650" s="4"/>
      <c r="B4650" s="5"/>
    </row>
    <row r="4651" spans="1:2">
      <c r="A4651" s="4"/>
      <c r="B4651" s="5"/>
    </row>
    <row r="4652" spans="1:2">
      <c r="A4652" s="4"/>
      <c r="B4652" s="5"/>
    </row>
    <row r="4653" spans="1:2">
      <c r="A4653" s="4"/>
      <c r="B4653" s="5"/>
    </row>
    <row r="4654" spans="1:2">
      <c r="A4654" s="4"/>
      <c r="B4654" s="5"/>
    </row>
    <row r="4655" spans="1:2">
      <c r="A4655" s="4"/>
      <c r="B4655" s="5"/>
    </row>
    <row r="4656" spans="1:2">
      <c r="A4656" s="4"/>
      <c r="B4656" s="5"/>
    </row>
    <row r="4657" spans="1:2">
      <c r="A4657" s="4"/>
      <c r="B4657" s="5"/>
    </row>
    <row r="4658" spans="1:2">
      <c r="A4658" s="4"/>
      <c r="B4658" s="5"/>
    </row>
    <row r="4659" spans="1:2">
      <c r="A4659" s="4"/>
      <c r="B4659" s="5"/>
    </row>
    <row r="4660" spans="1:2">
      <c r="A4660" s="4"/>
      <c r="B4660" s="5"/>
    </row>
    <row r="4661" spans="1:2">
      <c r="A4661" s="4"/>
      <c r="B4661" s="5"/>
    </row>
    <row r="4662" spans="1:2">
      <c r="A4662" s="4"/>
      <c r="B4662" s="5"/>
    </row>
    <row r="4663" spans="1:2">
      <c r="A4663" s="4"/>
      <c r="B4663" s="5"/>
    </row>
    <row r="4664" spans="1:2">
      <c r="A4664" s="4"/>
      <c r="B4664" s="5"/>
    </row>
    <row r="4665" spans="1:2">
      <c r="A4665" s="4"/>
      <c r="B4665" s="5"/>
    </row>
    <row r="4666" spans="1:2">
      <c r="A4666" s="4"/>
      <c r="B4666" s="5"/>
    </row>
    <row r="4667" spans="1:2">
      <c r="A4667" s="4"/>
      <c r="B4667" s="5"/>
    </row>
    <row r="4668" spans="1:2">
      <c r="A4668" s="4"/>
      <c r="B4668" s="5"/>
    </row>
    <row r="4669" spans="1:2">
      <c r="A4669" s="4"/>
      <c r="B4669" s="5"/>
    </row>
    <row r="4670" spans="1:2">
      <c r="A4670" s="4"/>
      <c r="B4670" s="5"/>
    </row>
    <row r="4671" spans="1:2">
      <c r="A4671" s="4"/>
      <c r="B4671" s="5"/>
    </row>
    <row r="4672" spans="1:2">
      <c r="A4672" s="4"/>
      <c r="B4672" s="5"/>
    </row>
    <row r="4673" spans="1:2">
      <c r="A4673" s="4"/>
      <c r="B4673" s="5"/>
    </row>
    <row r="4674" spans="1:2">
      <c r="A4674" s="4"/>
      <c r="B4674" s="5"/>
    </row>
    <row r="4675" spans="1:2">
      <c r="A4675" s="4"/>
      <c r="B4675" s="5"/>
    </row>
    <row r="4676" spans="1:2">
      <c r="A4676" s="4"/>
      <c r="B4676" s="5"/>
    </row>
    <row r="4677" spans="1:2">
      <c r="A4677" s="4"/>
      <c r="B4677" s="5"/>
    </row>
    <row r="4678" spans="1:2">
      <c r="A4678" s="4"/>
      <c r="B4678" s="5"/>
    </row>
    <row r="4679" spans="1:2">
      <c r="A4679" s="4"/>
      <c r="B4679" s="5"/>
    </row>
    <row r="4680" spans="1:2">
      <c r="A4680" s="4"/>
      <c r="B4680" s="5"/>
    </row>
    <row r="4681" spans="1:2">
      <c r="A4681" s="4"/>
      <c r="B4681" s="5"/>
    </row>
    <row r="4682" spans="1:2">
      <c r="A4682" s="4"/>
      <c r="B4682" s="5"/>
    </row>
    <row r="4683" spans="1:2">
      <c r="A4683" s="4"/>
      <c r="B4683" s="5"/>
    </row>
    <row r="4684" spans="1:2">
      <c r="A4684" s="4"/>
      <c r="B4684" s="5"/>
    </row>
    <row r="4685" spans="1:2">
      <c r="A4685" s="4"/>
      <c r="B4685" s="5"/>
    </row>
    <row r="4686" spans="1:2">
      <c r="A4686" s="4"/>
      <c r="B4686" s="5"/>
    </row>
    <row r="4687" spans="1:2">
      <c r="A4687" s="4"/>
      <c r="B4687" s="5"/>
    </row>
    <row r="4688" spans="1:2">
      <c r="A4688" s="4"/>
      <c r="B4688" s="5"/>
    </row>
    <row r="4689" spans="1:2">
      <c r="A4689" s="4"/>
      <c r="B4689" s="5"/>
    </row>
    <row r="4690" spans="1:2">
      <c r="A4690" s="4"/>
      <c r="B4690" s="5"/>
    </row>
    <row r="4691" spans="1:2">
      <c r="A4691" s="4"/>
      <c r="B4691" s="5"/>
    </row>
    <row r="4692" spans="1:2">
      <c r="A4692" s="4"/>
      <c r="B4692" s="5"/>
    </row>
    <row r="4693" spans="1:2">
      <c r="A4693" s="4"/>
      <c r="B4693" s="5"/>
    </row>
    <row r="4694" spans="1:2">
      <c r="A4694" s="4"/>
      <c r="B4694" s="5"/>
    </row>
    <row r="4695" spans="1:2">
      <c r="A4695" s="4"/>
      <c r="B4695" s="5"/>
    </row>
    <row r="4696" spans="1:2">
      <c r="A4696" s="4"/>
      <c r="B4696" s="5"/>
    </row>
    <row r="4697" spans="1:2">
      <c r="A4697" s="4"/>
      <c r="B4697" s="5"/>
    </row>
    <row r="4698" spans="1:2">
      <c r="A4698" s="4"/>
      <c r="B4698" s="5"/>
    </row>
    <row r="4699" spans="1:2">
      <c r="A4699" s="4"/>
      <c r="B4699" s="5"/>
    </row>
    <row r="4700" spans="1:2">
      <c r="A4700" s="4"/>
      <c r="B4700" s="5"/>
    </row>
    <row r="4701" spans="1:2">
      <c r="A4701" s="4"/>
      <c r="B4701" s="5"/>
    </row>
    <row r="4702" spans="1:2">
      <c r="A4702" s="4"/>
      <c r="B4702" s="5"/>
    </row>
    <row r="4703" spans="1:2">
      <c r="A4703" s="4"/>
      <c r="B4703" s="5"/>
    </row>
    <row r="4704" spans="1:2">
      <c r="A4704" s="4"/>
      <c r="B4704" s="5"/>
    </row>
    <row r="4705" spans="1:2">
      <c r="A4705" s="4"/>
      <c r="B4705" s="5"/>
    </row>
    <row r="4706" spans="1:2">
      <c r="A4706" s="4"/>
      <c r="B4706" s="5"/>
    </row>
    <row r="4707" spans="1:2">
      <c r="A4707" s="4"/>
      <c r="B4707" s="5"/>
    </row>
    <row r="4708" spans="1:2">
      <c r="A4708" s="4"/>
      <c r="B4708" s="5"/>
    </row>
    <row r="4709" spans="1:2">
      <c r="A4709" s="4"/>
      <c r="B4709" s="5"/>
    </row>
    <row r="4710" spans="1:2">
      <c r="A4710" s="4"/>
      <c r="B4710" s="5"/>
    </row>
    <row r="4711" spans="1:2">
      <c r="A4711" s="4"/>
      <c r="B4711" s="5"/>
    </row>
    <row r="4712" spans="1:2">
      <c r="A4712" s="4"/>
      <c r="B4712" s="5"/>
    </row>
    <row r="4713" spans="1:2">
      <c r="A4713" s="4"/>
      <c r="B4713" s="5"/>
    </row>
    <row r="4714" spans="1:2">
      <c r="A4714" s="4"/>
      <c r="B4714" s="5"/>
    </row>
    <row r="4715" spans="1:2">
      <c r="A4715" s="4"/>
      <c r="B4715" s="5"/>
    </row>
    <row r="4716" spans="1:2">
      <c r="A4716" s="4"/>
      <c r="B4716" s="5"/>
    </row>
    <row r="4717" spans="1:2">
      <c r="A4717" s="4"/>
      <c r="B4717" s="5"/>
    </row>
    <row r="4718" spans="1:2">
      <c r="A4718" s="4"/>
      <c r="B4718" s="5"/>
    </row>
    <row r="4719" spans="1:2">
      <c r="A4719" s="4"/>
      <c r="B4719" s="5"/>
    </row>
    <row r="4720" spans="1:2">
      <c r="A4720" s="4"/>
      <c r="B4720" s="5"/>
    </row>
    <row r="4721" spans="1:2">
      <c r="A4721" s="4"/>
      <c r="B4721" s="5"/>
    </row>
    <row r="4722" spans="1:2">
      <c r="A4722" s="4"/>
      <c r="B4722" s="5"/>
    </row>
    <row r="4723" spans="1:2">
      <c r="A4723" s="4"/>
      <c r="B4723" s="5"/>
    </row>
    <row r="4724" spans="1:2">
      <c r="A4724" s="4"/>
      <c r="B4724" s="5"/>
    </row>
    <row r="4725" spans="1:2">
      <c r="A4725" s="4"/>
      <c r="B4725" s="5"/>
    </row>
    <row r="4726" spans="1:2">
      <c r="A4726" s="4"/>
      <c r="B4726" s="5"/>
    </row>
    <row r="4727" spans="1:2">
      <c r="A4727" s="4"/>
      <c r="B4727" s="5"/>
    </row>
    <row r="4728" spans="1:2">
      <c r="A4728" s="4"/>
      <c r="B4728" s="5"/>
    </row>
    <row r="4729" spans="1:2">
      <c r="A4729" s="4"/>
      <c r="B4729" s="5"/>
    </row>
    <row r="4730" spans="1:2">
      <c r="A4730" s="4"/>
      <c r="B4730" s="5"/>
    </row>
    <row r="4731" spans="1:2">
      <c r="A4731" s="4"/>
      <c r="B4731" s="5"/>
    </row>
    <row r="4732" spans="1:2">
      <c r="A4732" s="4"/>
      <c r="B4732" s="5"/>
    </row>
    <row r="4733" spans="1:2">
      <c r="A4733" s="4"/>
      <c r="B4733" s="5"/>
    </row>
    <row r="4734" spans="1:2">
      <c r="A4734" s="4"/>
      <c r="B4734" s="5"/>
    </row>
    <row r="4735" spans="1:2">
      <c r="A4735" s="4"/>
      <c r="B4735" s="5"/>
    </row>
    <row r="4736" spans="1:2">
      <c r="A4736" s="4"/>
      <c r="B4736" s="5"/>
    </row>
    <row r="4737" spans="1:2">
      <c r="A4737" s="4"/>
      <c r="B4737" s="5"/>
    </row>
    <row r="4738" spans="1:2">
      <c r="A4738" s="4"/>
      <c r="B4738" s="5"/>
    </row>
    <row r="4739" spans="1:2">
      <c r="A4739" s="4"/>
      <c r="B4739" s="5"/>
    </row>
    <row r="4740" spans="1:2">
      <c r="A4740" s="4"/>
      <c r="B4740" s="5"/>
    </row>
    <row r="4741" spans="1:2">
      <c r="A4741" s="4"/>
      <c r="B4741" s="5"/>
    </row>
    <row r="4742" spans="1:2">
      <c r="A4742" s="4"/>
      <c r="B4742" s="5"/>
    </row>
    <row r="4743" spans="1:2">
      <c r="A4743" s="4"/>
      <c r="B4743" s="5"/>
    </row>
    <row r="4744" spans="1:2">
      <c r="A4744" s="4"/>
      <c r="B4744" s="5"/>
    </row>
    <row r="4745" spans="1:2">
      <c r="A4745" s="4"/>
      <c r="B4745" s="5"/>
    </row>
    <row r="4746" spans="1:2">
      <c r="A4746" s="4"/>
      <c r="B4746" s="5"/>
    </row>
    <row r="4747" spans="1:2">
      <c r="A4747" s="4"/>
      <c r="B4747" s="5"/>
    </row>
    <row r="4748" spans="1:2">
      <c r="A4748" s="4"/>
      <c r="B4748" s="5"/>
    </row>
    <row r="4749" spans="1:2">
      <c r="A4749" s="4"/>
      <c r="B4749" s="5"/>
    </row>
    <row r="4750" spans="1:2">
      <c r="A4750" s="4"/>
      <c r="B4750" s="5"/>
    </row>
    <row r="4751" spans="1:2">
      <c r="A4751" s="4"/>
      <c r="B4751" s="5"/>
    </row>
    <row r="4752" spans="1:2">
      <c r="A4752" s="4"/>
      <c r="B4752" s="5"/>
    </row>
    <row r="4753" spans="1:2">
      <c r="A4753" s="4"/>
      <c r="B4753" s="5"/>
    </row>
    <row r="4754" spans="1:2">
      <c r="A4754" s="4"/>
      <c r="B4754" s="5"/>
    </row>
    <row r="4755" spans="1:2">
      <c r="A4755" s="4"/>
      <c r="B4755" s="5"/>
    </row>
    <row r="4756" spans="1:2">
      <c r="A4756" s="4"/>
      <c r="B4756" s="5"/>
    </row>
    <row r="4757" spans="1:2">
      <c r="A4757" s="4"/>
      <c r="B4757" s="5"/>
    </row>
    <row r="4758" spans="1:2">
      <c r="A4758" s="4"/>
      <c r="B4758" s="5"/>
    </row>
    <row r="4759" spans="1:2">
      <c r="A4759" s="4"/>
      <c r="B4759" s="5"/>
    </row>
    <row r="4760" spans="1:2">
      <c r="A4760" s="4"/>
      <c r="B4760" s="5"/>
    </row>
    <row r="4761" spans="1:2">
      <c r="A4761" s="4"/>
      <c r="B4761" s="5"/>
    </row>
    <row r="4762" spans="1:2">
      <c r="A4762" s="4"/>
      <c r="B4762" s="5"/>
    </row>
    <row r="4763" spans="1:2">
      <c r="A4763" s="4"/>
      <c r="B4763" s="5"/>
    </row>
    <row r="4764" spans="1:2">
      <c r="A4764" s="4"/>
      <c r="B4764" s="5"/>
    </row>
    <row r="4765" spans="1:2">
      <c r="A4765" s="4"/>
      <c r="B4765" s="5"/>
    </row>
    <row r="4766" spans="1:2">
      <c r="A4766" s="4"/>
      <c r="B4766" s="5"/>
    </row>
    <row r="4767" spans="1:2">
      <c r="A4767" s="4"/>
      <c r="B4767" s="5"/>
    </row>
    <row r="4768" spans="1:2">
      <c r="A4768" s="4"/>
      <c r="B4768" s="5"/>
    </row>
    <row r="4769" spans="1:2">
      <c r="A4769" s="4"/>
      <c r="B4769" s="5"/>
    </row>
    <row r="4770" spans="1:2">
      <c r="A4770" s="4"/>
      <c r="B4770" s="5"/>
    </row>
    <row r="4771" spans="1:2">
      <c r="A4771" s="4"/>
      <c r="B4771" s="5"/>
    </row>
    <row r="4772" spans="1:2">
      <c r="A4772" s="4"/>
      <c r="B4772" s="5"/>
    </row>
    <row r="4773" spans="1:2">
      <c r="A4773" s="4"/>
      <c r="B4773" s="5"/>
    </row>
    <row r="4774" spans="1:2">
      <c r="A4774" s="4"/>
      <c r="B4774" s="5"/>
    </row>
    <row r="4775" spans="1:2">
      <c r="A4775" s="4"/>
      <c r="B4775" s="5"/>
    </row>
    <row r="4776" spans="1:2">
      <c r="A4776" s="4"/>
      <c r="B4776" s="5"/>
    </row>
    <row r="4777" spans="1:2">
      <c r="A4777" s="4"/>
      <c r="B4777" s="5"/>
    </row>
    <row r="4778" spans="1:2">
      <c r="A4778" s="4"/>
      <c r="B4778" s="5"/>
    </row>
    <row r="4779" spans="1:2">
      <c r="A4779" s="4"/>
      <c r="B4779" s="5"/>
    </row>
    <row r="4780" spans="1:2">
      <c r="A4780" s="4"/>
      <c r="B4780" s="5"/>
    </row>
    <row r="4781" spans="1:2">
      <c r="A4781" s="4"/>
      <c r="B4781" s="5"/>
    </row>
    <row r="4782" spans="1:2">
      <c r="A4782" s="4"/>
      <c r="B4782" s="5"/>
    </row>
    <row r="4783" spans="1:2">
      <c r="A4783" s="4"/>
      <c r="B4783" s="5"/>
    </row>
    <row r="4784" spans="1:2">
      <c r="A4784" s="4"/>
      <c r="B4784" s="5"/>
    </row>
    <row r="4785" spans="1:2">
      <c r="A4785" s="4"/>
      <c r="B4785" s="5"/>
    </row>
    <row r="4786" spans="1:2">
      <c r="A4786" s="4"/>
      <c r="B4786" s="5"/>
    </row>
    <row r="4787" spans="1:2">
      <c r="A4787" s="4"/>
      <c r="B4787" s="5"/>
    </row>
    <row r="4788" spans="1:2">
      <c r="A4788" s="4"/>
      <c r="B4788" s="5"/>
    </row>
    <row r="4789" spans="1:2">
      <c r="A4789" s="4"/>
      <c r="B4789" s="5"/>
    </row>
    <row r="4790" spans="1:2">
      <c r="A4790" s="4"/>
      <c r="B4790" s="5"/>
    </row>
    <row r="4791" spans="1:2">
      <c r="A4791" s="4"/>
      <c r="B4791" s="5"/>
    </row>
    <row r="4792" spans="1:2">
      <c r="A4792" s="4"/>
      <c r="B4792" s="5"/>
    </row>
    <row r="4793" spans="1:2">
      <c r="A4793" s="4"/>
      <c r="B4793" s="5"/>
    </row>
    <row r="4794" spans="1:2">
      <c r="A4794" s="4"/>
      <c r="B4794" s="5"/>
    </row>
    <row r="4795" spans="1:2">
      <c r="A4795" s="4"/>
      <c r="B4795" s="5"/>
    </row>
    <row r="4796" spans="1:2">
      <c r="A4796" s="4"/>
      <c r="B4796" s="5"/>
    </row>
    <row r="4797" spans="1:2">
      <c r="A4797" s="4"/>
      <c r="B4797" s="5"/>
    </row>
    <row r="4798" spans="1:2">
      <c r="A4798" s="4"/>
      <c r="B4798" s="5"/>
    </row>
    <row r="4799" spans="1:2">
      <c r="A4799" s="4"/>
      <c r="B4799" s="5"/>
    </row>
    <row r="4800" spans="1:2">
      <c r="A4800" s="4"/>
      <c r="B4800" s="5"/>
    </row>
    <row r="4801" spans="1:2">
      <c r="A4801" s="4"/>
      <c r="B4801" s="5"/>
    </row>
    <row r="4802" spans="1:2">
      <c r="A4802" s="4"/>
      <c r="B4802" s="5"/>
    </row>
    <row r="4803" spans="1:2">
      <c r="A4803" s="4"/>
      <c r="B4803" s="5"/>
    </row>
    <row r="4804" spans="1:2">
      <c r="A4804" s="4"/>
      <c r="B4804" s="5"/>
    </row>
    <row r="4805" spans="1:2">
      <c r="A4805" s="4"/>
      <c r="B4805" s="5"/>
    </row>
    <row r="4806" spans="1:2">
      <c r="A4806" s="4"/>
      <c r="B4806" s="5"/>
    </row>
    <row r="4807" spans="1:2">
      <c r="A4807" s="4"/>
      <c r="B4807" s="5"/>
    </row>
    <row r="4808" spans="1:2">
      <c r="A4808" s="4"/>
      <c r="B4808" s="5"/>
    </row>
    <row r="4809" spans="1:2">
      <c r="A4809" s="4"/>
      <c r="B4809" s="5"/>
    </row>
    <row r="4810" spans="1:2">
      <c r="A4810" s="4"/>
      <c r="B4810" s="5"/>
    </row>
    <row r="4811" spans="1:2">
      <c r="A4811" s="4"/>
      <c r="B4811" s="5"/>
    </row>
    <row r="4812" spans="1:2">
      <c r="A4812" s="4"/>
      <c r="B4812" s="5"/>
    </row>
    <row r="4813" spans="1:2">
      <c r="A4813" s="4"/>
      <c r="B4813" s="5"/>
    </row>
    <row r="4814" spans="1:2">
      <c r="A4814" s="4"/>
      <c r="B4814" s="5"/>
    </row>
    <row r="4815" spans="1:2">
      <c r="A4815" s="4"/>
      <c r="B4815" s="5"/>
    </row>
    <row r="4816" spans="1:2">
      <c r="A4816" s="4"/>
      <c r="B4816" s="5"/>
    </row>
    <row r="4817" spans="1:2">
      <c r="A4817" s="4"/>
      <c r="B4817" s="5"/>
    </row>
    <row r="4818" spans="1:2">
      <c r="A4818" s="4"/>
      <c r="B4818" s="5"/>
    </row>
    <row r="4819" spans="1:2">
      <c r="A4819" s="4"/>
      <c r="B4819" s="5"/>
    </row>
    <row r="4820" spans="1:2">
      <c r="A4820" s="4"/>
      <c r="B4820" s="5"/>
    </row>
    <row r="4821" spans="1:2">
      <c r="A4821" s="4"/>
      <c r="B4821" s="5"/>
    </row>
    <row r="4822" spans="1:2">
      <c r="A4822" s="4"/>
      <c r="B4822" s="5"/>
    </row>
    <row r="4823" spans="1:2">
      <c r="A4823" s="4"/>
      <c r="B4823" s="5"/>
    </row>
    <row r="4824" spans="1:2">
      <c r="A4824" s="4"/>
      <c r="B4824" s="5"/>
    </row>
    <row r="4825" spans="1:2">
      <c r="A4825" s="4"/>
      <c r="B4825" s="5"/>
    </row>
    <row r="4826" spans="1:2">
      <c r="A4826" s="4"/>
      <c r="B4826" s="5"/>
    </row>
    <row r="4827" spans="1:2">
      <c r="A4827" s="4"/>
      <c r="B4827" s="5"/>
    </row>
    <row r="4828" spans="1:2">
      <c r="A4828" s="4"/>
      <c r="B4828" s="5"/>
    </row>
    <row r="4829" spans="1:2">
      <c r="A4829" s="4"/>
      <c r="B4829" s="5"/>
    </row>
    <row r="4830" spans="1:2">
      <c r="A4830" s="4"/>
      <c r="B4830" s="5"/>
    </row>
    <row r="4831" spans="1:2">
      <c r="A4831" s="4"/>
      <c r="B4831" s="5"/>
    </row>
    <row r="4832" spans="1:2">
      <c r="A4832" s="4"/>
      <c r="B4832" s="5"/>
    </row>
    <row r="4833" spans="1:2">
      <c r="A4833" s="4"/>
      <c r="B4833" s="5"/>
    </row>
    <row r="4834" spans="1:2">
      <c r="A4834" s="4"/>
      <c r="B4834" s="5"/>
    </row>
    <row r="4835" spans="1:2">
      <c r="A4835" s="4"/>
      <c r="B4835" s="5"/>
    </row>
    <row r="4836" spans="1:2">
      <c r="A4836" s="4"/>
      <c r="B4836" s="5"/>
    </row>
    <row r="4837" spans="1:2">
      <c r="A4837" s="4"/>
      <c r="B4837" s="5"/>
    </row>
    <row r="4838" spans="1:2">
      <c r="A4838" s="4"/>
      <c r="B4838" s="5"/>
    </row>
    <row r="4839" spans="1:2">
      <c r="A4839" s="4"/>
      <c r="B4839" s="5"/>
    </row>
    <row r="4840" spans="1:2">
      <c r="A4840" s="4"/>
      <c r="B4840" s="5"/>
    </row>
    <row r="4841" spans="1:2">
      <c r="A4841" s="4"/>
      <c r="B4841" s="5"/>
    </row>
    <row r="4842" spans="1:2">
      <c r="A4842" s="4"/>
      <c r="B4842" s="5"/>
    </row>
    <row r="4843" spans="1:2">
      <c r="A4843" s="4"/>
      <c r="B4843" s="5"/>
    </row>
    <row r="4844" spans="1:2">
      <c r="A4844" s="4"/>
      <c r="B4844" s="5"/>
    </row>
    <row r="4845" spans="1:2">
      <c r="A4845" s="4"/>
      <c r="B4845" s="5"/>
    </row>
    <row r="4846" spans="1:2">
      <c r="A4846" s="4"/>
      <c r="B4846" s="5"/>
    </row>
    <row r="4847" spans="1:2">
      <c r="A4847" s="4"/>
      <c r="B4847" s="5"/>
    </row>
    <row r="4848" spans="1:2">
      <c r="A4848" s="4"/>
      <c r="B4848" s="5"/>
    </row>
    <row r="4849" spans="1:2">
      <c r="A4849" s="4"/>
      <c r="B4849" s="5"/>
    </row>
    <row r="4850" spans="1:2">
      <c r="A4850" s="4"/>
      <c r="B4850" s="5"/>
    </row>
    <row r="4851" spans="1:2">
      <c r="A4851" s="4"/>
      <c r="B4851" s="5"/>
    </row>
    <row r="4852" spans="1:2">
      <c r="A4852" s="4"/>
      <c r="B4852" s="5"/>
    </row>
    <row r="4853" spans="1:2">
      <c r="A4853" s="4"/>
      <c r="B4853" s="5"/>
    </row>
    <row r="4854" spans="1:2">
      <c r="A4854" s="4"/>
      <c r="B4854" s="5"/>
    </row>
    <row r="4855" spans="1:2">
      <c r="A4855" s="4"/>
      <c r="B4855" s="5"/>
    </row>
    <row r="4856" spans="1:2">
      <c r="A4856" s="4"/>
      <c r="B4856" s="5"/>
    </row>
    <row r="4857" spans="1:2">
      <c r="A4857" s="4"/>
      <c r="B4857" s="5"/>
    </row>
    <row r="4858" spans="1:2">
      <c r="A4858" s="4"/>
      <c r="B4858" s="5"/>
    </row>
    <row r="4859" spans="1:2">
      <c r="A4859" s="4"/>
      <c r="B4859" s="5"/>
    </row>
    <row r="4860" spans="1:2">
      <c r="A4860" s="4"/>
      <c r="B4860" s="5"/>
    </row>
    <row r="4861" spans="1:2">
      <c r="A4861" s="4"/>
      <c r="B4861" s="5"/>
    </row>
    <row r="4862" spans="1:2">
      <c r="A4862" s="4"/>
      <c r="B4862" s="5"/>
    </row>
    <row r="4863" spans="1:2">
      <c r="A4863" s="4"/>
      <c r="B4863" s="5"/>
    </row>
    <row r="4864" spans="1:2">
      <c r="A4864" s="4"/>
      <c r="B4864" s="5"/>
    </row>
    <row r="4865" spans="1:2">
      <c r="A4865" s="4"/>
      <c r="B4865" s="5"/>
    </row>
    <row r="4866" spans="1:2">
      <c r="A4866" s="4"/>
      <c r="B4866" s="5"/>
    </row>
    <row r="4867" spans="1:2">
      <c r="A4867" s="4"/>
      <c r="B4867" s="5"/>
    </row>
    <row r="4868" spans="1:2">
      <c r="A4868" s="4"/>
      <c r="B4868" s="5"/>
    </row>
    <row r="4869" spans="1:2">
      <c r="A4869" s="4"/>
      <c r="B4869" s="5"/>
    </row>
    <row r="4870" spans="1:2">
      <c r="A4870" s="4"/>
      <c r="B4870" s="5"/>
    </row>
    <row r="4871" spans="1:2">
      <c r="A4871" s="4"/>
      <c r="B4871" s="5"/>
    </row>
    <row r="4872" spans="1:2">
      <c r="A4872" s="4"/>
      <c r="B4872" s="5"/>
    </row>
    <row r="4873" spans="1:2">
      <c r="A4873" s="4"/>
      <c r="B4873" s="5"/>
    </row>
    <row r="4874" spans="1:2">
      <c r="A4874" s="4"/>
      <c r="B4874" s="5"/>
    </row>
    <row r="4875" spans="1:2">
      <c r="A4875" s="4"/>
      <c r="B4875" s="5"/>
    </row>
    <row r="4876" spans="1:2">
      <c r="A4876" s="4"/>
      <c r="B4876" s="5"/>
    </row>
    <row r="4877" spans="1:2">
      <c r="A4877" s="4"/>
      <c r="B4877" s="5"/>
    </row>
    <row r="4878" spans="1:2">
      <c r="A4878" s="4"/>
      <c r="B4878" s="5"/>
    </row>
    <row r="4879" spans="1:2">
      <c r="A4879" s="4"/>
      <c r="B4879" s="5"/>
    </row>
    <row r="4880" spans="1:2">
      <c r="A4880" s="4"/>
      <c r="B4880" s="5"/>
    </row>
    <row r="4881" spans="1:2">
      <c r="A4881" s="4"/>
      <c r="B4881" s="5"/>
    </row>
    <row r="4882" spans="1:2">
      <c r="A4882" s="4"/>
      <c r="B4882" s="5"/>
    </row>
    <row r="4883" spans="1:2">
      <c r="A4883" s="4"/>
      <c r="B4883" s="5"/>
    </row>
    <row r="4884" spans="1:2">
      <c r="A4884" s="4"/>
      <c r="B4884" s="5"/>
    </row>
    <row r="4885" spans="1:2">
      <c r="A4885" s="4"/>
      <c r="B4885" s="5"/>
    </row>
    <row r="4886" spans="1:2">
      <c r="A4886" s="4"/>
      <c r="B4886" s="5"/>
    </row>
    <row r="4887" spans="1:2">
      <c r="A4887" s="4"/>
      <c r="B4887" s="5"/>
    </row>
    <row r="4888" spans="1:2">
      <c r="A4888" s="4"/>
      <c r="B4888" s="5"/>
    </row>
    <row r="4889" spans="1:2">
      <c r="A4889" s="4"/>
      <c r="B4889" s="5"/>
    </row>
    <row r="4890" spans="1:2">
      <c r="A4890" s="4"/>
      <c r="B4890" s="5"/>
    </row>
    <row r="4891" spans="1:2">
      <c r="A4891" s="4"/>
      <c r="B4891" s="5"/>
    </row>
    <row r="4892" spans="1:2">
      <c r="A4892" s="4"/>
      <c r="B4892" s="5"/>
    </row>
    <row r="4893" spans="1:2">
      <c r="A4893" s="4"/>
      <c r="B4893" s="5"/>
    </row>
    <row r="4894" spans="1:2">
      <c r="A4894" s="4"/>
      <c r="B4894" s="5"/>
    </row>
    <row r="4895" spans="1:2">
      <c r="A4895" s="4"/>
      <c r="B4895" s="5"/>
    </row>
    <row r="4896" spans="1:2">
      <c r="A4896" s="4"/>
      <c r="B4896" s="5"/>
    </row>
    <row r="4897" spans="1:2">
      <c r="A4897" s="4"/>
      <c r="B4897" s="5"/>
    </row>
    <row r="4898" spans="1:2">
      <c r="A4898" s="4"/>
      <c r="B4898" s="5"/>
    </row>
    <row r="4899" spans="1:2">
      <c r="A4899" s="4"/>
      <c r="B4899" s="5"/>
    </row>
    <row r="4900" spans="1:2">
      <c r="A4900" s="4"/>
      <c r="B4900" s="5"/>
    </row>
    <row r="4901" spans="1:2">
      <c r="A4901" s="4"/>
      <c r="B4901" s="5"/>
    </row>
    <row r="4902" spans="1:2">
      <c r="A4902" s="4"/>
      <c r="B4902" s="5"/>
    </row>
    <row r="4903" spans="1:2">
      <c r="A4903" s="4"/>
      <c r="B4903" s="5"/>
    </row>
    <row r="4904" spans="1:2">
      <c r="A4904" s="4"/>
      <c r="B4904" s="5"/>
    </row>
    <row r="4905" spans="1:2">
      <c r="A4905" s="4"/>
      <c r="B4905" s="5"/>
    </row>
    <row r="4906" spans="1:2">
      <c r="A4906" s="4"/>
      <c r="B4906" s="5"/>
    </row>
    <row r="4907" spans="1:2">
      <c r="A4907" s="4"/>
      <c r="B4907" s="5"/>
    </row>
    <row r="4908" spans="1:2">
      <c r="A4908" s="4"/>
      <c r="B4908" s="5"/>
    </row>
    <row r="4909" spans="1:2">
      <c r="A4909" s="4"/>
      <c r="B4909" s="5"/>
    </row>
    <row r="4910" spans="1:2">
      <c r="A4910" s="4"/>
      <c r="B4910" s="5"/>
    </row>
    <row r="4911" spans="1:2">
      <c r="A4911" s="4"/>
      <c r="B4911" s="5"/>
    </row>
    <row r="4912" spans="1:2">
      <c r="A4912" s="4"/>
      <c r="B4912" s="5"/>
    </row>
    <row r="4913" spans="1:2">
      <c r="A4913" s="4"/>
      <c r="B4913" s="5"/>
    </row>
    <row r="4914" spans="1:2">
      <c r="A4914" s="4"/>
      <c r="B4914" s="5"/>
    </row>
    <row r="4915" spans="1:2">
      <c r="A4915" s="4"/>
      <c r="B4915" s="5"/>
    </row>
    <row r="4916" spans="1:2">
      <c r="A4916" s="4"/>
      <c r="B4916" s="5"/>
    </row>
    <row r="4917" spans="1:2">
      <c r="A4917" s="4"/>
      <c r="B4917" s="5"/>
    </row>
    <row r="4918" spans="1:2">
      <c r="A4918" s="4"/>
      <c r="B4918" s="5"/>
    </row>
    <row r="4919" spans="1:2">
      <c r="A4919" s="4"/>
      <c r="B4919" s="5"/>
    </row>
    <row r="4920" spans="1:2">
      <c r="A4920" s="4"/>
      <c r="B4920" s="5"/>
    </row>
    <row r="4921" spans="1:2">
      <c r="A4921" s="4"/>
      <c r="B4921" s="5"/>
    </row>
    <row r="4922" spans="1:2">
      <c r="A4922" s="4"/>
      <c r="B4922" s="5"/>
    </row>
    <row r="4923" spans="1:2">
      <c r="A4923" s="4"/>
      <c r="B4923" s="5"/>
    </row>
    <row r="4924" spans="1:2">
      <c r="A4924" s="4"/>
      <c r="B4924" s="5"/>
    </row>
    <row r="4925" spans="1:2">
      <c r="A4925" s="4"/>
      <c r="B4925" s="5"/>
    </row>
    <row r="4926" spans="1:2">
      <c r="A4926" s="4"/>
      <c r="B4926" s="5"/>
    </row>
    <row r="4927" spans="1:2">
      <c r="A4927" s="4"/>
      <c r="B4927" s="5"/>
    </row>
    <row r="4928" spans="1:2">
      <c r="A4928" s="4"/>
      <c r="B4928" s="5"/>
    </row>
    <row r="4929" spans="1:2">
      <c r="A4929" s="4"/>
      <c r="B4929" s="5"/>
    </row>
    <row r="4930" spans="1:2">
      <c r="A4930" s="4"/>
      <c r="B4930" s="5"/>
    </row>
    <row r="4931" spans="1:2">
      <c r="A4931" s="4"/>
      <c r="B4931" s="5"/>
    </row>
    <row r="4932" spans="1:2">
      <c r="A4932" s="4"/>
      <c r="B4932" s="5"/>
    </row>
    <row r="4933" spans="1:2">
      <c r="A4933" s="4"/>
      <c r="B4933" s="5"/>
    </row>
    <row r="4934" spans="1:2">
      <c r="A4934" s="4"/>
      <c r="B4934" s="5"/>
    </row>
    <row r="4935" spans="1:2">
      <c r="A4935" s="4"/>
      <c r="B4935" s="5"/>
    </row>
    <row r="4936" spans="1:2">
      <c r="A4936" s="4"/>
      <c r="B4936" s="5"/>
    </row>
    <row r="4937" spans="1:2">
      <c r="A4937" s="4"/>
      <c r="B4937" s="5"/>
    </row>
    <row r="4938" spans="1:2">
      <c r="A4938" s="4"/>
      <c r="B4938" s="5"/>
    </row>
    <row r="4939" spans="1:2">
      <c r="A4939" s="4"/>
      <c r="B4939" s="5"/>
    </row>
    <row r="4940" spans="1:2">
      <c r="A4940" s="4"/>
      <c r="B4940" s="5"/>
    </row>
    <row r="4941" spans="1:2">
      <c r="A4941" s="4"/>
      <c r="B4941" s="5"/>
    </row>
    <row r="4942" spans="1:2">
      <c r="A4942" s="4"/>
      <c r="B4942" s="5"/>
    </row>
    <row r="4943" spans="1:2">
      <c r="A4943" s="4"/>
      <c r="B4943" s="5"/>
    </row>
    <row r="4944" spans="1:2">
      <c r="A4944" s="4"/>
      <c r="B4944" s="5"/>
    </row>
    <row r="4945" spans="1:2">
      <c r="A4945" s="4"/>
      <c r="B4945" s="5"/>
    </row>
    <row r="4946" spans="1:2">
      <c r="A4946" s="4"/>
      <c r="B4946" s="5"/>
    </row>
    <row r="4947" spans="1:2">
      <c r="A4947" s="4"/>
      <c r="B4947" s="5"/>
    </row>
    <row r="4948" spans="1:2">
      <c r="A4948" s="4"/>
      <c r="B4948" s="5"/>
    </row>
    <row r="4949" spans="1:2">
      <c r="A4949" s="4"/>
      <c r="B4949" s="5"/>
    </row>
    <row r="4950" spans="1:2">
      <c r="A4950" s="4"/>
      <c r="B4950" s="5"/>
    </row>
    <row r="4951" spans="1:2">
      <c r="A4951" s="4"/>
      <c r="B4951" s="5"/>
    </row>
    <row r="4952" spans="1:2">
      <c r="A4952" s="4"/>
      <c r="B4952" s="5"/>
    </row>
    <row r="4953" spans="1:2">
      <c r="A4953" s="4"/>
      <c r="B4953" s="5"/>
    </row>
    <row r="4954" spans="1:2">
      <c r="A4954" s="4"/>
      <c r="B4954" s="5"/>
    </row>
    <row r="4955" spans="1:2">
      <c r="A4955" s="4"/>
      <c r="B4955" s="5"/>
    </row>
    <row r="4956" spans="1:2">
      <c r="A4956" s="4"/>
      <c r="B4956" s="5"/>
    </row>
    <row r="4957" spans="1:2">
      <c r="A4957" s="4"/>
      <c r="B4957" s="5"/>
    </row>
    <row r="4958" spans="1:2">
      <c r="A4958" s="4"/>
      <c r="B4958" s="5"/>
    </row>
    <row r="4959" spans="1:2">
      <c r="A4959" s="4"/>
      <c r="B4959" s="5"/>
    </row>
    <row r="4960" spans="1:2">
      <c r="A4960" s="4"/>
      <c r="B4960" s="5"/>
    </row>
    <row r="4961" spans="1:2">
      <c r="A4961" s="4"/>
      <c r="B4961" s="5"/>
    </row>
    <row r="4962" spans="1:2">
      <c r="A4962" s="4"/>
      <c r="B4962" s="5"/>
    </row>
    <row r="4963" spans="1:2">
      <c r="A4963" s="4"/>
      <c r="B4963" s="5"/>
    </row>
    <row r="4964" spans="1:2">
      <c r="A4964" s="4"/>
      <c r="B4964" s="5"/>
    </row>
    <row r="4965" spans="1:2">
      <c r="A4965" s="4"/>
      <c r="B4965" s="5"/>
    </row>
    <row r="4966" spans="1:2">
      <c r="A4966" s="4"/>
      <c r="B4966" s="5"/>
    </row>
    <row r="4967" spans="1:2">
      <c r="A4967" s="4"/>
      <c r="B4967" s="5"/>
    </row>
    <row r="4968" spans="1:2">
      <c r="A4968" s="4"/>
      <c r="B4968" s="5"/>
    </row>
    <row r="4969" spans="1:2">
      <c r="A4969" s="4"/>
      <c r="B4969" s="5"/>
    </row>
    <row r="4970" spans="1:2">
      <c r="A4970" s="4"/>
      <c r="B4970" s="5"/>
    </row>
    <row r="4971" spans="1:2">
      <c r="A4971" s="4"/>
      <c r="B4971" s="5"/>
    </row>
    <row r="4972" spans="1:2">
      <c r="A4972" s="4"/>
      <c r="B4972" s="5"/>
    </row>
    <row r="4973" spans="1:2">
      <c r="A4973" s="4"/>
      <c r="B4973" s="5"/>
    </row>
    <row r="4974" spans="1:2">
      <c r="A4974" s="4"/>
      <c r="B4974" s="5"/>
    </row>
    <row r="4975" spans="1:2">
      <c r="A4975" s="4"/>
      <c r="B4975" s="5"/>
    </row>
    <row r="4976" spans="1:2">
      <c r="A4976" s="4"/>
      <c r="B4976" s="5"/>
    </row>
    <row r="4977" spans="1:2">
      <c r="A4977" s="4"/>
      <c r="B4977" s="5"/>
    </row>
    <row r="4978" spans="1:2">
      <c r="A4978" s="4"/>
      <c r="B4978" s="5"/>
    </row>
    <row r="4979" spans="1:2">
      <c r="A4979" s="4"/>
      <c r="B4979" s="5"/>
    </row>
    <row r="4980" spans="1:2">
      <c r="A4980" s="4"/>
      <c r="B4980" s="5"/>
    </row>
    <row r="4981" spans="1:2">
      <c r="A4981" s="4"/>
      <c r="B4981" s="5"/>
    </row>
    <row r="4982" spans="1:2">
      <c r="A4982" s="4"/>
      <c r="B4982" s="5"/>
    </row>
    <row r="4983" spans="1:2">
      <c r="A4983" s="4"/>
      <c r="B4983" s="5"/>
    </row>
    <row r="4984" spans="1:2">
      <c r="A4984" s="4"/>
      <c r="B4984" s="5"/>
    </row>
    <row r="4985" spans="1:2">
      <c r="A4985" s="4"/>
      <c r="B4985" s="5"/>
    </row>
    <row r="4986" spans="1:2">
      <c r="A4986" s="4"/>
      <c r="B4986" s="5"/>
    </row>
    <row r="4987" spans="1:2">
      <c r="A4987" s="4"/>
      <c r="B4987" s="5"/>
    </row>
    <row r="4988" spans="1:2">
      <c r="A4988" s="4"/>
      <c r="B4988" s="5"/>
    </row>
    <row r="4989" spans="1:2">
      <c r="A4989" s="4"/>
      <c r="B4989" s="5"/>
    </row>
    <row r="4990" spans="1:2">
      <c r="A4990" s="4"/>
      <c r="B4990" s="5"/>
    </row>
    <row r="4991" spans="1:2">
      <c r="A4991" s="4"/>
      <c r="B4991" s="5"/>
    </row>
    <row r="4992" spans="1:2">
      <c r="A4992" s="4"/>
      <c r="B4992" s="5"/>
    </row>
    <row r="4993" spans="1:2">
      <c r="A4993" s="4"/>
      <c r="B4993" s="5"/>
    </row>
    <row r="4994" spans="1:2">
      <c r="A4994" s="4"/>
      <c r="B4994" s="5"/>
    </row>
    <row r="4995" spans="1:2">
      <c r="A4995" s="4"/>
      <c r="B4995" s="5"/>
    </row>
    <row r="4996" spans="1:2">
      <c r="A4996" s="4"/>
      <c r="B4996" s="5"/>
    </row>
    <row r="4997" spans="1:2">
      <c r="A4997" s="4"/>
      <c r="B4997" s="5"/>
    </row>
    <row r="4998" spans="1:2">
      <c r="A4998" s="4"/>
      <c r="B4998" s="5"/>
    </row>
    <row r="4999" spans="1:2">
      <c r="A4999" s="4"/>
      <c r="B4999" s="5"/>
    </row>
    <row r="5000" spans="1:2">
      <c r="A5000" s="4"/>
      <c r="B5000" s="5"/>
    </row>
    <row r="5001" spans="1:2">
      <c r="A5001" s="4"/>
      <c r="B5001" s="5"/>
    </row>
    <row r="5002" spans="1:2">
      <c r="A5002" s="4"/>
      <c r="B5002" s="5"/>
    </row>
    <row r="5003" spans="1:2">
      <c r="A5003" s="4"/>
      <c r="B5003" s="5"/>
    </row>
    <row r="5004" spans="1:2">
      <c r="A5004" s="4"/>
      <c r="B5004" s="5"/>
    </row>
    <row r="5005" spans="1:2">
      <c r="A5005" s="4"/>
      <c r="B5005" s="5"/>
    </row>
    <row r="5006" spans="1:2">
      <c r="A5006" s="4"/>
      <c r="B5006" s="5"/>
    </row>
    <row r="5007" spans="1:2">
      <c r="A5007" s="4"/>
      <c r="B5007" s="5"/>
    </row>
    <row r="5008" spans="1:2">
      <c r="A5008" s="4"/>
      <c r="B5008" s="5"/>
    </row>
    <row r="5009" spans="1:2">
      <c r="A5009" s="4"/>
      <c r="B5009" s="5"/>
    </row>
    <row r="5010" spans="1:2">
      <c r="A5010" s="4"/>
      <c r="B5010" s="5"/>
    </row>
    <row r="5011" spans="1:2">
      <c r="A5011" s="4"/>
      <c r="B5011" s="5"/>
    </row>
    <row r="5012" spans="1:2">
      <c r="A5012" s="4"/>
      <c r="B5012" s="5"/>
    </row>
    <row r="5013" spans="1:2">
      <c r="A5013" s="4"/>
      <c r="B5013" s="5"/>
    </row>
    <row r="5014" spans="1:2">
      <c r="A5014" s="4"/>
      <c r="B5014" s="5"/>
    </row>
    <row r="5015" spans="1:2">
      <c r="A5015" s="4"/>
      <c r="B5015" s="5"/>
    </row>
    <row r="5016" spans="1:2">
      <c r="A5016" s="4"/>
      <c r="B5016" s="5"/>
    </row>
    <row r="5017" spans="1:2">
      <c r="A5017" s="4"/>
      <c r="B5017" s="5"/>
    </row>
    <row r="5018" spans="1:2">
      <c r="A5018" s="4"/>
      <c r="B5018" s="5"/>
    </row>
    <row r="5019" spans="1:2">
      <c r="A5019" s="4"/>
      <c r="B5019" s="5"/>
    </row>
    <row r="5020" spans="1:2">
      <c r="A5020" s="4"/>
      <c r="B5020" s="5"/>
    </row>
    <row r="5021" spans="1:2">
      <c r="A5021" s="4"/>
      <c r="B5021" s="5"/>
    </row>
    <row r="5022" spans="1:2">
      <c r="A5022" s="4"/>
      <c r="B5022" s="5"/>
    </row>
    <row r="5023" spans="1:2">
      <c r="A5023" s="4"/>
      <c r="B5023" s="5"/>
    </row>
    <row r="5024" spans="1:2">
      <c r="A5024" s="4"/>
      <c r="B5024" s="5"/>
    </row>
    <row r="5025" spans="1:2">
      <c r="A5025" s="4"/>
      <c r="B5025" s="5"/>
    </row>
    <row r="5026" spans="1:2">
      <c r="A5026" s="4"/>
      <c r="B5026" s="5"/>
    </row>
    <row r="5027" spans="1:2">
      <c r="A5027" s="4"/>
      <c r="B5027" s="5"/>
    </row>
    <row r="5028" spans="1:2">
      <c r="A5028" s="4"/>
      <c r="B5028" s="5"/>
    </row>
    <row r="5029" spans="1:2">
      <c r="A5029" s="4"/>
      <c r="B5029" s="5"/>
    </row>
    <row r="5030" spans="1:2">
      <c r="A5030" s="4"/>
      <c r="B5030" s="5"/>
    </row>
    <row r="5031" spans="1:2">
      <c r="A5031" s="4"/>
      <c r="B5031" s="5"/>
    </row>
    <row r="5032" spans="1:2">
      <c r="A5032" s="4"/>
      <c r="B5032" s="5"/>
    </row>
    <row r="5033" spans="1:2">
      <c r="A5033" s="4"/>
      <c r="B5033" s="5"/>
    </row>
    <row r="5034" spans="1:2">
      <c r="A5034" s="4"/>
      <c r="B5034" s="5"/>
    </row>
    <row r="5035" spans="1:2">
      <c r="A5035" s="4"/>
      <c r="B5035" s="5"/>
    </row>
    <row r="5036" spans="1:2">
      <c r="A5036" s="4"/>
      <c r="B5036" s="5"/>
    </row>
    <row r="5037" spans="1:2">
      <c r="A5037" s="4"/>
      <c r="B5037" s="5"/>
    </row>
    <row r="5038" spans="1:2">
      <c r="A5038" s="4"/>
      <c r="B5038" s="5"/>
    </row>
    <row r="5039" spans="1:2">
      <c r="A5039" s="4"/>
      <c r="B5039" s="5"/>
    </row>
    <row r="5040" spans="1:2">
      <c r="A5040" s="4"/>
      <c r="B5040" s="5"/>
    </row>
    <row r="5041" spans="1:2">
      <c r="A5041" s="4"/>
      <c r="B5041" s="5"/>
    </row>
    <row r="5042" spans="1:2">
      <c r="A5042" s="4"/>
      <c r="B5042" s="5"/>
    </row>
    <row r="5043" spans="1:2">
      <c r="A5043" s="4"/>
      <c r="B5043" s="5"/>
    </row>
    <row r="5044" spans="1:2">
      <c r="A5044" s="4"/>
      <c r="B5044" s="5"/>
    </row>
    <row r="5045" spans="1:2">
      <c r="A5045" s="4"/>
      <c r="B5045" s="5"/>
    </row>
    <row r="5046" spans="1:2">
      <c r="A5046" s="4"/>
      <c r="B5046" s="5"/>
    </row>
    <row r="5047" spans="1:2">
      <c r="A5047" s="4"/>
      <c r="B5047" s="5"/>
    </row>
    <row r="5048" spans="1:2">
      <c r="A5048" s="4"/>
      <c r="B5048" s="5"/>
    </row>
    <row r="5049" spans="1:2">
      <c r="A5049" s="4"/>
      <c r="B5049" s="5"/>
    </row>
    <row r="5050" spans="1:2">
      <c r="A5050" s="4"/>
      <c r="B5050" s="5"/>
    </row>
    <row r="5051" spans="1:2">
      <c r="A5051" s="4"/>
      <c r="B5051" s="5"/>
    </row>
    <row r="5052" spans="1:2">
      <c r="A5052" s="4"/>
      <c r="B5052" s="5"/>
    </row>
    <row r="5053" spans="1:2">
      <c r="A5053" s="4"/>
      <c r="B5053" s="5"/>
    </row>
    <row r="5054" spans="1:2">
      <c r="A5054" s="4"/>
      <c r="B5054" s="5"/>
    </row>
    <row r="5055" spans="1:2">
      <c r="A5055" s="4"/>
      <c r="B5055" s="5"/>
    </row>
    <row r="5056" spans="1:2">
      <c r="A5056" s="4"/>
      <c r="B5056" s="5"/>
    </row>
    <row r="5057" spans="1:2">
      <c r="A5057" s="4"/>
      <c r="B5057" s="5"/>
    </row>
    <row r="5058" spans="1:2">
      <c r="A5058" s="4"/>
      <c r="B5058" s="5"/>
    </row>
    <row r="5059" spans="1:2">
      <c r="A5059" s="4"/>
      <c r="B5059" s="5"/>
    </row>
    <row r="5060" spans="1:2">
      <c r="A5060" s="4"/>
      <c r="B5060" s="5"/>
    </row>
    <row r="5061" spans="1:2">
      <c r="A5061" s="4"/>
      <c r="B5061" s="5"/>
    </row>
    <row r="5062" spans="1:2">
      <c r="A5062" s="4"/>
      <c r="B5062" s="5"/>
    </row>
    <row r="5063" spans="1:2">
      <c r="A5063" s="4"/>
      <c r="B5063" s="5"/>
    </row>
    <row r="5064" spans="1:2">
      <c r="A5064" s="4"/>
      <c r="B5064" s="5"/>
    </row>
    <row r="5065" spans="1:2">
      <c r="A5065" s="4"/>
      <c r="B5065" s="5"/>
    </row>
    <row r="5066" spans="1:2">
      <c r="A5066" s="4"/>
      <c r="B5066" s="5"/>
    </row>
    <row r="5067" spans="1:2">
      <c r="A5067" s="4"/>
      <c r="B5067" s="5"/>
    </row>
    <row r="5068" spans="1:2">
      <c r="A5068" s="4"/>
      <c r="B5068" s="5"/>
    </row>
    <row r="5069" spans="1:2">
      <c r="A5069" s="4"/>
      <c r="B5069" s="5"/>
    </row>
    <row r="5070" spans="1:2">
      <c r="A5070" s="4"/>
      <c r="B5070" s="5"/>
    </row>
    <row r="5071" spans="1:2">
      <c r="A5071" s="4"/>
      <c r="B5071" s="5"/>
    </row>
    <row r="5072" spans="1:2">
      <c r="A5072" s="4"/>
      <c r="B5072" s="5"/>
    </row>
    <row r="5073" spans="1:2">
      <c r="A5073" s="4"/>
      <c r="B5073" s="5"/>
    </row>
    <row r="5074" spans="1:2">
      <c r="A5074" s="4"/>
      <c r="B5074" s="5"/>
    </row>
    <row r="5075" spans="1:2">
      <c r="A5075" s="4"/>
      <c r="B5075" s="5"/>
    </row>
    <row r="5076" spans="1:2">
      <c r="A5076" s="4"/>
      <c r="B5076" s="5"/>
    </row>
    <row r="5077" spans="1:2">
      <c r="A5077" s="4"/>
      <c r="B5077" s="5"/>
    </row>
    <row r="5078" spans="1:2">
      <c r="A5078" s="4"/>
      <c r="B5078" s="5"/>
    </row>
    <row r="5079" spans="1:2">
      <c r="A5079" s="4"/>
      <c r="B5079" s="5"/>
    </row>
    <row r="5080" spans="1:2">
      <c r="A5080" s="4"/>
      <c r="B5080" s="5"/>
    </row>
    <row r="5081" spans="1:2">
      <c r="A5081" s="4"/>
      <c r="B5081" s="5"/>
    </row>
    <row r="5082" spans="1:2">
      <c r="A5082" s="4"/>
      <c r="B5082" s="5"/>
    </row>
    <row r="5083" spans="1:2">
      <c r="A5083" s="4"/>
      <c r="B5083" s="5"/>
    </row>
    <row r="5084" spans="1:2">
      <c r="A5084" s="4"/>
      <c r="B5084" s="5"/>
    </row>
    <row r="5085" spans="1:2">
      <c r="A5085" s="4"/>
      <c r="B5085" s="5"/>
    </row>
    <row r="5086" spans="1:2">
      <c r="A5086" s="4"/>
      <c r="B5086" s="5"/>
    </row>
    <row r="5087" spans="1:2">
      <c r="A5087" s="4"/>
      <c r="B5087" s="5"/>
    </row>
    <row r="5088" spans="1:2">
      <c r="A5088" s="4"/>
      <c r="B5088" s="5"/>
    </row>
    <row r="5089" spans="1:2">
      <c r="A5089" s="4"/>
      <c r="B5089" s="5"/>
    </row>
    <row r="5090" spans="1:2">
      <c r="A5090" s="4"/>
      <c r="B5090" s="5"/>
    </row>
    <row r="5091" spans="1:2">
      <c r="A5091" s="4"/>
      <c r="B5091" s="5"/>
    </row>
    <row r="5092" spans="1:2">
      <c r="A5092" s="4"/>
      <c r="B5092" s="5"/>
    </row>
    <row r="5093" spans="1:2">
      <c r="A5093" s="4"/>
      <c r="B5093" s="5"/>
    </row>
    <row r="5094" spans="1:2">
      <c r="A5094" s="4"/>
      <c r="B5094" s="5"/>
    </row>
    <row r="5095" spans="1:2">
      <c r="A5095" s="4"/>
      <c r="B5095" s="5"/>
    </row>
    <row r="5096" spans="1:2">
      <c r="A5096" s="4"/>
      <c r="B5096" s="5"/>
    </row>
    <row r="5097" spans="1:2">
      <c r="A5097" s="4"/>
      <c r="B5097" s="5"/>
    </row>
    <row r="5098" spans="1:2">
      <c r="A5098" s="4"/>
      <c r="B5098" s="5"/>
    </row>
    <row r="5099" spans="1:2">
      <c r="A5099" s="4"/>
      <c r="B5099" s="5"/>
    </row>
    <row r="5100" spans="1:2">
      <c r="A5100" s="4"/>
      <c r="B5100" s="5"/>
    </row>
    <row r="5101" spans="1:2">
      <c r="A5101" s="4"/>
      <c r="B5101" s="5"/>
    </row>
    <row r="5102" spans="1:2">
      <c r="A5102" s="4"/>
      <c r="B5102" s="5"/>
    </row>
    <row r="5103" spans="1:2">
      <c r="A5103" s="4"/>
      <c r="B5103" s="5"/>
    </row>
    <row r="5104" spans="1:2">
      <c r="A5104" s="4"/>
      <c r="B5104" s="5"/>
    </row>
    <row r="5105" spans="1:2">
      <c r="A5105" s="4"/>
      <c r="B5105" s="5"/>
    </row>
    <row r="5106" spans="1:2">
      <c r="A5106" s="4"/>
      <c r="B5106" s="5"/>
    </row>
    <row r="5107" spans="1:2">
      <c r="A5107" s="4"/>
      <c r="B5107" s="5"/>
    </row>
    <row r="5108" spans="1:2">
      <c r="A5108" s="4"/>
      <c r="B5108" s="5"/>
    </row>
    <row r="5109" spans="1:2">
      <c r="A5109" s="4"/>
      <c r="B5109" s="5"/>
    </row>
    <row r="5110" spans="1:2">
      <c r="A5110" s="4"/>
      <c r="B5110" s="5"/>
    </row>
    <row r="5111" spans="1:2">
      <c r="A5111" s="4"/>
      <c r="B5111" s="5"/>
    </row>
    <row r="5112" spans="1:2">
      <c r="A5112" s="4"/>
      <c r="B5112" s="5"/>
    </row>
    <row r="5113" spans="1:2">
      <c r="A5113" s="4"/>
      <c r="B5113" s="5"/>
    </row>
    <row r="5114" spans="1:2">
      <c r="A5114" s="4"/>
      <c r="B5114" s="5"/>
    </row>
    <row r="5115" spans="1:2">
      <c r="A5115" s="4"/>
      <c r="B5115" s="5"/>
    </row>
    <row r="5116" spans="1:2">
      <c r="A5116" s="4"/>
      <c r="B5116" s="5"/>
    </row>
    <row r="5117" spans="1:2">
      <c r="A5117" s="4"/>
      <c r="B5117" s="5"/>
    </row>
    <row r="5118" spans="1:2">
      <c r="A5118" s="4"/>
      <c r="B5118" s="5"/>
    </row>
    <row r="5119" spans="1:2">
      <c r="A5119" s="4"/>
      <c r="B5119" s="5"/>
    </row>
    <row r="5120" spans="1:2">
      <c r="A5120" s="4"/>
      <c r="B5120" s="5"/>
    </row>
    <row r="5121" spans="1:2">
      <c r="A5121" s="4"/>
      <c r="B5121" s="5"/>
    </row>
    <row r="5122" spans="1:2">
      <c r="A5122" s="4"/>
      <c r="B5122" s="5"/>
    </row>
    <row r="5123" spans="1:2">
      <c r="A5123" s="4"/>
      <c r="B5123" s="5"/>
    </row>
    <row r="5124" spans="1:2">
      <c r="A5124" s="4"/>
      <c r="B5124" s="5"/>
    </row>
    <row r="5125" spans="1:2">
      <c r="A5125" s="4"/>
      <c r="B5125" s="5"/>
    </row>
    <row r="5126" spans="1:2">
      <c r="A5126" s="4"/>
      <c r="B5126" s="5"/>
    </row>
    <row r="5127" spans="1:2">
      <c r="A5127" s="4"/>
      <c r="B5127" s="5"/>
    </row>
    <row r="5128" spans="1:2">
      <c r="A5128" s="4"/>
      <c r="B5128" s="5"/>
    </row>
    <row r="5129" spans="1:2">
      <c r="A5129" s="4"/>
      <c r="B5129" s="5"/>
    </row>
    <row r="5130" spans="1:2">
      <c r="A5130" s="4"/>
      <c r="B5130" s="5"/>
    </row>
    <row r="5131" spans="1:2">
      <c r="A5131" s="4"/>
      <c r="B5131" s="5"/>
    </row>
    <row r="5132" spans="1:2">
      <c r="A5132" s="4"/>
      <c r="B5132" s="5"/>
    </row>
    <row r="5133" spans="1:2">
      <c r="A5133" s="4"/>
      <c r="B5133" s="5"/>
    </row>
    <row r="5134" spans="1:2">
      <c r="A5134" s="4"/>
      <c r="B5134" s="5"/>
    </row>
    <row r="5135" spans="1:2">
      <c r="A5135" s="4"/>
      <c r="B5135" s="5"/>
    </row>
    <row r="5136" spans="1:2">
      <c r="A5136" s="4"/>
      <c r="B5136" s="5"/>
    </row>
    <row r="5137" spans="1:2">
      <c r="A5137" s="4"/>
      <c r="B5137" s="5"/>
    </row>
    <row r="5138" spans="1:2">
      <c r="A5138" s="4"/>
      <c r="B5138" s="5"/>
    </row>
    <row r="5139" spans="1:2">
      <c r="A5139" s="4"/>
      <c r="B5139" s="5"/>
    </row>
    <row r="5140" spans="1:2">
      <c r="A5140" s="4"/>
      <c r="B5140" s="5"/>
    </row>
    <row r="5141" spans="1:2">
      <c r="A5141" s="4"/>
      <c r="B5141" s="5"/>
    </row>
    <row r="5142" spans="1:2">
      <c r="A5142" s="4"/>
      <c r="B5142" s="5"/>
    </row>
    <row r="5143" spans="1:2">
      <c r="A5143" s="4"/>
      <c r="B5143" s="5"/>
    </row>
    <row r="5144" spans="1:2">
      <c r="A5144" s="4"/>
      <c r="B5144" s="5"/>
    </row>
    <row r="5145" spans="1:2">
      <c r="A5145" s="4"/>
      <c r="B5145" s="5"/>
    </row>
    <row r="5146" spans="1:2">
      <c r="A5146" s="4"/>
      <c r="B5146" s="5"/>
    </row>
    <row r="5147" spans="1:2">
      <c r="A5147" s="4"/>
      <c r="B5147" s="5"/>
    </row>
    <row r="5148" spans="1:2">
      <c r="A5148" s="4"/>
      <c r="B5148" s="5"/>
    </row>
    <row r="5149" spans="1:2">
      <c r="A5149" s="4"/>
      <c r="B5149" s="5"/>
    </row>
    <row r="5150" spans="1:2">
      <c r="A5150" s="4"/>
      <c r="B5150" s="5"/>
    </row>
    <row r="5151" spans="1:2">
      <c r="A5151" s="4"/>
      <c r="B5151" s="5"/>
    </row>
    <row r="5152" spans="1:2">
      <c r="A5152" s="4"/>
      <c r="B5152" s="5"/>
    </row>
    <row r="5153" spans="1:2">
      <c r="A5153" s="4"/>
      <c r="B5153" s="5"/>
    </row>
    <row r="5154" spans="1:2">
      <c r="A5154" s="4"/>
      <c r="B5154" s="5"/>
    </row>
    <row r="5155" spans="1:2">
      <c r="A5155" s="4"/>
      <c r="B5155" s="5"/>
    </row>
    <row r="5156" spans="1:2">
      <c r="A5156" s="4"/>
      <c r="B5156" s="5"/>
    </row>
    <row r="5157" spans="1:2">
      <c r="A5157" s="4"/>
      <c r="B5157" s="5"/>
    </row>
    <row r="5158" spans="1:2">
      <c r="A5158" s="4"/>
      <c r="B5158" s="5"/>
    </row>
    <row r="5159" spans="1:2">
      <c r="A5159" s="4"/>
      <c r="B5159" s="5"/>
    </row>
    <row r="5160" spans="1:2">
      <c r="A5160" s="4"/>
      <c r="B5160" s="5"/>
    </row>
    <row r="5161" spans="1:2">
      <c r="A5161" s="4"/>
      <c r="B5161" s="5"/>
    </row>
    <row r="5162" spans="1:2">
      <c r="A5162" s="4"/>
      <c r="B5162" s="5"/>
    </row>
    <row r="5163" spans="1:2">
      <c r="A5163" s="4"/>
      <c r="B5163" s="5"/>
    </row>
    <row r="5164" spans="1:2">
      <c r="A5164" s="4"/>
      <c r="B5164" s="5"/>
    </row>
    <row r="5165" spans="1:2">
      <c r="A5165" s="4"/>
      <c r="B5165" s="5"/>
    </row>
    <row r="5166" spans="1:2">
      <c r="A5166" s="4"/>
      <c r="B5166" s="5"/>
    </row>
    <row r="5167" spans="1:2">
      <c r="A5167" s="4"/>
      <c r="B5167" s="5"/>
    </row>
    <row r="5168" spans="1:2">
      <c r="A5168" s="4"/>
      <c r="B5168" s="5"/>
    </row>
    <row r="5169" spans="1:2">
      <c r="A5169" s="4"/>
      <c r="B5169" s="5"/>
    </row>
    <row r="5170" spans="1:2">
      <c r="A5170" s="4"/>
      <c r="B5170" s="5"/>
    </row>
    <row r="5171" spans="1:2">
      <c r="A5171" s="4"/>
      <c r="B5171" s="5"/>
    </row>
    <row r="5172" spans="1:2">
      <c r="A5172" s="4"/>
      <c r="B5172" s="5"/>
    </row>
    <row r="5173" spans="1:2">
      <c r="A5173" s="4"/>
      <c r="B5173" s="5"/>
    </row>
    <row r="5174" spans="1:2">
      <c r="A5174" s="4"/>
      <c r="B5174" s="5"/>
    </row>
    <row r="5175" spans="1:2">
      <c r="A5175" s="4"/>
      <c r="B5175" s="5"/>
    </row>
    <row r="5176" spans="1:2">
      <c r="A5176" s="4"/>
      <c r="B5176" s="5"/>
    </row>
    <row r="5177" spans="1:2">
      <c r="A5177" s="4"/>
      <c r="B5177" s="5"/>
    </row>
    <row r="5178" spans="1:2">
      <c r="A5178" s="4"/>
      <c r="B5178" s="5"/>
    </row>
    <row r="5179" spans="1:2">
      <c r="A5179" s="4"/>
      <c r="B5179" s="5"/>
    </row>
    <row r="5180" spans="1:2">
      <c r="A5180" s="4"/>
      <c r="B5180" s="5"/>
    </row>
    <row r="5181" spans="1:2">
      <c r="A5181" s="4"/>
      <c r="B5181" s="5"/>
    </row>
    <row r="5182" spans="1:2">
      <c r="A5182" s="4"/>
      <c r="B5182" s="5"/>
    </row>
    <row r="5183" spans="1:2">
      <c r="A5183" s="4"/>
      <c r="B5183" s="5"/>
    </row>
    <row r="5184" spans="1:2">
      <c r="A5184" s="4"/>
      <c r="B5184" s="5"/>
    </row>
    <row r="5185" spans="1:2">
      <c r="A5185" s="4"/>
      <c r="B5185" s="5"/>
    </row>
  </sheetData>
  <mergeCells count="14">
    <mergeCell ref="A11:M11"/>
    <mergeCell ref="A42:M42"/>
    <mergeCell ref="A45:M45"/>
    <mergeCell ref="A16:M16"/>
    <mergeCell ref="A18:M18"/>
    <mergeCell ref="A26:M26"/>
    <mergeCell ref="A30:M30"/>
    <mergeCell ref="A33:M33"/>
    <mergeCell ref="A38:M38"/>
    <mergeCell ref="B1:M1"/>
    <mergeCell ref="B2:M2"/>
    <mergeCell ref="B3:M3"/>
    <mergeCell ref="B4:M4"/>
    <mergeCell ref="A8:M8"/>
  </mergeCells>
  <pageMargins left="0.19685039370078741" right="0.19685039370078741" top="0.39370078740157483" bottom="0.19685039370078741" header="0" footer="0"/>
  <pageSetup scale="5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63"/>
  <sheetViews>
    <sheetView workbookViewId="0">
      <selection activeCell="B28" sqref="B28"/>
    </sheetView>
  </sheetViews>
  <sheetFormatPr baseColWidth="10" defaultRowHeight="12.75"/>
  <cols>
    <col min="1" max="1" width="11.5703125" customWidth="1"/>
    <col min="2" max="2" width="39.140625" customWidth="1"/>
    <col min="3" max="3" width="21" customWidth="1"/>
    <col min="4" max="4" width="24.28515625" customWidth="1"/>
  </cols>
  <sheetData>
    <row r="2" spans="1:7">
      <c r="A2" s="72"/>
      <c r="B2" s="625" t="s">
        <v>189</v>
      </c>
      <c r="C2" s="625"/>
      <c r="D2" s="625"/>
      <c r="E2" s="93"/>
      <c r="F2" s="93"/>
      <c r="G2" s="93"/>
    </row>
    <row r="3" spans="1:7">
      <c r="A3" s="72"/>
      <c r="B3" s="625" t="s">
        <v>190</v>
      </c>
      <c r="C3" s="625"/>
      <c r="D3" s="625"/>
      <c r="E3" s="93"/>
      <c r="F3" s="93"/>
      <c r="G3" s="93"/>
    </row>
    <row r="4" spans="1:7">
      <c r="A4" s="72"/>
      <c r="B4" s="625" t="s">
        <v>191</v>
      </c>
      <c r="C4" s="625"/>
      <c r="D4" s="625"/>
      <c r="E4" s="93"/>
      <c r="F4" s="93"/>
      <c r="G4" s="93"/>
    </row>
    <row r="5" spans="1:7">
      <c r="A5" s="72"/>
      <c r="B5" s="626" t="s">
        <v>192</v>
      </c>
      <c r="C5" s="626"/>
      <c r="D5" s="626"/>
      <c r="E5" s="89"/>
      <c r="F5" s="89"/>
      <c r="G5" s="89"/>
    </row>
    <row r="6" spans="1:7">
      <c r="A6" s="73"/>
      <c r="B6" s="74" t="s">
        <v>193</v>
      </c>
      <c r="C6" s="74" t="s">
        <v>194</v>
      </c>
      <c r="D6" s="74" t="s">
        <v>195</v>
      </c>
    </row>
    <row r="7" spans="1:7">
      <c r="A7" s="75">
        <v>3000</v>
      </c>
      <c r="B7" s="76" t="s">
        <v>196</v>
      </c>
      <c r="C7" s="94">
        <f>SUM(C8+C34)</f>
        <v>27753409871</v>
      </c>
      <c r="D7" s="94">
        <f>SUM(D8+D34)</f>
        <v>19966603344.200001</v>
      </c>
    </row>
    <row r="8" spans="1:7">
      <c r="A8" s="77">
        <v>3100</v>
      </c>
      <c r="B8" s="78" t="s">
        <v>197</v>
      </c>
      <c r="C8" s="95">
        <f>SUM(C9+C13)</f>
        <v>18275427451</v>
      </c>
      <c r="D8" s="95">
        <f>SUM(D9+D13)</f>
        <v>9714095075</v>
      </c>
    </row>
    <row r="9" spans="1:7">
      <c r="A9" s="79">
        <v>3110</v>
      </c>
      <c r="B9" s="80" t="s">
        <v>198</v>
      </c>
      <c r="C9" s="96">
        <f>SUM(C10:C12)</f>
        <v>7504817620</v>
      </c>
      <c r="D9" s="96">
        <f>SUM(D10:D12)</f>
        <v>3796736345</v>
      </c>
    </row>
    <row r="10" spans="1:7">
      <c r="A10" s="81"/>
      <c r="B10" s="82" t="s">
        <v>199</v>
      </c>
      <c r="C10" s="97"/>
      <c r="D10" s="97"/>
    </row>
    <row r="11" spans="1:7">
      <c r="A11" s="81"/>
      <c r="B11" s="82" t="s">
        <v>200</v>
      </c>
      <c r="C11" s="97">
        <v>7504817620</v>
      </c>
      <c r="D11" s="97">
        <v>3796736345</v>
      </c>
    </row>
    <row r="12" spans="1:7">
      <c r="A12" s="81"/>
      <c r="B12" s="82" t="s">
        <v>201</v>
      </c>
      <c r="C12" s="97"/>
      <c r="D12" s="97"/>
    </row>
    <row r="13" spans="1:7">
      <c r="A13" s="79">
        <v>3120</v>
      </c>
      <c r="B13" s="80" t="s">
        <v>202</v>
      </c>
      <c r="C13" s="96">
        <f>SUM(C14+C18+C19+C20+C21+C26)</f>
        <v>10770609831</v>
      </c>
      <c r="D13" s="96">
        <f>SUM(D14+D18+D19+D20+D21+D26)</f>
        <v>5917358730</v>
      </c>
    </row>
    <row r="14" spans="1:7">
      <c r="A14" s="81">
        <v>3121</v>
      </c>
      <c r="B14" s="83" t="s">
        <v>203</v>
      </c>
      <c r="C14" s="98">
        <f>SUM(C15:C17)</f>
        <v>388224373</v>
      </c>
      <c r="D14" s="98">
        <f>SUM(D15:D17)</f>
        <v>219297776</v>
      </c>
    </row>
    <row r="15" spans="1:7">
      <c r="A15" s="81"/>
      <c r="B15" s="82" t="s">
        <v>203</v>
      </c>
      <c r="C15" s="97">
        <v>0</v>
      </c>
      <c r="D15" s="97">
        <v>0</v>
      </c>
    </row>
    <row r="16" spans="1:7">
      <c r="A16" s="81"/>
      <c r="B16" s="82" t="s">
        <v>204</v>
      </c>
      <c r="C16" s="97">
        <v>388224373</v>
      </c>
      <c r="D16" s="97">
        <v>219297776</v>
      </c>
    </row>
    <row r="17" spans="1:4">
      <c r="A17" s="81"/>
      <c r="B17" s="82" t="s">
        <v>205</v>
      </c>
      <c r="C17" s="97">
        <v>0</v>
      </c>
      <c r="D17" s="97">
        <v>0</v>
      </c>
    </row>
    <row r="18" spans="1:4">
      <c r="A18" s="81">
        <v>3123</v>
      </c>
      <c r="B18" s="83" t="s">
        <v>206</v>
      </c>
      <c r="C18" s="98">
        <v>0</v>
      </c>
      <c r="D18" s="98">
        <v>0</v>
      </c>
    </row>
    <row r="19" spans="1:4">
      <c r="A19" s="81">
        <v>3124</v>
      </c>
      <c r="B19" s="83" t="s">
        <v>207</v>
      </c>
      <c r="C19" s="98">
        <v>0</v>
      </c>
      <c r="D19" s="98">
        <v>0</v>
      </c>
    </row>
    <row r="20" spans="1:4">
      <c r="A20" s="81">
        <v>3125</v>
      </c>
      <c r="B20" s="83" t="s">
        <v>208</v>
      </c>
      <c r="C20" s="98">
        <v>0</v>
      </c>
      <c r="D20" s="98">
        <v>0</v>
      </c>
    </row>
    <row r="21" spans="1:4">
      <c r="A21" s="81">
        <v>3126</v>
      </c>
      <c r="B21" s="83" t="s">
        <v>209</v>
      </c>
      <c r="C21" s="98">
        <f>SUM(C22:C25)</f>
        <v>8083120139</v>
      </c>
      <c r="D21" s="98">
        <f>SUM(D22:D25)</f>
        <v>3445509308</v>
      </c>
    </row>
    <row r="22" spans="1:4">
      <c r="A22" s="81"/>
      <c r="B22" s="82" t="s">
        <v>210</v>
      </c>
      <c r="C22" s="97">
        <f>+[3]Hoja1!$F$19</f>
        <v>3461573029</v>
      </c>
      <c r="D22" s="97">
        <f>+[3]Hoja1!$G$19</f>
        <v>852889658</v>
      </c>
    </row>
    <row r="23" spans="1:4">
      <c r="A23" s="81"/>
      <c r="B23" s="82" t="s">
        <v>211</v>
      </c>
      <c r="C23" s="97"/>
      <c r="D23" s="97"/>
    </row>
    <row r="24" spans="1:4">
      <c r="A24" s="81"/>
      <c r="B24" s="82" t="s">
        <v>212</v>
      </c>
      <c r="C24" s="97">
        <v>0</v>
      </c>
      <c r="D24" s="97">
        <v>0</v>
      </c>
    </row>
    <row r="25" spans="1:4">
      <c r="A25" s="81"/>
      <c r="B25" s="82" t="s">
        <v>213</v>
      </c>
      <c r="C25" s="97">
        <f>+[3]Hoja1!$F$21</f>
        <v>4621547110</v>
      </c>
      <c r="D25" s="97">
        <f>+[3]Hoja1!$G$21</f>
        <v>2592619650</v>
      </c>
    </row>
    <row r="26" spans="1:4">
      <c r="A26" s="81">
        <v>3128</v>
      </c>
      <c r="B26" s="83" t="s">
        <v>214</v>
      </c>
      <c r="C26" s="98">
        <f>SUM(C27:C33)</f>
        <v>2299265319</v>
      </c>
      <c r="D26" s="98">
        <f>SUM(D27:D33)</f>
        <v>2252551646</v>
      </c>
    </row>
    <row r="27" spans="1:4">
      <c r="A27" s="81"/>
      <c r="B27" s="82" t="s">
        <v>215</v>
      </c>
      <c r="C27" s="97">
        <f>+[3]Hoja1!$F$15</f>
        <v>919346208</v>
      </c>
      <c r="D27" s="97">
        <f>+[3]Hoja1!$G$15</f>
        <v>248908320</v>
      </c>
    </row>
    <row r="28" spans="1:4">
      <c r="A28" s="81"/>
      <c r="B28" s="82" t="s">
        <v>216</v>
      </c>
      <c r="C28" s="97"/>
      <c r="D28" s="97"/>
    </row>
    <row r="29" spans="1:4">
      <c r="A29" s="81"/>
      <c r="B29" s="82" t="s">
        <v>217</v>
      </c>
      <c r="C29" s="97">
        <f>+[3]Hoja1!$F$14</f>
        <v>949981524</v>
      </c>
      <c r="D29" s="97">
        <f>+[3]Hoja1!$G$14</f>
        <v>212882801</v>
      </c>
    </row>
    <row r="30" spans="1:4">
      <c r="A30" s="81"/>
      <c r="B30" s="82" t="s">
        <v>218</v>
      </c>
      <c r="C30" s="97">
        <f>+[3]Hoja1!$F$17</f>
        <v>46305000</v>
      </c>
      <c r="D30" s="97">
        <f>+[3]Hoja1!$G$17</f>
        <v>1678499994</v>
      </c>
    </row>
    <row r="31" spans="1:4">
      <c r="A31" s="81"/>
      <c r="B31" s="82" t="s">
        <v>219</v>
      </c>
      <c r="C31" s="97"/>
      <c r="D31" s="97"/>
    </row>
    <row r="32" spans="1:4">
      <c r="A32" s="81"/>
      <c r="B32" s="82" t="s">
        <v>220</v>
      </c>
      <c r="C32" s="97">
        <f>+[3]Hoja1!$F$16</f>
        <v>321630192</v>
      </c>
      <c r="D32" s="97">
        <f>+[3]Hoja1!$G$16</f>
        <v>79974650</v>
      </c>
    </row>
    <row r="33" spans="1:4">
      <c r="A33" s="81"/>
      <c r="B33" s="82" t="s">
        <v>214</v>
      </c>
      <c r="C33" s="97">
        <f>+[3]Hoja1!$F$20</f>
        <v>62002395</v>
      </c>
      <c r="D33" s="97">
        <f>+[3]Hoja1!$G$20</f>
        <v>32285881</v>
      </c>
    </row>
    <row r="34" spans="1:4">
      <c r="A34" s="77">
        <v>3200</v>
      </c>
      <c r="B34" s="78" t="s">
        <v>221</v>
      </c>
      <c r="C34" s="95">
        <f>SUM(C35+C38+C41+C42+C48+C49)</f>
        <v>9477982420</v>
      </c>
      <c r="D34" s="95">
        <f>+[3]Hoja1!$G$27</f>
        <v>10252508269.200001</v>
      </c>
    </row>
    <row r="35" spans="1:4">
      <c r="A35" s="81">
        <v>3210</v>
      </c>
      <c r="B35" s="84" t="s">
        <v>222</v>
      </c>
      <c r="C35" s="99">
        <v>0</v>
      </c>
      <c r="D35" s="99">
        <v>0</v>
      </c>
    </row>
    <row r="36" spans="1:4">
      <c r="A36" s="85">
        <v>3211</v>
      </c>
      <c r="B36" s="82" t="s">
        <v>223</v>
      </c>
      <c r="C36" s="97">
        <v>0</v>
      </c>
      <c r="D36" s="97">
        <v>0</v>
      </c>
    </row>
    <row r="37" spans="1:4">
      <c r="A37" s="85">
        <v>3212</v>
      </c>
      <c r="B37" s="82" t="s">
        <v>224</v>
      </c>
      <c r="C37" s="97">
        <v>0</v>
      </c>
      <c r="D37" s="97">
        <v>0</v>
      </c>
    </row>
    <row r="38" spans="1:4">
      <c r="A38" s="81">
        <v>3220</v>
      </c>
      <c r="B38" s="84" t="s">
        <v>225</v>
      </c>
      <c r="C38" s="99">
        <v>0</v>
      </c>
      <c r="D38" s="99">
        <v>0</v>
      </c>
    </row>
    <row r="39" spans="1:4">
      <c r="A39" s="85">
        <v>3221</v>
      </c>
      <c r="B39" s="82" t="s">
        <v>223</v>
      </c>
      <c r="C39" s="97">
        <v>0</v>
      </c>
      <c r="D39" s="97">
        <v>0</v>
      </c>
    </row>
    <row r="40" spans="1:4">
      <c r="A40" s="85">
        <v>3222</v>
      </c>
      <c r="B40" s="82" t="s">
        <v>224</v>
      </c>
      <c r="C40" s="97">
        <v>0</v>
      </c>
      <c r="D40" s="97">
        <v>0</v>
      </c>
    </row>
    <row r="41" spans="1:4">
      <c r="A41" s="81">
        <v>3230</v>
      </c>
      <c r="B41" s="84" t="s">
        <v>226</v>
      </c>
      <c r="C41" s="100">
        <f>+[3]Hoja1!$F$28</f>
        <v>333711102</v>
      </c>
      <c r="D41" s="100">
        <f>+[3]Hoja1!$G$28</f>
        <v>194092408.19999999</v>
      </c>
    </row>
    <row r="42" spans="1:4">
      <c r="A42" s="81">
        <v>3250</v>
      </c>
      <c r="B42" s="84" t="s">
        <v>227</v>
      </c>
      <c r="C42" s="100">
        <f>SUM(C43:C47)</f>
        <v>9144271318</v>
      </c>
      <c r="D42" s="100">
        <f>SUM(D43:D47)</f>
        <v>10058415861</v>
      </c>
    </row>
    <row r="43" spans="1:4">
      <c r="A43" s="85">
        <v>3251</v>
      </c>
      <c r="B43" s="82" t="s">
        <v>228</v>
      </c>
      <c r="C43" s="97">
        <v>0</v>
      </c>
      <c r="D43" s="97">
        <v>0</v>
      </c>
    </row>
    <row r="44" spans="1:4">
      <c r="A44" s="85">
        <v>3252</v>
      </c>
      <c r="B44" s="82" t="s">
        <v>229</v>
      </c>
      <c r="C44" s="97">
        <f>+[3]Hoja1!$F$29</f>
        <v>6488128161</v>
      </c>
      <c r="D44" s="97">
        <f>+[3]Hoja1!$G$29</f>
        <v>6488128161</v>
      </c>
    </row>
    <row r="45" spans="1:4">
      <c r="A45" s="85">
        <v>3253</v>
      </c>
      <c r="B45" s="82" t="s">
        <v>230</v>
      </c>
      <c r="C45" s="97">
        <v>0</v>
      </c>
      <c r="D45" s="97">
        <v>0</v>
      </c>
    </row>
    <row r="46" spans="1:4">
      <c r="A46" s="85">
        <v>3254</v>
      </c>
      <c r="B46" s="82" t="s">
        <v>231</v>
      </c>
      <c r="C46" s="97">
        <f>+[3]Hoja1!$F$30</f>
        <v>2656143157</v>
      </c>
      <c r="D46" s="97">
        <f>+[3]Hoja1!$G$30</f>
        <v>3570287700</v>
      </c>
    </row>
    <row r="47" spans="1:4">
      <c r="A47" s="85">
        <v>3255</v>
      </c>
      <c r="B47" s="82" t="s">
        <v>232</v>
      </c>
      <c r="C47" s="97">
        <v>0</v>
      </c>
      <c r="D47" s="97">
        <v>0</v>
      </c>
    </row>
    <row r="48" spans="1:4">
      <c r="A48" s="81">
        <v>3260</v>
      </c>
      <c r="B48" s="84" t="s">
        <v>233</v>
      </c>
      <c r="C48" s="99">
        <v>0</v>
      </c>
      <c r="D48" s="99">
        <v>0</v>
      </c>
    </row>
    <row r="49" spans="1:4">
      <c r="A49" s="77">
        <v>3500</v>
      </c>
      <c r="B49" s="78" t="s">
        <v>234</v>
      </c>
      <c r="C49" s="95">
        <v>0</v>
      </c>
      <c r="D49" s="95">
        <v>0</v>
      </c>
    </row>
    <row r="50" spans="1:4">
      <c r="A50" s="75">
        <v>4000</v>
      </c>
      <c r="B50" s="86" t="s">
        <v>235</v>
      </c>
      <c r="C50" s="94">
        <f>SUM(C51:C54)</f>
        <v>3280302000</v>
      </c>
      <c r="D50" s="94">
        <f>SUM(D51:D54)</f>
        <v>682759171</v>
      </c>
    </row>
    <row r="51" spans="1:4">
      <c r="A51" s="87">
        <v>4100</v>
      </c>
      <c r="B51" s="88" t="s">
        <v>236</v>
      </c>
      <c r="C51" s="101">
        <f>+'[4]FUNCIONAMIENTO '!$I$49</f>
        <v>1740302000</v>
      </c>
      <c r="D51" s="101">
        <f>+[3]Hoja1!$G$36</f>
        <v>682759171</v>
      </c>
    </row>
    <row r="52" spans="1:4">
      <c r="A52" s="87">
        <v>4200</v>
      </c>
      <c r="B52" s="88" t="s">
        <v>237</v>
      </c>
      <c r="C52" s="102">
        <v>0</v>
      </c>
      <c r="D52" s="102">
        <v>0</v>
      </c>
    </row>
    <row r="53" spans="1:4">
      <c r="A53" s="87">
        <v>4300</v>
      </c>
      <c r="B53" s="88" t="s">
        <v>238</v>
      </c>
      <c r="C53" s="102">
        <f>+[4]INVERSION!$H$39</f>
        <v>1540000000</v>
      </c>
      <c r="D53" s="102">
        <v>0</v>
      </c>
    </row>
    <row r="54" spans="1:4">
      <c r="A54" s="87">
        <v>41001</v>
      </c>
      <c r="B54" s="88" t="s">
        <v>239</v>
      </c>
      <c r="C54" s="102">
        <v>0</v>
      </c>
      <c r="D54" s="102">
        <v>0</v>
      </c>
    </row>
    <row r="55" spans="1:4">
      <c r="A55" s="75"/>
      <c r="B55" s="75" t="s">
        <v>240</v>
      </c>
      <c r="C55" s="94">
        <f>SUM(C7+C50)</f>
        <v>31033711871</v>
      </c>
      <c r="D55" s="94">
        <f>SUM(D7+D50)</f>
        <v>20649362515.200001</v>
      </c>
    </row>
    <row r="56" spans="1:4">
      <c r="A56" s="89"/>
      <c r="B56" s="89"/>
      <c r="C56" s="90" t="s">
        <v>241</v>
      </c>
      <c r="D56" s="89"/>
    </row>
    <row r="57" spans="1:4">
      <c r="A57" s="89"/>
      <c r="B57" s="91" t="s">
        <v>242</v>
      </c>
      <c r="C57" s="89"/>
      <c r="D57" s="89"/>
    </row>
    <row r="58" spans="1:4">
      <c r="A58" s="89"/>
      <c r="B58" s="89"/>
      <c r="C58" s="92" t="s">
        <v>241</v>
      </c>
      <c r="D58" s="89"/>
    </row>
    <row r="59" spans="1:4">
      <c r="A59" s="89"/>
      <c r="B59" s="89"/>
      <c r="C59" s="103" t="s">
        <v>241</v>
      </c>
      <c r="D59" s="89"/>
    </row>
    <row r="60" spans="1:4">
      <c r="A60" s="89"/>
      <c r="B60" s="89"/>
      <c r="C60" s="89"/>
      <c r="D60" s="89"/>
    </row>
    <row r="61" spans="1:4">
      <c r="A61" s="89"/>
      <c r="B61" s="89"/>
      <c r="C61" s="89"/>
      <c r="D61" s="89"/>
    </row>
    <row r="62" spans="1:4">
      <c r="A62" s="89"/>
      <c r="B62" s="89"/>
      <c r="C62" s="89"/>
      <c r="D62" s="89"/>
    </row>
    <row r="63" spans="1:4">
      <c r="A63" s="89"/>
      <c r="B63" s="89"/>
      <c r="C63" s="89"/>
      <c r="D63" s="89"/>
    </row>
  </sheetData>
  <mergeCells count="4">
    <mergeCell ref="B2:D2"/>
    <mergeCell ref="B3:D3"/>
    <mergeCell ref="B4:D4"/>
    <mergeCell ref="B5:D5"/>
  </mergeCells>
  <pageMargins left="0.78740157480314965" right="0.74803149606299213" top="0.39370078740157483" bottom="0.39370078740157483"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7"/>
  <sheetViews>
    <sheetView zoomScaleNormal="100" zoomScaleSheetLayoutView="75" workbookViewId="0">
      <selection activeCell="H33" sqref="H32:H33"/>
    </sheetView>
  </sheetViews>
  <sheetFormatPr baseColWidth="10" defaultRowHeight="12.75"/>
  <cols>
    <col min="1" max="1" width="41.42578125" style="105" customWidth="1"/>
    <col min="2" max="2" width="21.140625" style="105" customWidth="1"/>
    <col min="3" max="3" width="17.85546875" style="105" customWidth="1"/>
    <col min="4" max="4" width="16.7109375" style="105" customWidth="1"/>
    <col min="5" max="6" width="18.5703125" style="105" customWidth="1"/>
    <col min="7" max="7" width="18.140625" style="105" customWidth="1"/>
    <col min="8" max="8" width="16.85546875" style="105" bestFit="1" customWidth="1"/>
    <col min="9" max="16384" width="11.42578125" style="105"/>
  </cols>
  <sheetData>
    <row r="1" spans="1:8" ht="16.5" customHeight="1">
      <c r="A1" s="104"/>
      <c r="B1" s="104"/>
      <c r="C1" s="104"/>
      <c r="D1" s="104"/>
      <c r="E1" s="104"/>
      <c r="F1" s="104"/>
      <c r="G1" s="104"/>
    </row>
    <row r="2" spans="1:8">
      <c r="A2" s="104"/>
      <c r="B2" s="104"/>
      <c r="C2" s="104"/>
      <c r="D2" s="104"/>
      <c r="E2" s="104"/>
      <c r="F2" s="104"/>
      <c r="G2" s="104"/>
    </row>
    <row r="3" spans="1:8">
      <c r="A3" s="106" t="s">
        <v>243</v>
      </c>
      <c r="B3" s="106"/>
      <c r="C3" s="106"/>
      <c r="D3" s="106"/>
      <c r="E3" s="106"/>
      <c r="F3" s="106"/>
      <c r="G3" s="106"/>
    </row>
    <row r="4" spans="1:8">
      <c r="A4" s="107" t="s">
        <v>244</v>
      </c>
      <c r="B4" s="107"/>
      <c r="C4" s="107"/>
      <c r="D4" s="107"/>
      <c r="E4" s="107"/>
      <c r="F4" s="107"/>
      <c r="G4" s="107"/>
    </row>
    <row r="5" spans="1:8">
      <c r="A5" s="107" t="s">
        <v>245</v>
      </c>
      <c r="B5" s="107"/>
      <c r="C5" s="107"/>
      <c r="D5" s="107"/>
      <c r="E5" s="107"/>
      <c r="F5" s="107"/>
      <c r="G5" s="107"/>
    </row>
    <row r="6" spans="1:8" ht="17.25" customHeight="1" thickBot="1">
      <c r="A6" s="108" t="s">
        <v>246</v>
      </c>
      <c r="B6" s="109"/>
      <c r="C6" s="109"/>
      <c r="D6" s="109"/>
      <c r="E6" s="109"/>
      <c r="F6" s="109"/>
      <c r="G6" s="109"/>
    </row>
    <row r="7" spans="1:8" ht="33" customHeight="1">
      <c r="A7" s="627" t="s">
        <v>247</v>
      </c>
      <c r="B7" s="629" t="s">
        <v>248</v>
      </c>
      <c r="C7" s="630"/>
      <c r="D7" s="629" t="s">
        <v>249</v>
      </c>
      <c r="E7" s="630"/>
      <c r="F7" s="629" t="s">
        <v>250</v>
      </c>
      <c r="G7" s="631"/>
    </row>
    <row r="8" spans="1:8" ht="21.75" customHeight="1">
      <c r="A8" s="628"/>
      <c r="B8" s="110" t="s">
        <v>251</v>
      </c>
      <c r="C8" s="110" t="s">
        <v>252</v>
      </c>
      <c r="D8" s="110" t="s">
        <v>251</v>
      </c>
      <c r="E8" s="110" t="s">
        <v>252</v>
      </c>
      <c r="F8" s="110" t="s">
        <v>251</v>
      </c>
      <c r="G8" s="111" t="s">
        <v>252</v>
      </c>
    </row>
    <row r="9" spans="1:8">
      <c r="A9" s="112" t="s">
        <v>253</v>
      </c>
      <c r="B9" s="113">
        <v>2005872393</v>
      </c>
      <c r="C9" s="113">
        <v>844359454</v>
      </c>
      <c r="D9" s="113">
        <v>1708062000</v>
      </c>
      <c r="E9" s="113">
        <v>957550419</v>
      </c>
      <c r="F9" s="113">
        <f>+B9+D9</f>
        <v>3713934393</v>
      </c>
      <c r="G9" s="114">
        <f>+C9+E9</f>
        <v>1801909873</v>
      </c>
      <c r="H9" s="115" t="s">
        <v>241</v>
      </c>
    </row>
    <row r="10" spans="1:8">
      <c r="A10" s="112" t="s">
        <v>254</v>
      </c>
      <c r="B10" s="113">
        <f t="shared" ref="B10:G10" si="0">+B11+B12+B13</f>
        <v>1757668695</v>
      </c>
      <c r="C10" s="113">
        <f t="shared" si="0"/>
        <v>656590451</v>
      </c>
      <c r="D10" s="113">
        <f t="shared" si="0"/>
        <v>22374000</v>
      </c>
      <c r="E10" s="113">
        <f t="shared" si="0"/>
        <v>21140000</v>
      </c>
      <c r="F10" s="113">
        <f t="shared" si="0"/>
        <v>1780042695</v>
      </c>
      <c r="G10" s="114">
        <f t="shared" si="0"/>
        <v>677730451</v>
      </c>
    </row>
    <row r="11" spans="1:8">
      <c r="A11" s="116" t="s">
        <v>255</v>
      </c>
      <c r="B11" s="117">
        <v>535384974</v>
      </c>
      <c r="C11" s="117">
        <v>192326440</v>
      </c>
      <c r="D11" s="117">
        <v>0</v>
      </c>
      <c r="E11" s="117"/>
      <c r="F11" s="117">
        <f t="shared" ref="F11:G13" si="1">+B11+D11</f>
        <v>535384974</v>
      </c>
      <c r="G11" s="118">
        <f t="shared" si="1"/>
        <v>192326440</v>
      </c>
    </row>
    <row r="12" spans="1:8">
      <c r="A12" s="116" t="s">
        <v>256</v>
      </c>
      <c r="B12" s="117">
        <v>1175742721</v>
      </c>
      <c r="C12" s="117">
        <v>424028731</v>
      </c>
      <c r="D12" s="117">
        <v>21140000</v>
      </c>
      <c r="E12" s="117">
        <v>21140000</v>
      </c>
      <c r="F12" s="117">
        <f t="shared" si="1"/>
        <v>1196882721</v>
      </c>
      <c r="G12" s="118">
        <f t="shared" si="1"/>
        <v>445168731</v>
      </c>
    </row>
    <row r="13" spans="1:8">
      <c r="A13" s="116" t="s">
        <v>257</v>
      </c>
      <c r="B13" s="117">
        <v>46541000</v>
      </c>
      <c r="C13" s="117">
        <v>40235280</v>
      </c>
      <c r="D13" s="117">
        <v>1234000</v>
      </c>
      <c r="E13" s="117">
        <v>0</v>
      </c>
      <c r="F13" s="117">
        <f t="shared" si="1"/>
        <v>47775000</v>
      </c>
      <c r="G13" s="118">
        <f t="shared" si="1"/>
        <v>40235280</v>
      </c>
    </row>
    <row r="14" spans="1:8">
      <c r="A14" s="112" t="s">
        <v>258</v>
      </c>
      <c r="B14" s="113">
        <f t="shared" ref="B14:G14" si="2">+B15</f>
        <v>1333533655</v>
      </c>
      <c r="C14" s="113">
        <f t="shared" si="2"/>
        <v>484265261</v>
      </c>
      <c r="D14" s="113">
        <f t="shared" si="2"/>
        <v>9866000</v>
      </c>
      <c r="E14" s="113">
        <f t="shared" si="2"/>
        <v>0</v>
      </c>
      <c r="F14" s="113">
        <f t="shared" si="2"/>
        <v>1343399655</v>
      </c>
      <c r="G14" s="114">
        <f t="shared" si="2"/>
        <v>484265261</v>
      </c>
    </row>
    <row r="15" spans="1:8">
      <c r="A15" s="112" t="s">
        <v>259</v>
      </c>
      <c r="B15" s="113">
        <f t="shared" ref="B15:G15" si="3">+B16+B17+B18</f>
        <v>1333533655</v>
      </c>
      <c r="C15" s="113">
        <f t="shared" si="3"/>
        <v>484265261</v>
      </c>
      <c r="D15" s="113">
        <f t="shared" si="3"/>
        <v>9866000</v>
      </c>
      <c r="E15" s="113">
        <f t="shared" si="3"/>
        <v>0</v>
      </c>
      <c r="F15" s="113">
        <f t="shared" si="3"/>
        <v>1343399655</v>
      </c>
      <c r="G15" s="114">
        <f t="shared" si="3"/>
        <v>484265261</v>
      </c>
    </row>
    <row r="16" spans="1:8">
      <c r="A16" s="116" t="s">
        <v>260</v>
      </c>
      <c r="B16" s="117">
        <v>20134000</v>
      </c>
      <c r="C16" s="117">
        <v>0</v>
      </c>
      <c r="D16" s="117">
        <v>9866000</v>
      </c>
      <c r="E16" s="117">
        <f>+[5]FUNCIONAMIENTO!$T$64</f>
        <v>0</v>
      </c>
      <c r="F16" s="117">
        <f t="shared" ref="F16:G18" si="4">+B16+D16</f>
        <v>30000000</v>
      </c>
      <c r="G16" s="118">
        <f t="shared" si="4"/>
        <v>0</v>
      </c>
    </row>
    <row r="17" spans="1:8">
      <c r="A17" s="116" t="s">
        <v>261</v>
      </c>
      <c r="B17" s="117">
        <v>1290399655</v>
      </c>
      <c r="C17" s="117">
        <v>462256104</v>
      </c>
      <c r="D17" s="117"/>
      <c r="E17" s="117"/>
      <c r="F17" s="117">
        <f t="shared" si="4"/>
        <v>1290399655</v>
      </c>
      <c r="G17" s="118">
        <f t="shared" si="4"/>
        <v>462256104</v>
      </c>
    </row>
    <row r="18" spans="1:8">
      <c r="A18" s="116" t="s">
        <v>201</v>
      </c>
      <c r="B18" s="117">
        <f>+[5]FUNCIONAMIENTO!$I$30</f>
        <v>23000000</v>
      </c>
      <c r="C18" s="117">
        <v>22009157</v>
      </c>
      <c r="D18" s="117"/>
      <c r="E18" s="117"/>
      <c r="F18" s="117">
        <f t="shared" si="4"/>
        <v>23000000</v>
      </c>
      <c r="G18" s="118">
        <f t="shared" si="4"/>
        <v>22009157</v>
      </c>
    </row>
    <row r="19" spans="1:8">
      <c r="A19" s="112" t="s">
        <v>262</v>
      </c>
      <c r="B19" s="113">
        <f t="shared" ref="B19:G19" si="5">+B20+B21</f>
        <v>0</v>
      </c>
      <c r="C19" s="113">
        <f t="shared" si="5"/>
        <v>0</v>
      </c>
      <c r="D19" s="113">
        <f t="shared" si="5"/>
        <v>0</v>
      </c>
      <c r="E19" s="113">
        <f t="shared" si="5"/>
        <v>0</v>
      </c>
      <c r="F19" s="113">
        <f t="shared" si="5"/>
        <v>0</v>
      </c>
      <c r="G19" s="114">
        <f t="shared" si="5"/>
        <v>0</v>
      </c>
    </row>
    <row r="20" spans="1:8">
      <c r="A20" s="116" t="s">
        <v>263</v>
      </c>
      <c r="B20" s="117"/>
      <c r="C20" s="117"/>
      <c r="D20" s="117"/>
      <c r="E20" s="117"/>
      <c r="F20" s="117">
        <f>+B20+D20</f>
        <v>0</v>
      </c>
      <c r="G20" s="118">
        <f>+C20+E20</f>
        <v>0</v>
      </c>
    </row>
    <row r="21" spans="1:8">
      <c r="A21" s="116" t="s">
        <v>264</v>
      </c>
      <c r="B21" s="117"/>
      <c r="C21" s="117"/>
      <c r="D21" s="117"/>
      <c r="E21" s="117"/>
      <c r="F21" s="117">
        <f>+B21+D21</f>
        <v>0</v>
      </c>
      <c r="G21" s="118">
        <f>+C21+E21</f>
        <v>0</v>
      </c>
    </row>
    <row r="22" spans="1:8">
      <c r="A22" s="112" t="s">
        <v>265</v>
      </c>
      <c r="B22" s="113">
        <v>0</v>
      </c>
      <c r="C22" s="113">
        <v>0</v>
      </c>
      <c r="D22" s="113">
        <v>0</v>
      </c>
      <c r="E22" s="113">
        <v>0</v>
      </c>
      <c r="F22" s="113">
        <v>0</v>
      </c>
      <c r="G22" s="114">
        <v>0</v>
      </c>
    </row>
    <row r="23" spans="1:8">
      <c r="A23" s="112" t="s">
        <v>266</v>
      </c>
      <c r="B23" s="113">
        <f t="shared" ref="B23:G23" si="6">+B24</f>
        <v>310000000</v>
      </c>
      <c r="C23" s="113">
        <f t="shared" si="6"/>
        <v>58580659</v>
      </c>
      <c r="D23" s="113">
        <f t="shared" si="6"/>
        <v>0</v>
      </c>
      <c r="E23" s="113">
        <f t="shared" si="6"/>
        <v>0</v>
      </c>
      <c r="F23" s="113">
        <f t="shared" si="6"/>
        <v>310000000</v>
      </c>
      <c r="G23" s="114">
        <f t="shared" si="6"/>
        <v>58580659</v>
      </c>
    </row>
    <row r="24" spans="1:8">
      <c r="A24" s="116" t="s">
        <v>267</v>
      </c>
      <c r="B24" s="117">
        <v>310000000</v>
      </c>
      <c r="C24" s="117">
        <v>58580659</v>
      </c>
      <c r="D24" s="117"/>
      <c r="E24" s="117"/>
      <c r="F24" s="117">
        <f>+B24+D24</f>
        <v>310000000</v>
      </c>
      <c r="G24" s="118">
        <f>+C24+E24</f>
        <v>58580659</v>
      </c>
    </row>
    <row r="25" spans="1:8">
      <c r="A25" s="112" t="s">
        <v>268</v>
      </c>
      <c r="B25" s="113">
        <v>0</v>
      </c>
      <c r="C25" s="113">
        <v>0</v>
      </c>
      <c r="D25" s="113">
        <v>0</v>
      </c>
      <c r="E25" s="113">
        <v>0</v>
      </c>
      <c r="F25" s="113">
        <v>0</v>
      </c>
      <c r="G25" s="114">
        <v>0</v>
      </c>
    </row>
    <row r="26" spans="1:8">
      <c r="A26" s="112" t="s">
        <v>269</v>
      </c>
      <c r="B26" s="113">
        <f>+B9+B10+B14+B19+B22+B23+B25</f>
        <v>5407074743</v>
      </c>
      <c r="C26" s="113">
        <f>+C9+C10+C14+C19+C22+C23+C25</f>
        <v>2043795825</v>
      </c>
      <c r="D26" s="113">
        <f>+D9+D10+D14+D19+D22+D23+D25</f>
        <v>1740302000</v>
      </c>
      <c r="E26" s="113">
        <f>+E9+E10+E14+E19+E22+E23+E25</f>
        <v>978690419</v>
      </c>
      <c r="F26" s="113">
        <f>+F9+F10+F14+F19+F22+F23+F25</f>
        <v>7147376743</v>
      </c>
      <c r="G26" s="118">
        <f t="shared" ref="G26:G53" si="7">+C26+E26</f>
        <v>3022486244</v>
      </c>
      <c r="H26" s="119" t="s">
        <v>241</v>
      </c>
    </row>
    <row r="27" spans="1:8" ht="13.5" thickBot="1">
      <c r="A27" s="120" t="s">
        <v>241</v>
      </c>
      <c r="B27" s="121" t="s">
        <v>241</v>
      </c>
      <c r="C27" s="121" t="s">
        <v>241</v>
      </c>
      <c r="D27" s="121" t="s">
        <v>241</v>
      </c>
      <c r="E27" s="121"/>
      <c r="F27" s="122"/>
      <c r="G27" s="123" t="s">
        <v>241</v>
      </c>
    </row>
    <row r="28" spans="1:8">
      <c r="A28" s="124" t="s">
        <v>270</v>
      </c>
      <c r="B28" s="125">
        <f>+B29+B34+B40+B44+B47+B49</f>
        <v>22346335128</v>
      </c>
      <c r="C28" s="125">
        <f>+C29+C34+C40+C44+C47+C49</f>
        <v>9448616230</v>
      </c>
      <c r="D28" s="125">
        <f>+D29+D34+D40+D44+D47+D49</f>
        <v>1540000000</v>
      </c>
      <c r="E28" s="125">
        <f>+E29+E34+E40+E44+E47+E49</f>
        <v>786270865</v>
      </c>
      <c r="F28" s="125">
        <f t="shared" ref="F28:F53" si="8">+B28+D28</f>
        <v>23886335128</v>
      </c>
      <c r="G28" s="126">
        <f t="shared" si="7"/>
        <v>10234887095</v>
      </c>
      <c r="H28" s="105" t="s">
        <v>241</v>
      </c>
    </row>
    <row r="29" spans="1:8">
      <c r="A29" s="127" t="s">
        <v>271</v>
      </c>
      <c r="B29" s="128">
        <f>+B31+B32+B33</f>
        <v>2439541574</v>
      </c>
      <c r="C29" s="128">
        <f>+C31+C32+C33</f>
        <v>1241009471</v>
      </c>
      <c r="D29" s="128">
        <f>+D31+D32+D33</f>
        <v>0</v>
      </c>
      <c r="E29" s="128">
        <f>+E31+E32+E33</f>
        <v>0</v>
      </c>
      <c r="F29" s="128">
        <f>+F31+F32+F33</f>
        <v>2439541574</v>
      </c>
      <c r="G29" s="114">
        <f t="shared" si="7"/>
        <v>1241009471</v>
      </c>
    </row>
    <row r="30" spans="1:8" ht="39" customHeight="1" thickBot="1">
      <c r="A30" s="129" t="s">
        <v>272</v>
      </c>
      <c r="B30" s="128"/>
      <c r="C30" s="128"/>
      <c r="D30" s="128"/>
      <c r="E30" s="128"/>
      <c r="F30" s="113">
        <f t="shared" si="8"/>
        <v>0</v>
      </c>
      <c r="G30" s="114">
        <f t="shared" si="7"/>
        <v>0</v>
      </c>
    </row>
    <row r="31" spans="1:8" ht="24.75" customHeight="1">
      <c r="A31" s="130" t="s">
        <v>273</v>
      </c>
      <c r="B31" s="131">
        <v>1864541574</v>
      </c>
      <c r="C31" s="131">
        <v>1113376773</v>
      </c>
      <c r="D31" s="131"/>
      <c r="E31" s="131"/>
      <c r="F31" s="117">
        <f t="shared" si="8"/>
        <v>1864541574</v>
      </c>
      <c r="G31" s="118">
        <f t="shared" si="7"/>
        <v>1113376773</v>
      </c>
    </row>
    <row r="32" spans="1:8" ht="21">
      <c r="A32" s="130" t="s">
        <v>274</v>
      </c>
      <c r="B32" s="131">
        <v>350000000</v>
      </c>
      <c r="C32" s="131">
        <v>95715832</v>
      </c>
      <c r="D32" s="131"/>
      <c r="E32" s="131"/>
      <c r="F32" s="117">
        <f t="shared" si="8"/>
        <v>350000000</v>
      </c>
      <c r="G32" s="118">
        <f t="shared" si="7"/>
        <v>95715832</v>
      </c>
    </row>
    <row r="33" spans="1:8">
      <c r="A33" s="130" t="s">
        <v>275</v>
      </c>
      <c r="B33" s="131">
        <v>225000000</v>
      </c>
      <c r="C33" s="132">
        <v>31916866</v>
      </c>
      <c r="D33" s="131"/>
      <c r="E33" s="131"/>
      <c r="F33" s="117">
        <f t="shared" si="8"/>
        <v>225000000</v>
      </c>
      <c r="G33" s="118">
        <f t="shared" si="7"/>
        <v>31916866</v>
      </c>
    </row>
    <row r="34" spans="1:8">
      <c r="A34" s="127" t="s">
        <v>276</v>
      </c>
      <c r="B34" s="128">
        <f t="shared" ref="B34:G34" si="9">+B36+B37+B38+B39</f>
        <v>8072344572</v>
      </c>
      <c r="C34" s="128">
        <f t="shared" si="9"/>
        <v>3760932435</v>
      </c>
      <c r="D34" s="128">
        <f t="shared" si="9"/>
        <v>1540000000</v>
      </c>
      <c r="E34" s="128">
        <f t="shared" si="9"/>
        <v>786270865</v>
      </c>
      <c r="F34" s="128">
        <f t="shared" si="9"/>
        <v>9612344572</v>
      </c>
      <c r="G34" s="133">
        <f t="shared" si="9"/>
        <v>4547203300</v>
      </c>
    </row>
    <row r="35" spans="1:8" ht="24.75" thickBot="1">
      <c r="A35" s="129" t="s">
        <v>277</v>
      </c>
      <c r="B35" s="128"/>
      <c r="C35" s="128"/>
      <c r="D35" s="128"/>
      <c r="E35" s="128"/>
      <c r="F35" s="117">
        <f t="shared" si="8"/>
        <v>0</v>
      </c>
      <c r="G35" s="118">
        <f t="shared" si="7"/>
        <v>0</v>
      </c>
    </row>
    <row r="36" spans="1:8" ht="21">
      <c r="A36" s="130" t="s">
        <v>278</v>
      </c>
      <c r="B36" s="131">
        <v>2713871379</v>
      </c>
      <c r="C36" s="131">
        <v>2134860420</v>
      </c>
      <c r="D36" s="131">
        <v>0</v>
      </c>
      <c r="E36" s="131">
        <v>0</v>
      </c>
      <c r="F36" s="117">
        <f t="shared" si="8"/>
        <v>2713871379</v>
      </c>
      <c r="G36" s="118">
        <f t="shared" si="7"/>
        <v>2134860420</v>
      </c>
    </row>
    <row r="37" spans="1:8" ht="27" customHeight="1">
      <c r="A37" s="130" t="s">
        <v>279</v>
      </c>
      <c r="B37" s="131">
        <v>2103012723</v>
      </c>
      <c r="C37" s="131">
        <v>643283684</v>
      </c>
      <c r="D37" s="131">
        <v>1540000000</v>
      </c>
      <c r="E37" s="131">
        <v>786270865</v>
      </c>
      <c r="F37" s="117">
        <f t="shared" si="8"/>
        <v>3643012723</v>
      </c>
      <c r="G37" s="118">
        <f t="shared" si="7"/>
        <v>1429554549</v>
      </c>
      <c r="H37" s="105" t="s">
        <v>241</v>
      </c>
    </row>
    <row r="38" spans="1:8" ht="21">
      <c r="A38" s="130" t="s">
        <v>280</v>
      </c>
      <c r="B38" s="131">
        <v>2211505468</v>
      </c>
      <c r="C38" s="131">
        <v>373546701</v>
      </c>
      <c r="D38" s="131"/>
      <c r="E38" s="131"/>
      <c r="F38" s="117">
        <f t="shared" si="8"/>
        <v>2211505468</v>
      </c>
      <c r="G38" s="118">
        <f t="shared" si="7"/>
        <v>373546701</v>
      </c>
    </row>
    <row r="39" spans="1:8" ht="21">
      <c r="A39" s="130" t="s">
        <v>281</v>
      </c>
      <c r="B39" s="131">
        <v>1043955002</v>
      </c>
      <c r="C39" s="131">
        <v>609241630</v>
      </c>
      <c r="D39" s="131"/>
      <c r="E39" s="131"/>
      <c r="F39" s="117">
        <f t="shared" si="8"/>
        <v>1043955002</v>
      </c>
      <c r="G39" s="118">
        <f t="shared" si="7"/>
        <v>609241630</v>
      </c>
    </row>
    <row r="40" spans="1:8">
      <c r="A40" s="127" t="s">
        <v>282</v>
      </c>
      <c r="B40" s="128">
        <f t="shared" ref="B40:G40" si="10">+B42+B43</f>
        <v>2015527581</v>
      </c>
      <c r="C40" s="128">
        <f t="shared" si="10"/>
        <v>1256815079</v>
      </c>
      <c r="D40" s="128">
        <f t="shared" si="10"/>
        <v>0</v>
      </c>
      <c r="E40" s="128">
        <f t="shared" si="10"/>
        <v>0</v>
      </c>
      <c r="F40" s="128">
        <f t="shared" si="10"/>
        <v>2015527581</v>
      </c>
      <c r="G40" s="133">
        <f t="shared" si="10"/>
        <v>1256815079</v>
      </c>
    </row>
    <row r="41" spans="1:8" ht="54" customHeight="1" thickBot="1">
      <c r="A41" s="129" t="s">
        <v>283</v>
      </c>
      <c r="B41" s="128"/>
      <c r="C41" s="128"/>
      <c r="D41" s="128"/>
      <c r="E41" s="128"/>
      <c r="F41" s="117">
        <f t="shared" si="8"/>
        <v>0</v>
      </c>
      <c r="G41" s="118">
        <f t="shared" si="7"/>
        <v>0</v>
      </c>
    </row>
    <row r="42" spans="1:8">
      <c r="A42" s="130" t="s">
        <v>284</v>
      </c>
      <c r="B42" s="131">
        <v>320000000</v>
      </c>
      <c r="C42" s="131">
        <v>221420184</v>
      </c>
      <c r="D42" s="131"/>
      <c r="E42" s="131"/>
      <c r="F42" s="117">
        <f t="shared" si="8"/>
        <v>320000000</v>
      </c>
      <c r="G42" s="118">
        <f t="shared" si="7"/>
        <v>221420184</v>
      </c>
    </row>
    <row r="43" spans="1:8">
      <c r="A43" s="130" t="s">
        <v>285</v>
      </c>
      <c r="B43" s="131">
        <v>1695527581</v>
      </c>
      <c r="C43" s="131">
        <v>1035394895</v>
      </c>
      <c r="D43" s="131"/>
      <c r="E43" s="131"/>
      <c r="F43" s="117">
        <f t="shared" si="8"/>
        <v>1695527581</v>
      </c>
      <c r="G43" s="118">
        <f t="shared" si="7"/>
        <v>1035394895</v>
      </c>
    </row>
    <row r="44" spans="1:8" ht="36" customHeight="1" thickBot="1">
      <c r="A44" s="129" t="s">
        <v>286</v>
      </c>
      <c r="B44" s="134">
        <f t="shared" ref="B44:G44" si="11">+B45+B46</f>
        <v>5266813192</v>
      </c>
      <c r="C44" s="134">
        <f t="shared" si="11"/>
        <v>1652307925</v>
      </c>
      <c r="D44" s="134">
        <f t="shared" si="11"/>
        <v>0</v>
      </c>
      <c r="E44" s="134">
        <f t="shared" si="11"/>
        <v>0</v>
      </c>
      <c r="F44" s="134">
        <f t="shared" si="11"/>
        <v>5266813192</v>
      </c>
      <c r="G44" s="135">
        <f t="shared" si="11"/>
        <v>1652307925</v>
      </c>
    </row>
    <row r="45" spans="1:8" ht="23.25" customHeight="1">
      <c r="A45" s="130" t="s">
        <v>287</v>
      </c>
      <c r="B45" s="131">
        <v>3711050806</v>
      </c>
      <c r="C45" s="131">
        <v>1403140857</v>
      </c>
      <c r="D45" s="131"/>
      <c r="E45" s="131"/>
      <c r="F45" s="117">
        <f t="shared" si="8"/>
        <v>3711050806</v>
      </c>
      <c r="G45" s="118">
        <f t="shared" si="7"/>
        <v>1403140857</v>
      </c>
    </row>
    <row r="46" spans="1:8" ht="30" customHeight="1">
      <c r="A46" s="130" t="s">
        <v>288</v>
      </c>
      <c r="B46" s="131">
        <v>1555762386</v>
      </c>
      <c r="C46" s="131">
        <v>249167068</v>
      </c>
      <c r="D46" s="131"/>
      <c r="E46" s="131"/>
      <c r="F46" s="117">
        <f t="shared" si="8"/>
        <v>1555762386</v>
      </c>
      <c r="G46" s="118">
        <f t="shared" si="7"/>
        <v>249167068</v>
      </c>
    </row>
    <row r="47" spans="1:8" ht="36.75" customHeight="1" thickBot="1">
      <c r="A47" s="129" t="s">
        <v>289</v>
      </c>
      <c r="B47" s="134">
        <f t="shared" ref="B47:G47" si="12">+B48</f>
        <v>410231113</v>
      </c>
      <c r="C47" s="134">
        <f t="shared" si="12"/>
        <v>38867961</v>
      </c>
      <c r="D47" s="134">
        <f t="shared" si="12"/>
        <v>0</v>
      </c>
      <c r="E47" s="134">
        <f t="shared" si="12"/>
        <v>0</v>
      </c>
      <c r="F47" s="134">
        <f t="shared" si="12"/>
        <v>410231113</v>
      </c>
      <c r="G47" s="135">
        <f t="shared" si="12"/>
        <v>38867961</v>
      </c>
    </row>
    <row r="48" spans="1:8" ht="21">
      <c r="A48" s="136" t="s">
        <v>290</v>
      </c>
      <c r="B48" s="131">
        <v>410231113</v>
      </c>
      <c r="C48" s="131">
        <v>38867961</v>
      </c>
      <c r="D48" s="131"/>
      <c r="E48" s="131"/>
      <c r="F48" s="117">
        <f t="shared" si="8"/>
        <v>410231113</v>
      </c>
      <c r="G48" s="118">
        <f t="shared" si="7"/>
        <v>38867961</v>
      </c>
    </row>
    <row r="49" spans="1:7" ht="27" customHeight="1" thickBot="1">
      <c r="A49" s="129" t="s">
        <v>291</v>
      </c>
      <c r="B49" s="128">
        <f t="shared" ref="B49:G49" si="13">+B50+B51</f>
        <v>4141877096</v>
      </c>
      <c r="C49" s="128">
        <f t="shared" si="13"/>
        <v>1498683359</v>
      </c>
      <c r="D49" s="128">
        <f t="shared" si="13"/>
        <v>0</v>
      </c>
      <c r="E49" s="128">
        <f t="shared" si="13"/>
        <v>0</v>
      </c>
      <c r="F49" s="128">
        <f t="shared" si="13"/>
        <v>4141877096</v>
      </c>
      <c r="G49" s="133">
        <f t="shared" si="13"/>
        <v>1498683359</v>
      </c>
    </row>
    <row r="50" spans="1:7" ht="21">
      <c r="A50" s="137" t="s">
        <v>292</v>
      </c>
      <c r="B50" s="131">
        <v>1266511705</v>
      </c>
      <c r="C50" s="131">
        <v>173510984</v>
      </c>
      <c r="D50" s="131"/>
      <c r="E50" s="131"/>
      <c r="F50" s="117">
        <f t="shared" si="8"/>
        <v>1266511705</v>
      </c>
      <c r="G50" s="118">
        <f t="shared" si="7"/>
        <v>173510984</v>
      </c>
    </row>
    <row r="51" spans="1:7">
      <c r="A51" s="137" t="s">
        <v>293</v>
      </c>
      <c r="B51" s="131">
        <v>2875365391</v>
      </c>
      <c r="C51" s="131">
        <v>1325172375</v>
      </c>
      <c r="D51" s="131"/>
      <c r="E51" s="131"/>
      <c r="F51" s="117">
        <f t="shared" si="8"/>
        <v>2875365391</v>
      </c>
      <c r="G51" s="118">
        <f t="shared" si="7"/>
        <v>1325172375</v>
      </c>
    </row>
    <row r="52" spans="1:7">
      <c r="A52" s="127" t="s">
        <v>241</v>
      </c>
      <c r="B52" s="128">
        <v>0</v>
      </c>
      <c r="C52" s="128">
        <v>0</v>
      </c>
      <c r="D52" s="128">
        <v>0</v>
      </c>
      <c r="E52" s="128">
        <v>0</v>
      </c>
      <c r="F52" s="117">
        <f t="shared" si="8"/>
        <v>0</v>
      </c>
      <c r="G52" s="118">
        <f t="shared" si="7"/>
        <v>0</v>
      </c>
    </row>
    <row r="53" spans="1:7">
      <c r="A53" s="138" t="s">
        <v>294</v>
      </c>
      <c r="B53" s="113">
        <v>0</v>
      </c>
      <c r="C53" s="113">
        <v>0</v>
      </c>
      <c r="D53" s="113">
        <v>0</v>
      </c>
      <c r="E53" s="113">
        <v>0</v>
      </c>
      <c r="F53" s="117">
        <f t="shared" si="8"/>
        <v>0</v>
      </c>
      <c r="G53" s="118">
        <f t="shared" si="7"/>
        <v>0</v>
      </c>
    </row>
    <row r="54" spans="1:7">
      <c r="A54" s="139">
        <v>0</v>
      </c>
      <c r="B54" s="140">
        <v>0</v>
      </c>
      <c r="C54" s="140"/>
      <c r="D54" s="140"/>
      <c r="E54" s="140"/>
      <c r="F54" s="113"/>
      <c r="G54" s="114"/>
    </row>
    <row r="55" spans="1:7" ht="13.5" thickBot="1">
      <c r="A55" s="141" t="s">
        <v>295</v>
      </c>
      <c r="B55" s="142">
        <f t="shared" ref="B55:G55" si="14">+B26+B28+B53</f>
        <v>27753409871</v>
      </c>
      <c r="C55" s="142">
        <f t="shared" si="14"/>
        <v>11492412055</v>
      </c>
      <c r="D55" s="142">
        <f t="shared" si="14"/>
        <v>3280302000</v>
      </c>
      <c r="E55" s="142">
        <f t="shared" si="14"/>
        <v>1764961284</v>
      </c>
      <c r="F55" s="142">
        <f t="shared" si="14"/>
        <v>31033711871</v>
      </c>
      <c r="G55" s="143">
        <f t="shared" si="14"/>
        <v>13257373339</v>
      </c>
    </row>
    <row r="56" spans="1:7" ht="27.75" customHeight="1">
      <c r="A56" s="144"/>
      <c r="B56" s="145" t="s">
        <v>241</v>
      </c>
      <c r="C56" s="146" t="s">
        <v>241</v>
      </c>
      <c r="D56" s="145"/>
      <c r="E56" s="145" t="s">
        <v>241</v>
      </c>
      <c r="F56" s="145"/>
      <c r="G56" s="145" t="s">
        <v>241</v>
      </c>
    </row>
    <row r="57" spans="1:7" ht="32.25" customHeight="1">
      <c r="A57" s="147"/>
      <c r="B57" s="147" t="s">
        <v>241</v>
      </c>
      <c r="C57" s="147"/>
      <c r="D57" s="147" t="s">
        <v>241</v>
      </c>
      <c r="E57" s="147"/>
      <c r="F57" s="147"/>
      <c r="G57" s="147"/>
    </row>
    <row r="58" spans="1:7">
      <c r="A58" s="148"/>
      <c r="B58" s="149" t="s">
        <v>241</v>
      </c>
      <c r="C58" s="150"/>
      <c r="D58" s="150"/>
      <c r="E58" s="149" t="s">
        <v>241</v>
      </c>
      <c r="F58" s="149">
        <f>+F55-[3]Hoja1!$F$37</f>
        <v>0</v>
      </c>
      <c r="G58" s="149" t="s">
        <v>241</v>
      </c>
    </row>
    <row r="59" spans="1:7">
      <c r="A59" s="148"/>
      <c r="B59" s="151" t="s">
        <v>241</v>
      </c>
      <c r="C59" s="150"/>
      <c r="D59" s="150"/>
      <c r="E59" s="150"/>
      <c r="F59" s="149" t="e">
        <f>+[3]Hoja1!$J$207</f>
        <v>#REF!</v>
      </c>
      <c r="G59" s="149" t="s">
        <v>241</v>
      </c>
    </row>
    <row r="60" spans="1:7">
      <c r="A60" s="148"/>
      <c r="B60" s="150"/>
      <c r="C60" s="150"/>
      <c r="D60" s="150"/>
      <c r="E60" s="150"/>
      <c r="F60" s="149" t="e">
        <f>+F58-F59</f>
        <v>#REF!</v>
      </c>
      <c r="G60" s="150"/>
    </row>
    <row r="61" spans="1:7">
      <c r="A61" s="152"/>
    </row>
    <row r="62" spans="1:7">
      <c r="A62" s="153"/>
    </row>
    <row r="63" spans="1:7">
      <c r="A63" s="153"/>
    </row>
    <row r="64" spans="1:7">
      <c r="A64" s="153"/>
    </row>
    <row r="65" spans="1:1">
      <c r="A65" s="154"/>
    </row>
    <row r="66" spans="1:1" ht="15.75" customHeight="1">
      <c r="A66" s="154"/>
    </row>
    <row r="67" spans="1:1">
      <c r="A67" s="154"/>
    </row>
  </sheetData>
  <mergeCells count="4">
    <mergeCell ref="A7:A8"/>
    <mergeCell ref="B7:C7"/>
    <mergeCell ref="D7:E7"/>
    <mergeCell ref="F7:G7"/>
  </mergeCells>
  <printOptions horizontalCentered="1" verticalCentered="1" gridLines="1"/>
  <pageMargins left="0.39370078740157483" right="0.39370078740157483" top="0.78740157480314965" bottom="0.51181102362204722" header="0" footer="0"/>
  <pageSetup scale="8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topLeftCell="A7" zoomScaleNormal="100" zoomScaleSheetLayoutView="75" workbookViewId="0">
      <selection activeCell="D9" sqref="D9"/>
    </sheetView>
  </sheetViews>
  <sheetFormatPr baseColWidth="10" defaultRowHeight="12.75"/>
  <cols>
    <col min="1" max="1" width="47.42578125" customWidth="1"/>
    <col min="2" max="2" width="84.140625" customWidth="1"/>
  </cols>
  <sheetData>
    <row r="1" spans="1:2" ht="14.25" thickBot="1">
      <c r="A1" s="636" t="s">
        <v>29</v>
      </c>
      <c r="B1" s="636"/>
    </row>
    <row r="2" spans="1:2" ht="27" customHeight="1">
      <c r="A2" s="632" t="s">
        <v>30</v>
      </c>
      <c r="B2" s="633"/>
    </row>
    <row r="3" spans="1:2" ht="24.75" customHeight="1" thickBot="1">
      <c r="A3" s="634" t="s">
        <v>31</v>
      </c>
      <c r="B3" s="635"/>
    </row>
    <row r="4" spans="1:2">
      <c r="A4" s="8" t="s">
        <v>32</v>
      </c>
      <c r="B4" s="8" t="s">
        <v>33</v>
      </c>
    </row>
    <row r="5" spans="1:2" ht="36.75">
      <c r="A5" s="9" t="s">
        <v>119</v>
      </c>
      <c r="B5" s="10" t="s">
        <v>73</v>
      </c>
    </row>
    <row r="6" spans="1:2" ht="27.75">
      <c r="A6" s="9" t="s">
        <v>34</v>
      </c>
      <c r="B6" s="10" t="s">
        <v>74</v>
      </c>
    </row>
    <row r="7" spans="1:2" ht="21" customHeight="1">
      <c r="A7" s="9" t="s">
        <v>35</v>
      </c>
      <c r="B7" s="10" t="s">
        <v>75</v>
      </c>
    </row>
    <row r="8" spans="1:2" ht="45" customHeight="1">
      <c r="A8" s="9" t="s">
        <v>78</v>
      </c>
      <c r="B8" s="191" t="s">
        <v>62</v>
      </c>
    </row>
    <row r="9" spans="1:2" ht="54" customHeight="1">
      <c r="A9" s="195" t="s">
        <v>63</v>
      </c>
      <c r="B9" s="10" t="s">
        <v>76</v>
      </c>
    </row>
    <row r="10" spans="1:2" ht="21" customHeight="1">
      <c r="A10" s="192" t="s">
        <v>339</v>
      </c>
      <c r="B10" s="193" t="s">
        <v>340</v>
      </c>
    </row>
    <row r="11" spans="1:2" ht="40.5" customHeight="1">
      <c r="A11" s="9" t="s">
        <v>77</v>
      </c>
      <c r="B11" s="10" t="s">
        <v>343</v>
      </c>
    </row>
    <row r="12" spans="1:2" ht="36.75" customHeight="1">
      <c r="A12" s="195" t="s">
        <v>36</v>
      </c>
      <c r="B12" s="194" t="s">
        <v>79</v>
      </c>
    </row>
    <row r="13" spans="1:2" ht="21.75" customHeight="1">
      <c r="A13" s="195" t="s">
        <v>57</v>
      </c>
      <c r="B13" s="10" t="s">
        <v>80</v>
      </c>
    </row>
    <row r="14" spans="1:2" ht="18.75">
      <c r="A14" s="9" t="s">
        <v>37</v>
      </c>
      <c r="B14" s="10" t="s">
        <v>61</v>
      </c>
    </row>
    <row r="15" spans="1:2" ht="18.75">
      <c r="A15" s="9" t="s">
        <v>38</v>
      </c>
      <c r="B15" s="10" t="s">
        <v>64</v>
      </c>
    </row>
    <row r="16" spans="1:2" ht="18.75">
      <c r="A16" s="9" t="s">
        <v>39</v>
      </c>
      <c r="B16" s="10" t="s">
        <v>81</v>
      </c>
    </row>
    <row r="17" spans="1:2" ht="36.75">
      <c r="A17" s="9" t="s">
        <v>40</v>
      </c>
      <c r="B17" s="10" t="s">
        <v>12</v>
      </c>
    </row>
    <row r="18" spans="1:2" ht="18.75">
      <c r="A18" s="9" t="s">
        <v>41</v>
      </c>
      <c r="B18" s="10" t="s">
        <v>42</v>
      </c>
    </row>
    <row r="19" spans="1:2" ht="18.75">
      <c r="A19" s="9" t="s">
        <v>43</v>
      </c>
      <c r="B19" s="10" t="s">
        <v>82</v>
      </c>
    </row>
    <row r="20" spans="1:2" ht="25.5" customHeight="1">
      <c r="A20" s="9" t="s">
        <v>44</v>
      </c>
      <c r="B20" s="10" t="s">
        <v>65</v>
      </c>
    </row>
    <row r="21" spans="1:2" ht="25.5" customHeight="1">
      <c r="A21" s="9" t="s">
        <v>45</v>
      </c>
      <c r="B21" s="10" t="s">
        <v>66</v>
      </c>
    </row>
    <row r="22" spans="1:2" ht="21" customHeight="1">
      <c r="A22" s="9" t="s">
        <v>46</v>
      </c>
      <c r="B22" s="10" t="s">
        <v>67</v>
      </c>
    </row>
    <row r="23" spans="1:2" ht="84" customHeight="1" thickBot="1">
      <c r="A23" s="196" t="s">
        <v>84</v>
      </c>
      <c r="B23" s="11" t="s">
        <v>6</v>
      </c>
    </row>
  </sheetData>
  <mergeCells count="3">
    <mergeCell ref="A2:B2"/>
    <mergeCell ref="A3:B3"/>
    <mergeCell ref="A1:B1"/>
  </mergeCells>
  <phoneticPr fontId="17" type="noConversion"/>
  <printOptions horizontalCentered="1" verticalCentered="1"/>
  <pageMargins left="0.78740157480314965" right="0.78740157480314965" top="0.98425196850393704" bottom="0.98425196850393704" header="0" footer="0"/>
  <pageSetup scale="7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Anexo 1 Matriz SINA Inf Gestión</vt:lpstr>
      <vt:lpstr>Anexo 2 Matriz Inf. Ejecución</vt:lpstr>
      <vt:lpstr>Anexo 3</vt:lpstr>
      <vt:lpstr>Anexo 5-1 Ingresos</vt:lpstr>
      <vt:lpstr>Anexo 5-2 Gastos (2)</vt:lpstr>
      <vt:lpstr>Anexo 3 Matriz Ind Min Jun</vt:lpstr>
      <vt:lpstr>Anexos 5-1 Ingresos </vt:lpstr>
      <vt:lpstr>Anexo 5-2 Gastos</vt:lpstr>
      <vt:lpstr>Anexo 2 Protocolo Inf Gestión</vt:lpstr>
      <vt:lpstr>Anexo 4 ProtocoloMatrizINdica</vt:lpstr>
      <vt:lpstr>Hoja1</vt:lpstr>
      <vt:lpstr>Hoja2</vt:lpstr>
      <vt:lpstr>'Anexo 1 Matriz SINA Inf Gestión'!Área_de_impresión</vt:lpstr>
      <vt:lpstr>'Anexo 2 Protocolo Inf Gestión'!Área_de_impresión</vt:lpstr>
      <vt:lpstr>'Anexo 4 ProtocoloMatrizINdica'!Área_de_impresión</vt:lpstr>
      <vt:lpstr>'Anexo 5-1 Ingresos'!Área_de_impresión</vt:lpstr>
      <vt:lpstr>'Anexo 5-2 Gastos'!Área_de_impresión</vt:lpstr>
      <vt:lpstr>'Anexo 5-2 Gastos (2)'!Área_de_impresión</vt:lpstr>
      <vt:lpstr>'Anexos 5-1 Ingresos '!Área_de_impresión</vt:lpstr>
      <vt:lpstr>'Anexo 1 Matriz SINA Inf Gestión'!Títulos_a_imprimir</vt:lpstr>
      <vt:lpstr>'Anexo 2 Matriz Inf. Ejecución'!Títulos_a_imprimir</vt:lpstr>
      <vt:lpstr>'Anexo 3 Matriz Ind Min Jun'!Títulos_a_imprimir</vt:lpstr>
      <vt:lpstr>'Anexo 5-2 Gastos'!Títulos_a_imprimir</vt:lpstr>
    </vt:vector>
  </TitlesOfParts>
  <Company>Personal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 Vargas</dc:creator>
  <cp:lastModifiedBy>Edisney Silva Argote</cp:lastModifiedBy>
  <cp:lastPrinted>2017-02-08T14:08:43Z</cp:lastPrinted>
  <dcterms:created xsi:type="dcterms:W3CDTF">2004-01-28T22:51:19Z</dcterms:created>
  <dcterms:modified xsi:type="dcterms:W3CDTF">2017-03-06T15:51:41Z</dcterms:modified>
</cp:coreProperties>
</file>