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yecciones Carga DBO_SST_Meta Propuesta\"/>
    </mc:Choice>
  </mc:AlternateContent>
  <bookViews>
    <workbookView xWindow="0" yWindow="0" windowWidth="11580" windowHeight="7512" tabRatio="722"/>
  </bookViews>
  <sheets>
    <sheet name="CARGAS-R_SUAZA-2019-2023" sheetId="2" r:id="rId1"/>
    <sheet name="Hoja1" sheetId="10" r:id="rId2"/>
  </sheets>
  <definedNames>
    <definedName name="_xlnm.Print_Area" localSheetId="0">'CARGAS-R_SUAZA-2019-2023'!$A$1:$D$17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4" i="2" l="1"/>
  <c r="Z14" i="2"/>
  <c r="Y15" i="2"/>
  <c r="Z15" i="2"/>
  <c r="X14" i="2"/>
  <c r="W14" i="2"/>
  <c r="W15" i="2"/>
  <c r="X15" i="2"/>
  <c r="U14" i="2"/>
  <c r="V14" i="2"/>
  <c r="U15" i="2"/>
  <c r="V15" i="2"/>
  <c r="T14" i="2"/>
  <c r="S14" i="2"/>
  <c r="S15" i="2"/>
  <c r="T15" i="2"/>
  <c r="Q14" i="2"/>
  <c r="R14" i="2"/>
  <c r="Q15" i="2"/>
  <c r="R15" i="2"/>
  <c r="P14" i="2"/>
  <c r="O14" i="2"/>
  <c r="O15" i="2"/>
  <c r="P15" i="2"/>
  <c r="N14" i="2"/>
  <c r="N15" i="2"/>
  <c r="M14" i="2"/>
  <c r="M15" i="2"/>
  <c r="L15" i="2"/>
  <c r="K15" i="2"/>
  <c r="L14" i="2"/>
  <c r="K14" i="2"/>
  <c r="J14" i="2"/>
  <c r="J15" i="2"/>
  <c r="H15" i="2"/>
  <c r="G15" i="2"/>
  <c r="H14" i="2"/>
  <c r="G14" i="2"/>
  <c r="H13" i="2" l="1"/>
  <c r="L13" i="2" s="1"/>
  <c r="G13" i="2"/>
  <c r="H12" i="2"/>
  <c r="L12" i="2" s="1"/>
  <c r="G12" i="2"/>
  <c r="K12" i="2" s="1"/>
  <c r="P12" i="2" l="1"/>
  <c r="O12" i="2"/>
  <c r="P13" i="2"/>
  <c r="K13" i="2"/>
  <c r="O13" i="2" l="1"/>
  <c r="T13" i="2"/>
  <c r="S12" i="2"/>
  <c r="T12" i="2"/>
  <c r="X12" i="2" l="1"/>
  <c r="W12" i="2"/>
  <c r="X13" i="2"/>
  <c r="S13" i="2"/>
  <c r="W13" i="2" l="1"/>
  <c r="K11" i="2" l="1"/>
  <c r="O11" i="2" s="1"/>
  <c r="S11" i="2" s="1"/>
  <c r="W11" i="2" s="1"/>
  <c r="H11" i="2"/>
  <c r="L11" i="2" s="1"/>
  <c r="P11" i="2" s="1"/>
  <c r="T11" i="2" s="1"/>
  <c r="X11" i="2" s="1"/>
  <c r="G11" i="2"/>
  <c r="AA17" i="2" l="1"/>
  <c r="K10" i="2"/>
  <c r="O10" i="2" s="1"/>
  <c r="S10" i="2" s="1"/>
  <c r="W10" i="2" s="1"/>
  <c r="L10" i="2"/>
  <c r="P10" i="2" s="1"/>
  <c r="T10" i="2" s="1"/>
  <c r="X10" i="2" s="1"/>
  <c r="L8" i="2"/>
  <c r="P8" i="2" s="1"/>
  <c r="K8" i="2"/>
  <c r="O8" i="2" s="1"/>
  <c r="H9" i="2"/>
  <c r="G9" i="2"/>
  <c r="K9" i="2" s="1"/>
  <c r="O9" i="2" s="1"/>
  <c r="S9" i="2" s="1"/>
  <c r="W9" i="2" s="1"/>
  <c r="H5" i="2"/>
  <c r="L5" i="2" s="1"/>
  <c r="P5" i="2" s="1"/>
  <c r="T5" i="2" s="1"/>
  <c r="X5" i="2" s="1"/>
  <c r="H6" i="2"/>
  <c r="L6" i="2" s="1"/>
  <c r="P6" i="2" s="1"/>
  <c r="T6" i="2" s="1"/>
  <c r="X6" i="2" s="1"/>
  <c r="H7" i="2"/>
  <c r="L7" i="2" s="1"/>
  <c r="P7" i="2" s="1"/>
  <c r="T7" i="2" s="1"/>
  <c r="X7" i="2" s="1"/>
  <c r="G5" i="2"/>
  <c r="K5" i="2" s="1"/>
  <c r="O5" i="2" s="1"/>
  <c r="S5" i="2" s="1"/>
  <c r="W5" i="2" s="1"/>
  <c r="G6" i="2"/>
  <c r="K6" i="2" s="1"/>
  <c r="O6" i="2" s="1"/>
  <c r="S6" i="2" s="1"/>
  <c r="W6" i="2" s="1"/>
  <c r="G7" i="2"/>
  <c r="K7" i="2" s="1"/>
  <c r="O7" i="2" s="1"/>
  <c r="S7" i="2" s="1"/>
  <c r="W7" i="2" s="1"/>
  <c r="H4" i="2"/>
  <c r="L4" i="2" s="1"/>
  <c r="P4" i="2" s="1"/>
  <c r="T4" i="2" s="1"/>
  <c r="X4" i="2" s="1"/>
  <c r="G4" i="2"/>
  <c r="K4" i="2" s="1"/>
  <c r="O4" i="2" s="1"/>
  <c r="S4" i="2" s="1"/>
  <c r="F17" i="2"/>
  <c r="E17" i="2"/>
  <c r="W4" i="2" l="1"/>
  <c r="W20" i="2" s="1"/>
  <c r="X20" i="2" s="1"/>
  <c r="G17" i="2"/>
  <c r="H17" i="2"/>
  <c r="L9" i="2"/>
  <c r="P9" i="2" s="1"/>
  <c r="T9" i="2" s="1"/>
  <c r="X9" i="2" s="1"/>
  <c r="K17" i="2"/>
  <c r="T8" i="2"/>
  <c r="O17" i="2"/>
  <c r="S8" i="2"/>
  <c r="D17" i="2"/>
  <c r="Q13" i="2" l="1"/>
  <c r="Q12" i="2"/>
  <c r="M12" i="2"/>
  <c r="M13" i="2"/>
  <c r="I14" i="2"/>
  <c r="I15" i="2"/>
  <c r="J12" i="2"/>
  <c r="J13" i="2"/>
  <c r="I8" i="2"/>
  <c r="I12" i="2"/>
  <c r="I13" i="2"/>
  <c r="I4" i="2"/>
  <c r="I5" i="2"/>
  <c r="I7" i="2"/>
  <c r="I11" i="2"/>
  <c r="I6" i="2"/>
  <c r="J8" i="2"/>
  <c r="J11" i="2"/>
  <c r="Q8" i="2"/>
  <c r="Q11" i="2"/>
  <c r="M9" i="2"/>
  <c r="M11" i="2"/>
  <c r="I9" i="2"/>
  <c r="J10" i="2"/>
  <c r="M8" i="2"/>
  <c r="M10" i="2"/>
  <c r="J5" i="2"/>
  <c r="P17" i="2"/>
  <c r="J4" i="2"/>
  <c r="J6" i="2"/>
  <c r="I10" i="2"/>
  <c r="W19" i="2"/>
  <c r="X19" i="2" s="1"/>
  <c r="M7" i="2"/>
  <c r="L17" i="2"/>
  <c r="J9" i="2"/>
  <c r="J7" i="2"/>
  <c r="M6" i="2"/>
  <c r="M4" i="2"/>
  <c r="M5" i="2"/>
  <c r="S17" i="2"/>
  <c r="W8" i="2"/>
  <c r="Q5" i="2"/>
  <c r="Q4" i="2"/>
  <c r="Q6" i="2"/>
  <c r="Q7" i="2"/>
  <c r="Q9" i="2"/>
  <c r="Q10" i="2"/>
  <c r="T17" i="2"/>
  <c r="X8" i="2"/>
  <c r="U12" i="2" l="1"/>
  <c r="U13" i="2"/>
  <c r="V11" i="2"/>
  <c r="V12" i="2"/>
  <c r="V13" i="2"/>
  <c r="R5" i="2"/>
  <c r="R12" i="2"/>
  <c r="R13" i="2"/>
  <c r="N6" i="2"/>
  <c r="N12" i="2"/>
  <c r="N13" i="2"/>
  <c r="I17" i="2"/>
  <c r="U8" i="2"/>
  <c r="U11" i="2"/>
  <c r="R6" i="2"/>
  <c r="R9" i="2"/>
  <c r="R8" i="2"/>
  <c r="R11" i="2"/>
  <c r="N7" i="2"/>
  <c r="N11" i="2"/>
  <c r="N8" i="2"/>
  <c r="N9" i="2"/>
  <c r="N5" i="2"/>
  <c r="R7" i="2"/>
  <c r="N10" i="2"/>
  <c r="J17" i="2"/>
  <c r="R4" i="2"/>
  <c r="R10" i="2"/>
  <c r="M17" i="2"/>
  <c r="N4" i="2"/>
  <c r="Q17" i="2"/>
  <c r="X17" i="2"/>
  <c r="V5" i="2"/>
  <c r="V9" i="2"/>
  <c r="V4" i="2"/>
  <c r="V6" i="2"/>
  <c r="V10" i="2"/>
  <c r="V7" i="2"/>
  <c r="W17" i="2"/>
  <c r="V8" i="2"/>
  <c r="U4" i="2"/>
  <c r="U5" i="2"/>
  <c r="U9" i="2"/>
  <c r="U6" i="2"/>
  <c r="U10" i="2"/>
  <c r="U7" i="2"/>
  <c r="Z11" i="2" l="1"/>
  <c r="Z13" i="2"/>
  <c r="Z12" i="2"/>
  <c r="Y11" i="2"/>
  <c r="Y12" i="2"/>
  <c r="Y13" i="2"/>
  <c r="N17" i="2"/>
  <c r="R17" i="2"/>
  <c r="V17" i="2"/>
  <c r="U17" i="2"/>
  <c r="Y4" i="2"/>
  <c r="Y5" i="2"/>
  <c r="Y9" i="2"/>
  <c r="Y6" i="2"/>
  <c r="Y7" i="2"/>
  <c r="Y10" i="2"/>
  <c r="Y8" i="2"/>
  <c r="Z10" i="2"/>
  <c r="Z7" i="2"/>
  <c r="Z9" i="2"/>
  <c r="Z4" i="2"/>
  <c r="Z5" i="2"/>
  <c r="Z6" i="2"/>
  <c r="Z8" i="2"/>
  <c r="Z17" i="2" l="1"/>
  <c r="Y17" i="2"/>
</calcChain>
</file>

<file path=xl/sharedStrings.xml><?xml version="1.0" encoding="utf-8"?>
<sst xmlns="http://schemas.openxmlformats.org/spreadsheetml/2006/main" count="68" uniqueCount="42">
  <si>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</si>
  <si>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</si>
  <si>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</si>
  <si>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</si>
  <si>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</si>
  <si>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</si>
  <si>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</si>
  <si>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</si>
  <si>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</si>
  <si>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</si>
  <si>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</si>
  <si>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</si>
  <si>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</si>
  <si>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</si>
  <si>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 xml:space="preserve">ACEVEDO </t>
  </si>
  <si>
    <t xml:space="preserve">SUAZA </t>
  </si>
  <si>
    <t xml:space="preserve">GUADALUPE </t>
  </si>
  <si>
    <t>RÍO SUAZA</t>
  </si>
  <si>
    <t xml:space="preserve">Carga proyectada de nuevos usuarios u otros vertedores  </t>
  </si>
  <si>
    <t>EMPACEVEDO E.S.P</t>
  </si>
  <si>
    <t>CP PUEBLO VIEJO - Municipio</t>
  </si>
  <si>
    <t>CP SAN ADOLFO - Municipio</t>
  </si>
  <si>
    <t>CP SAN MARCOS - Municipio</t>
  </si>
  <si>
    <t>EMPRESAS PUBLICAS DE SUAZA EMPUSUAZA S.A E.S.P</t>
  </si>
  <si>
    <t>PLANTA DE BENEFICIO ANIMAL DE SUAZA - MUNICIPIO</t>
  </si>
  <si>
    <t>EMPRESA DE SERVICIOS PUBLICOS EMPUG SA ESP - Guadalupe</t>
  </si>
  <si>
    <t>PROYECCIÓN DE CARGA A VERTER EN EL AÑO 2024</t>
  </si>
  <si>
    <t>PROYECCIÓN DE CARGA A VERTER EN EL AÑO 2025</t>
  </si>
  <si>
    <t>PROYECCIÓN DE CARGA A VERTER EN EL AÑO 2026</t>
  </si>
  <si>
    <t>CARGA CONTAMINANTE LÍNEA BASE Kg-año</t>
  </si>
  <si>
    <t>PROYECCIÓN DE CARGA A VERTER EN EL AÑO 2027</t>
  </si>
  <si>
    <t>PROYECCIÓN DE CARGA A VERTER EN EL AÑO 2028</t>
  </si>
  <si>
    <t>Variación Índice Producción Industrial junio 2023 - DANE</t>
  </si>
  <si>
    <t>ENEL EMGESA VEREDA LLANO DE LA VIRGEN</t>
  </si>
  <si>
    <t>ALTAMIRA</t>
  </si>
  <si>
    <t>Promedio Tasa Crecimiento Prestador ACEVEDO, SUAZA y GUADALUPE, LLANO DE LA VIRGEN</t>
  </si>
  <si>
    <t>En este tramo, para el año 2028 se ve reflejada la reducción proyectada por EMPACEVEDO según PSMV;el cual presenta la construcción de la PTAR en el año 2027. La CAM estima la remoción en la carga contaminante para el año 2028 con un 60% 
Para EMPUSUAZA, Se proyecta Línea Base con cargas de año 2022 dado que son las mas cercanas a la carga de control, la cual se calcula con el caudal del PV y Límite máximo Permisible. Si bien se cumple norma de vertimiento, el Caudal vertido supera el caudal máximo otorgado el Permiso de Vertimiento
Para la E.S.P de Guadalupe, se evidencia una carga de SST fluctuante; para el año 2024 se proyecta una carga maxima vertida con caudal máximo vertido y límites Maximos permisibles de 631 de 2015.
El Usuario Llano de la Virgen, presenta para 2022, un caudal superior al otorgado en el Permiso de Vertimiento e incumple el Límite Maximo Permisible de los SST, por lo anterior la carga del año 1 se ajusta en este parámetro a la carga cumpliendo norma.</t>
  </si>
  <si>
    <t>Edilberto Medina Arias
"LOTE RANCHO ESPINAL" Granja piscicola - Predio Villa Ema</t>
  </si>
  <si>
    <t>LOTE 53 " LOS LAGOS DE JIMENEZ"
OSCAR WILFREDO JIMENEZ</t>
  </si>
  <si>
    <t xml:space="preserve">
JUNTA ADMINISTRADORA DE ACUEDUCTO Y ALCANTARILLADO DE LA JAGUA</t>
  </si>
  <si>
    <t>PISCICOLA LA CASONA - PREDIO LA CASONA</t>
  </si>
  <si>
    <t>GARZÓN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</si>
</sst>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 * #,##0.00_ ;_ * \-#,##0.00_ ;_ * &quot;-&quot;??_ ;_ @_ "/>
    <numFmt numFmtId="165" formatCode="0.0%"/>
    <numFmt numFmtId="167" formatCode="_-* #,##0.00_-;\-* #,##0.00_-;_-* &quot;-&quot;_-;_-@_-"/>
    <numFmt numFmtId="168" formatCode="_-* #,##0.000_-;\-* #,##0.000_-;_-* &quot;-&quot;???_-;_-@_-"/>
  </numFmts>
  <fonts count="18">
    <font>
      <sz val="12"/>
      <color theme="1"/>
      <name val="Calibri"/>
      <family val="2"/>
      <scheme val="minor"/>
    </font>
    <font>
      <sz val="11"/>
      <color theme="1"/>
      <name val="Calibri"/>
      <family val="2"/>
      <scheme val="minor"/>
    </font>
    <font>
      <sz val="12"/>
      <color theme="1"/>
      <name val="Arial"/>
      <family val="2"/>
    </font>
    <font>
      <b/>
      <sz val="28"/>
      <color rgb="FF000099"/>
      <name val="Arial"/>
      <family val="2"/>
    </font>
    <font>
      <b/>
      <sz val="14"/>
      <color rgb="FF000066"/>
      <name val="Arial"/>
      <family val="2"/>
    </font>
    <font>
      <b/>
      <sz val="16"/>
      <color rgb="FF000066"/>
      <name val="Arial"/>
      <family val="2"/>
    </font>
    <font>
      <b/>
      <sz val="12"/>
      <color rgb="FF000066"/>
      <name val="Arial"/>
      <family val="2"/>
    </font>
    <font>
      <b/>
      <sz val="12"/>
      <color theme="1"/>
      <name val="Arial"/>
      <family val="2"/>
    </font>
    <font>
      <b/>
      <sz val="14"/>
      <color theme="1"/>
      <name val="Arial"/>
      <family val="2"/>
    </font>
    <font>
      <sz val="14"/>
      <color rgb="FF000099"/>
      <name val="Arial"/>
      <family val="2"/>
    </font>
    <font>
      <sz val="10"/>
      <name val="Arial"/>
      <family val="2"/>
    </font>
    <font>
      <sz val="12"/>
      <color theme="1"/>
      <name val="Calibri "/>
    </font>
    <font>
      <b/>
      <sz val="16"/>
      <color rgb="FF000099"/>
      <name val="Arial"/>
      <family val="2"/>
    </font>
    <font>
      <b/>
      <sz val="12"/>
      <name val="Arial"/>
      <family val="2"/>
    </font>
    <font>
      <sz val="12"/>
      <color theme="1"/>
      <name val="Calibri"/>
      <family val="2"/>
      <scheme val="minor"/>
    </font>
    <font>
      <sz val="12"/>
      <name val="Arial"/>
      <family val="2"/>
    </font>
    <font>
      <sz val="14"/>
      <color theme="1"/>
      <name val="Calibri "/>
    </font>
    <font>
      <sz val="14"/>
      <color theme="1"/>
      <name val="Arial"/>
      <family val="2"/>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9" fontId="14" fillId="0" borderId="0" applyFont="0" applyFill="0" applyBorder="0" applyAlignment="0" applyProtection="0"/>
    <xf numFmtId="0" fontId="10" fillId="0" borderId="0"/>
    <xf numFmtId="41" fontId="14" fillId="0" borderId="0" applyFont="0" applyFill="0" applyBorder="0" applyAlignment="0" applyProtection="0"/>
  </cellStyleXfs>
  <cellXfs count="52">
    <xf numFmtId="0" fontId="0" fillId="0" borderId="0" xfId="0"/>
    <xf numFmtId="0" fontId="2" fillId="0" borderId="0" xfId="1" applyNumberFormat="1" applyFont="1" applyFill="1" applyBorder="1" applyAlignment="1">
      <alignment horizontal="center" vertical="center"/>
    </xf>
    <xf numFmtId="0" fontId="2" fillId="0" borderId="0" xfId="1" applyNumberFormat="1" applyFont="1" applyFill="1" applyBorder="1" applyAlignment="1">
      <alignment vertical="center"/>
    </xf>
    <xf numFmtId="0" fontId="6" fillId="0" borderId="2" xfId="1" applyNumberFormat="1" applyFont="1" applyFill="1" applyBorder="1" applyAlignment="1">
      <alignment horizontal="center" vertical="center" wrapText="1"/>
    </xf>
    <xf numFmtId="0" fontId="8" fillId="0" borderId="2" xfId="1" applyNumberFormat="1" applyFont="1" applyFill="1" applyBorder="1" applyAlignment="1">
      <alignment horizontal="center" vertical="center"/>
    </xf>
    <xf numFmtId="0" fontId="9" fillId="2" borderId="0" xfId="1" applyNumberFormat="1" applyFont="1" applyFill="1" applyBorder="1" applyAlignment="1">
      <alignment vertical="center"/>
    </xf>
    <xf numFmtId="0" fontId="11" fillId="0" borderId="0" xfId="1" applyFont="1" applyAlignment="1">
      <alignment horizontal="center" vertical="center"/>
    </xf>
    <xf numFmtId="0" fontId="11" fillId="0" borderId="0" xfId="1" applyFont="1" applyAlignment="1">
      <alignment vertical="center"/>
    </xf>
    <xf numFmtId="0" fontId="11" fillId="3" borderId="0" xfId="1" applyFont="1" applyFill="1" applyAlignment="1">
      <alignment horizontal="center" vertical="center"/>
    </xf>
    <xf numFmtId="0" fontId="12" fillId="2" borderId="2" xfId="1" applyNumberFormat="1" applyFont="1" applyFill="1" applyBorder="1" applyAlignment="1">
      <alignment horizontal="center" vertical="center"/>
    </xf>
    <xf numFmtId="0" fontId="11" fillId="0" borderId="0" xfId="1" applyFont="1" applyFill="1" applyAlignment="1">
      <alignment vertical="center"/>
    </xf>
    <xf numFmtId="0" fontId="7" fillId="0" borderId="2" xfId="1" applyNumberFormat="1" applyFont="1" applyFill="1" applyBorder="1" applyAlignment="1">
      <alignment horizontal="center" vertical="center"/>
    </xf>
    <xf numFmtId="0" fontId="7" fillId="0" borderId="2" xfId="1" applyNumberFormat="1" applyFont="1" applyFill="1" applyBorder="1" applyAlignment="1">
      <alignment horizontal="center" vertical="center"/>
    </xf>
    <xf numFmtId="0" fontId="13" fillId="0" borderId="5" xfId="6"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0" fontId="2" fillId="0" borderId="2" xfId="1" applyNumberFormat="1" applyFont="1" applyFill="1" applyBorder="1" applyAlignment="1">
      <alignment vertical="center"/>
    </xf>
    <xf numFmtId="0" fontId="12" fillId="2" borderId="2" xfId="1" applyNumberFormat="1" applyFont="1" applyFill="1" applyBorder="1" applyAlignment="1">
      <alignment horizontal="center" vertical="center" wrapText="1"/>
    </xf>
    <xf numFmtId="0" fontId="15" fillId="0" borderId="2" xfId="8" applyFont="1" applyFill="1" applyBorder="1" applyAlignment="1">
      <alignment horizontal="center" vertical="center" wrapText="1"/>
    </xf>
    <xf numFmtId="41" fontId="2" fillId="0" borderId="2" xfId="2" applyFont="1" applyFill="1" applyBorder="1" applyAlignment="1">
      <alignment vertical="center"/>
    </xf>
    <xf numFmtId="41" fontId="12" fillId="2" borderId="2" xfId="1" applyNumberFormat="1" applyFont="1" applyFill="1" applyBorder="1" applyAlignment="1">
      <alignment horizontal="center" vertical="center"/>
    </xf>
    <xf numFmtId="165" fontId="11" fillId="0" borderId="2" xfId="7" applyNumberFormat="1" applyFont="1" applyBorder="1" applyAlignment="1">
      <alignment horizontal="center" vertical="center"/>
    </xf>
    <xf numFmtId="10" fontId="11" fillId="0" borderId="2" xfId="1" applyNumberFormat="1" applyFont="1" applyBorder="1" applyAlignment="1">
      <alignment horizontal="center" vertical="center"/>
    </xf>
    <xf numFmtId="9" fontId="2" fillId="0" borderId="2" xfId="7" applyFont="1" applyFill="1" applyBorder="1" applyAlignment="1">
      <alignment vertical="center"/>
    </xf>
    <xf numFmtId="9" fontId="12" fillId="2" borderId="2" xfId="1" applyNumberFormat="1" applyFont="1" applyFill="1" applyBorder="1" applyAlignment="1">
      <alignment horizontal="center" vertical="center"/>
    </xf>
    <xf numFmtId="41" fontId="12" fillId="2" borderId="2" xfId="2" applyFont="1" applyFill="1" applyBorder="1" applyAlignment="1">
      <alignment horizontal="center" vertical="center"/>
    </xf>
    <xf numFmtId="41" fontId="11" fillId="0" borderId="0" xfId="1" applyNumberFormat="1" applyFont="1" applyFill="1" applyAlignment="1">
      <alignment vertical="center"/>
    </xf>
    <xf numFmtId="9" fontId="11" fillId="0" borderId="0" xfId="7" applyFont="1" applyAlignment="1">
      <alignment vertical="center"/>
    </xf>
    <xf numFmtId="0" fontId="2" fillId="0" borderId="2" xfId="1" applyNumberFormat="1" applyFont="1" applyFill="1" applyBorder="1" applyAlignment="1">
      <alignment horizontal="center" vertical="center"/>
    </xf>
    <xf numFmtId="0" fontId="16" fillId="0" borderId="0" xfId="1" applyFont="1" applyFill="1" applyBorder="1" applyAlignment="1">
      <alignment vertical="center" wrapText="1"/>
    </xf>
    <xf numFmtId="0" fontId="13" fillId="0" borderId="2" xfId="8" applyFont="1" applyFill="1" applyBorder="1" applyAlignment="1">
      <alignment horizontal="center" vertical="center" wrapText="1"/>
    </xf>
    <xf numFmtId="0" fontId="13" fillId="0" borderId="8" xfId="8" applyFont="1" applyFill="1" applyBorder="1" applyAlignment="1">
      <alignment horizontal="center" vertical="center" wrapText="1"/>
    </xf>
    <xf numFmtId="43" fontId="15" fillId="0" borderId="2" xfId="8" applyNumberFormat="1" applyFont="1" applyFill="1" applyBorder="1" applyAlignment="1">
      <alignment horizontal="center" vertical="center"/>
    </xf>
    <xf numFmtId="0" fontId="4" fillId="0" borderId="2"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11" fillId="4" borderId="0" xfId="1" applyFont="1" applyFill="1" applyAlignment="1">
      <alignment horizontal="center" vertical="center" wrapText="1"/>
    </xf>
    <xf numFmtId="0" fontId="11" fillId="0" borderId="2" xfId="1" applyFont="1" applyBorder="1" applyAlignment="1">
      <alignment horizontal="center" vertical="center" wrapText="1"/>
    </xf>
    <xf numFmtId="0" fontId="3" fillId="0" borderId="1" xfId="1"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xf>
    <xf numFmtId="0" fontId="6" fillId="0" borderId="2" xfId="1" applyNumberFormat="1" applyFont="1" applyFill="1" applyBorder="1" applyAlignment="1">
      <alignment horizontal="center" vertical="center" wrapText="1"/>
    </xf>
    <xf numFmtId="0" fontId="12" fillId="2" borderId="3" xfId="1" applyNumberFormat="1" applyFont="1" applyFill="1" applyBorder="1" applyAlignment="1">
      <alignment horizontal="center" vertical="center" wrapText="1"/>
    </xf>
    <xf numFmtId="0" fontId="12" fillId="2" borderId="4" xfId="1" applyNumberFormat="1" applyFont="1" applyFill="1" applyBorder="1" applyAlignment="1">
      <alignment horizontal="center" vertical="center" wrapText="1"/>
    </xf>
    <xf numFmtId="3" fontId="13" fillId="0" borderId="2" xfId="8" applyNumberFormat="1" applyFont="1" applyFill="1" applyBorder="1" applyAlignment="1">
      <alignment horizontal="center" vertical="center" wrapText="1"/>
    </xf>
    <xf numFmtId="0" fontId="15" fillId="0" borderId="7" xfId="6" applyFont="1" applyFill="1" applyBorder="1" applyAlignment="1">
      <alignment horizontal="left" vertical="center" wrapText="1"/>
    </xf>
    <xf numFmtId="0" fontId="2" fillId="0" borderId="7" xfId="1" applyNumberFormat="1" applyFont="1" applyFill="1" applyBorder="1" applyAlignment="1">
      <alignment horizontal="center" vertical="center"/>
    </xf>
    <xf numFmtId="0" fontId="17" fillId="0" borderId="2" xfId="1" applyNumberFormat="1" applyFont="1" applyFill="1" applyBorder="1" applyAlignment="1">
      <alignment horizontal="center" vertical="center"/>
    </xf>
    <xf numFmtId="167" fontId="2" fillId="0" borderId="2" xfId="9" applyNumberFormat="1" applyFont="1" applyFill="1" applyBorder="1" applyAlignment="1">
      <alignment vertical="center"/>
    </xf>
    <xf numFmtId="168" fontId="2" fillId="0" borderId="2" xfId="1" applyNumberFormat="1" applyFont="1" applyFill="1" applyBorder="1" applyAlignment="1">
      <alignment vertical="center"/>
    </xf>
    <xf numFmtId="43" fontId="2" fillId="0" borderId="2" xfId="1" applyNumberFormat="1" applyFont="1" applyFill="1" applyBorder="1" applyAlignment="1">
      <alignment vertical="center"/>
    </xf>
    <xf numFmtId="0" fontId="15" fillId="0" borderId="2" xfId="8" applyFont="1" applyFill="1" applyBorder="1" applyAlignment="1">
      <alignment horizontal="left" wrapText="1"/>
    </xf>
    <xf numFmtId="0" fontId="2" fillId="0" borderId="7" xfId="1" applyNumberFormat="1" applyFont="1" applyFill="1" applyBorder="1" applyAlignment="1">
      <alignment horizontal="center" vertical="center"/>
    </xf>
    <xf numFmtId="0" fontId="2" fillId="0" borderId="6" xfId="1" applyNumberFormat="1" applyFont="1" applyFill="1" applyBorder="1" applyAlignment="1">
      <alignment horizontal="center" vertical="center"/>
    </xf>
    <xf numFmtId="41" fontId="2" fillId="5" borderId="2" xfId="2" applyFont="1" applyFill="1" applyBorder="1" applyAlignment="1">
      <alignment vertical="center"/>
    </xf>
  </cellXfs>
  <cellStyles count="10">
    <cellStyle name="Millares [0]" xfId="9" builtinId="6"/>
    <cellStyle name="Millares [0] 2" xfId="2"/>
    <cellStyle name="Millares 2" xfId="5"/>
    <cellStyle name="Normal" xfId="0" builtinId="0"/>
    <cellStyle name="Normal 2" xfId="1"/>
    <cellStyle name="Normal 2 2" xfId="4"/>
    <cellStyle name="Normal 3" xfId="6"/>
    <cellStyle name="Normal 3 2" xfId="8"/>
    <cellStyle name="Porcentaje" xfId="7" builtinId="5"/>
    <cellStyle name="Porcentaje 2" xfId="3"/>
  </cellStyles>
  <dxfs count="0"/>
  <tableStyles count="0" defaultTableStyle="TableStyleMedium2" defaultPivotStyle="PivotStyleLight16"/>
  <colors>
    <mruColors>
      <color rgb="FFFFFF99"/>
      <color rgb="FFC6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zoomScale="60" zoomScaleNormal="60" zoomScaleSheetLayoutView="70" workbookViewId="0">
      <pane xSplit="7" ySplit="8" topLeftCell="Q9" activePane="bottomRight" state="frozen"/>
      <selection pane="topRight" activeCell="I1" sqref="I1"/>
      <selection pane="bottomLeft" activeCell="A11" sqref="A11"/>
      <selection pane="bottomRight" activeCell="B16" sqref="B16"/>
    </sheetView>
  </sheetViews>
  <sheetFormatPr baseColWidth="10" defaultColWidth="10" defaultRowHeight="15"/>
  <cols>
    <col min="1" max="1" width="7.5" style="6" customWidth="1"/>
    <col min="2" max="2" width="47" style="7" customWidth="1"/>
    <col min="3" max="3" width="21.8984375" style="8" customWidth="1"/>
    <col min="4" max="4" width="15.3984375" style="6" customWidth="1"/>
    <col min="5" max="5" width="15" style="10" customWidth="1"/>
    <col min="6" max="6" width="13.796875" style="10" customWidth="1"/>
    <col min="7" max="7" width="15.3984375" style="10" customWidth="1"/>
    <col min="8" max="8" width="13.796875" style="10" customWidth="1"/>
    <col min="9" max="9" width="14" style="10" customWidth="1"/>
    <col min="10" max="10" width="13.8984375" style="10" customWidth="1"/>
    <col min="11" max="11" width="13.5" style="10" customWidth="1"/>
    <col min="12" max="12" width="12.69921875" style="10" customWidth="1"/>
    <col min="13" max="13" width="14.59765625" style="10" customWidth="1"/>
    <col min="14" max="16" width="14" style="10" customWidth="1"/>
    <col min="17" max="17" width="13.69921875" style="10" customWidth="1"/>
    <col min="18" max="18" width="15" style="10" customWidth="1"/>
    <col min="19" max="19" width="13.796875" style="10" customWidth="1"/>
    <col min="20" max="20" width="12.5" style="10" customWidth="1"/>
    <col min="21" max="21" width="13.19921875" style="10" customWidth="1"/>
    <col min="22" max="22" width="14.3984375" style="10" customWidth="1"/>
    <col min="23" max="23" width="13.19921875" style="10" customWidth="1"/>
    <col min="24" max="24" width="12.69921875" style="7" customWidth="1"/>
    <col min="25" max="25" width="13.19921875" style="7" customWidth="1"/>
    <col min="26" max="26" width="14.296875" style="7" customWidth="1"/>
    <col min="27" max="27" width="16.59765625" style="6" customWidth="1"/>
    <col min="28" max="28" width="7.796875" style="7" customWidth="1"/>
    <col min="29" max="29" width="8" style="7" customWidth="1"/>
    <col min="30" max="30" width="8.3984375" style="7" customWidth="1"/>
    <col min="31" max="31" width="7.69921875" style="7" customWidth="1"/>
    <col min="32" max="32" width="8.69921875" style="7" customWidth="1"/>
    <col min="33" max="16384" width="10" style="7"/>
  </cols>
  <sheetData>
    <row r="1" spans="1:32" s="2" customFormat="1" ht="35.4">
      <c r="A1" s="36"/>
      <c r="B1" s="36"/>
      <c r="C1" s="36"/>
      <c r="D1" s="36"/>
      <c r="AA1" s="1"/>
    </row>
    <row r="2" spans="1:32" s="2" customFormat="1" ht="55.8" customHeight="1">
      <c r="A2" s="37" t="s">
        <v>0</v>
      </c>
      <c r="B2" s="37" t="s">
        <v>1</v>
      </c>
      <c r="C2" s="37" t="s">
        <v>2</v>
      </c>
      <c r="D2" s="32" t="s">
        <v>3</v>
      </c>
      <c r="E2" s="32" t="s">
        <v>29</v>
      </c>
      <c r="F2" s="32"/>
      <c r="G2" s="33" t="s">
        <v>26</v>
      </c>
      <c r="H2" s="33"/>
      <c r="I2" s="33"/>
      <c r="J2" s="33"/>
      <c r="K2" s="33" t="s">
        <v>27</v>
      </c>
      <c r="L2" s="33"/>
      <c r="M2" s="33"/>
      <c r="N2" s="33"/>
      <c r="O2" s="33" t="s">
        <v>28</v>
      </c>
      <c r="P2" s="33"/>
      <c r="Q2" s="33"/>
      <c r="R2" s="33"/>
      <c r="S2" s="33" t="s">
        <v>30</v>
      </c>
      <c r="T2" s="33"/>
      <c r="U2" s="33"/>
      <c r="V2" s="33"/>
      <c r="W2" s="33" t="s">
        <v>31</v>
      </c>
      <c r="X2" s="33"/>
      <c r="Y2" s="33"/>
      <c r="Z2" s="33"/>
      <c r="AA2" s="14" t="s">
        <v>4</v>
      </c>
      <c r="AB2" s="38" t="s">
        <v>5</v>
      </c>
      <c r="AC2" s="38"/>
      <c r="AD2" s="38"/>
      <c r="AE2" s="38"/>
      <c r="AF2" s="38"/>
    </row>
    <row r="3" spans="1:32" s="2" customFormat="1" ht="58.2" customHeight="1">
      <c r="A3" s="37"/>
      <c r="B3" s="37"/>
      <c r="C3" s="37"/>
      <c r="D3" s="32"/>
      <c r="E3" s="3" t="s">
        <v>6</v>
      </c>
      <c r="F3" s="3" t="s">
        <v>8</v>
      </c>
      <c r="G3" s="3" t="s">
        <v>7</v>
      </c>
      <c r="H3" s="3" t="s">
        <v>9</v>
      </c>
      <c r="I3" s="3" t="s">
        <v>10</v>
      </c>
      <c r="J3" s="3" t="s">
        <v>11</v>
      </c>
      <c r="K3" s="3" t="s">
        <v>7</v>
      </c>
      <c r="L3" s="3" t="s">
        <v>9</v>
      </c>
      <c r="M3" s="3" t="s">
        <v>10</v>
      </c>
      <c r="N3" s="3" t="s">
        <v>11</v>
      </c>
      <c r="O3" s="3" t="s">
        <v>7</v>
      </c>
      <c r="P3" s="3" t="s">
        <v>9</v>
      </c>
      <c r="Q3" s="3" t="s">
        <v>10</v>
      </c>
      <c r="R3" s="3" t="s">
        <v>11</v>
      </c>
      <c r="S3" s="3" t="s">
        <v>6</v>
      </c>
      <c r="T3" s="3" t="s">
        <v>9</v>
      </c>
      <c r="U3" s="3" t="s">
        <v>10</v>
      </c>
      <c r="V3" s="3" t="s">
        <v>11</v>
      </c>
      <c r="W3" s="3" t="s">
        <v>6</v>
      </c>
      <c r="X3" s="3" t="s">
        <v>7</v>
      </c>
      <c r="Y3" s="3" t="s">
        <v>10</v>
      </c>
      <c r="Z3" s="3" t="s">
        <v>11</v>
      </c>
      <c r="AA3" s="14">
        <v>2023</v>
      </c>
      <c r="AB3" s="3">
        <v>2024</v>
      </c>
      <c r="AC3" s="3">
        <v>2025</v>
      </c>
      <c r="AD3" s="3">
        <v>2026</v>
      </c>
      <c r="AE3" s="3">
        <v>2027</v>
      </c>
      <c r="AF3" s="3">
        <v>2028</v>
      </c>
    </row>
    <row r="4" spans="1:32" s="2" customFormat="1" ht="28.8" customHeight="1">
      <c r="A4" s="11">
        <v>1</v>
      </c>
      <c r="B4" s="30" t="s">
        <v>19</v>
      </c>
      <c r="C4" s="27" t="s">
        <v>14</v>
      </c>
      <c r="D4" s="4" t="s">
        <v>12</v>
      </c>
      <c r="E4" s="18">
        <v>45421.214943240004</v>
      </c>
      <c r="F4" s="18">
        <v>30354.251472</v>
      </c>
      <c r="G4" s="18">
        <f>E4*1.01</f>
        <v>45875.427092672406</v>
      </c>
      <c r="H4" s="18">
        <f>F4*1.01</f>
        <v>30657.79398672</v>
      </c>
      <c r="I4" s="22">
        <f>G4/$G$17</f>
        <v>0.39219430494452218</v>
      </c>
      <c r="J4" s="22">
        <f>H4/$H$17</f>
        <v>0.32917321069422345</v>
      </c>
      <c r="K4" s="18">
        <f>G4*1.01</f>
        <v>46334.181363599128</v>
      </c>
      <c r="L4" s="18">
        <f>H4*1.01</f>
        <v>30964.371926587202</v>
      </c>
      <c r="M4" s="22">
        <f>K4/$K$17</f>
        <v>0.39215129996920528</v>
      </c>
      <c r="N4" s="22">
        <f>L4/$L$17</f>
        <v>0.32913897742551484</v>
      </c>
      <c r="O4" s="18">
        <f>K4*1.01</f>
        <v>46797.523177235118</v>
      </c>
      <c r="P4" s="18">
        <f>L4*1.01</f>
        <v>31274.015645853076</v>
      </c>
      <c r="Q4" s="22">
        <f>O4/$O$17</f>
        <v>0.39210809159825516</v>
      </c>
      <c r="R4" s="22">
        <f>P4/$P$17</f>
        <v>0.32910458185775526</v>
      </c>
      <c r="S4" s="18">
        <f>O4*1.01</f>
        <v>47265.498409007472</v>
      </c>
      <c r="T4" s="18">
        <f>P4*1.01</f>
        <v>31586.755802311607</v>
      </c>
      <c r="U4" s="22">
        <f>S4/$S$17</f>
        <v>0.39206467891588648</v>
      </c>
      <c r="V4" s="22">
        <f>T4/$T$17</f>
        <v>0.32907002325640505</v>
      </c>
      <c r="W4" s="51">
        <f>(S4*1.01)*0.4</f>
        <v>19095.261357239022</v>
      </c>
      <c r="X4" s="51">
        <f>(T4*1.01)*0.4</f>
        <v>12761.049344133891</v>
      </c>
      <c r="Y4" s="22">
        <f>W4/$W$17</f>
        <v>0.2050353234188653</v>
      </c>
      <c r="Z4" s="22">
        <f>X4/$X$17</f>
        <v>0.16398902781978389</v>
      </c>
      <c r="AA4" s="27">
        <v>1</v>
      </c>
      <c r="AB4" s="27"/>
      <c r="AC4" s="27"/>
      <c r="AD4" s="27"/>
      <c r="AE4" s="27"/>
      <c r="AF4" s="27"/>
    </row>
    <row r="5" spans="1:32" s="2" customFormat="1" ht="24" customHeight="1">
      <c r="A5" s="12">
        <v>2</v>
      </c>
      <c r="B5" s="29" t="s">
        <v>20</v>
      </c>
      <c r="C5" s="27" t="s">
        <v>14</v>
      </c>
      <c r="D5" s="4" t="s">
        <v>12</v>
      </c>
      <c r="E5" s="18">
        <v>8647.7703839999995</v>
      </c>
      <c r="F5" s="18">
        <v>1783.0454400000001</v>
      </c>
      <c r="G5" s="18">
        <f t="shared" ref="G5:G7" si="0">E5*1.01</f>
        <v>8734.2480878400002</v>
      </c>
      <c r="H5" s="18">
        <f t="shared" ref="H5:H7" si="1">F5*1.01</f>
        <v>1800.8758944000001</v>
      </c>
      <c r="I5" s="22">
        <f>G5/$G$17</f>
        <v>7.4670091923145984E-2</v>
      </c>
      <c r="J5" s="22">
        <f>H5/$H$17</f>
        <v>1.9336032477687792E-2</v>
      </c>
      <c r="K5" s="18">
        <f t="shared" ref="K5:K8" si="2">G5*1.01</f>
        <v>8821.5905687184004</v>
      </c>
      <c r="L5" s="18">
        <f t="shared" ref="L5:L8" si="3">H5*1.01</f>
        <v>1818.8846533440001</v>
      </c>
      <c r="M5" s="22">
        <f>K5/$K$17</f>
        <v>7.4661904181968775E-2</v>
      </c>
      <c r="N5" s="22">
        <f>L5/$L$17</f>
        <v>1.9334021574084266E-2</v>
      </c>
      <c r="O5" s="18">
        <f t="shared" ref="O5:O8" si="4">K5*1.01</f>
        <v>8909.8064744055846</v>
      </c>
      <c r="P5" s="18">
        <f t="shared" ref="P5:P8" si="5">L5*1.01</f>
        <v>1837.0734998774401</v>
      </c>
      <c r="Q5" s="22">
        <f>O5/$O$17</f>
        <v>7.4653677716183781E-2</v>
      </c>
      <c r="R5" s="22">
        <f>P5/$P$17</f>
        <v>1.9332001136838219E-2</v>
      </c>
      <c r="S5" s="18">
        <f t="shared" ref="S5:S8" si="6">O5*1.01</f>
        <v>8998.9045391496402</v>
      </c>
      <c r="T5" s="18">
        <f t="shared" ref="T5:T8" si="7">P5*1.01</f>
        <v>1855.4442348762145</v>
      </c>
      <c r="U5" s="22">
        <f>S5/$S$17</f>
        <v>7.464541235143414E-2</v>
      </c>
      <c r="V5" s="22">
        <f>T5/$T$17</f>
        <v>1.9329971122801895E-2</v>
      </c>
      <c r="W5" s="18">
        <f t="shared" ref="W5:W8" si="8">S5*1.01</f>
        <v>9088.8935845411361</v>
      </c>
      <c r="X5" s="18">
        <f t="shared" ref="X5:X8" si="9">T5*1.01</f>
        <v>1873.9986772249767</v>
      </c>
      <c r="Y5" s="22">
        <f>W5/$W$17</f>
        <v>9.7591973252545774E-2</v>
      </c>
      <c r="Z5" s="22">
        <f>X5/$X$17</f>
        <v>2.4082284530539348E-2</v>
      </c>
      <c r="AA5" s="27">
        <v>1</v>
      </c>
      <c r="AB5" s="27"/>
      <c r="AC5" s="27"/>
      <c r="AD5" s="27"/>
      <c r="AE5" s="27"/>
      <c r="AF5" s="27"/>
    </row>
    <row r="6" spans="1:32" s="2" customFormat="1" ht="31.2" customHeight="1">
      <c r="A6" s="12">
        <v>3</v>
      </c>
      <c r="B6" s="29" t="s">
        <v>21</v>
      </c>
      <c r="C6" s="27" t="s">
        <v>14</v>
      </c>
      <c r="D6" s="4" t="s">
        <v>12</v>
      </c>
      <c r="E6" s="18">
        <v>1839.49488</v>
      </c>
      <c r="F6" s="18">
        <v>3969.4363199999993</v>
      </c>
      <c r="G6" s="18">
        <f t="shared" si="0"/>
        <v>1857.8898288</v>
      </c>
      <c r="H6" s="18">
        <f t="shared" si="1"/>
        <v>4009.1306831999996</v>
      </c>
      <c r="I6" s="22">
        <f>G6/$G$17</f>
        <v>1.5883313927470763E-2</v>
      </c>
      <c r="J6" s="22">
        <f>H6/$H$17</f>
        <v>4.304609847836155E-2</v>
      </c>
      <c r="K6" s="18">
        <f t="shared" si="2"/>
        <v>1876.4687270880002</v>
      </c>
      <c r="L6" s="18">
        <f t="shared" si="3"/>
        <v>4049.2219900319997</v>
      </c>
      <c r="M6" s="22">
        <f>K6/$K$17</f>
        <v>1.5881572286873771E-2</v>
      </c>
      <c r="N6" s="22">
        <f>L6/$L$17</f>
        <v>4.3041621781570331E-2</v>
      </c>
      <c r="O6" s="18">
        <f t="shared" si="4"/>
        <v>1895.2334143588803</v>
      </c>
      <c r="P6" s="18">
        <f t="shared" si="5"/>
        <v>4089.7142099323196</v>
      </c>
      <c r="Q6" s="22">
        <f>O6/$O$17</f>
        <v>1.5879822409041681E-2</v>
      </c>
      <c r="R6" s="22">
        <f>P6/$P$17</f>
        <v>4.3037123860874188E-2</v>
      </c>
      <c r="S6" s="18">
        <f t="shared" si="6"/>
        <v>1914.1857485024691</v>
      </c>
      <c r="T6" s="18">
        <f t="shared" si="7"/>
        <v>4130.611352031643</v>
      </c>
      <c r="U6" s="22">
        <f>S6/$S$17</f>
        <v>1.5878064256886482E-2</v>
      </c>
      <c r="V6" s="22">
        <f>T6/$T$17</f>
        <v>4.3032604620217088E-2</v>
      </c>
      <c r="W6" s="18">
        <f t="shared" si="8"/>
        <v>1933.3276059874938</v>
      </c>
      <c r="X6" s="18">
        <f t="shared" si="9"/>
        <v>4171.9174655519591</v>
      </c>
      <c r="Y6" s="22">
        <f>W6/$W$17</f>
        <v>2.0759100572246985E-2</v>
      </c>
      <c r="Z6" s="22">
        <f>X6/$X$17</f>
        <v>5.3612259530579888E-2</v>
      </c>
      <c r="AA6" s="27">
        <v>1</v>
      </c>
      <c r="AB6" s="27"/>
      <c r="AC6" s="27"/>
      <c r="AD6" s="27"/>
      <c r="AE6" s="27"/>
      <c r="AF6" s="27"/>
    </row>
    <row r="7" spans="1:32" s="2" customFormat="1" ht="33" customHeight="1">
      <c r="A7" s="12">
        <v>4</v>
      </c>
      <c r="B7" s="29" t="s">
        <v>22</v>
      </c>
      <c r="C7" s="27" t="s">
        <v>14</v>
      </c>
      <c r="D7" s="4" t="s">
        <v>12</v>
      </c>
      <c r="E7" s="18">
        <v>5946.5543040000002</v>
      </c>
      <c r="F7" s="18">
        <v>1265.2243199999998</v>
      </c>
      <c r="G7" s="18">
        <f t="shared" si="0"/>
        <v>6006.0198470400001</v>
      </c>
      <c r="H7" s="18">
        <f t="shared" si="1"/>
        <v>1277.8765631999997</v>
      </c>
      <c r="I7" s="22">
        <f>G7/$G$17</f>
        <v>5.1346154764608215E-2</v>
      </c>
      <c r="J7" s="22">
        <f>H7/$H$17</f>
        <v>1.3720580527145984E-2</v>
      </c>
      <c r="K7" s="18">
        <f t="shared" si="2"/>
        <v>6066.0800455103999</v>
      </c>
      <c r="L7" s="18">
        <f t="shared" si="3"/>
        <v>1290.6553288319997</v>
      </c>
      <c r="M7" s="22">
        <f>K7/$K$17</f>
        <v>5.1340524544866546E-2</v>
      </c>
      <c r="N7" s="22">
        <f>L7/$L$17</f>
        <v>1.3719153617832696E-2</v>
      </c>
      <c r="O7" s="18">
        <f t="shared" si="4"/>
        <v>6126.7408459655044</v>
      </c>
      <c r="P7" s="18">
        <f t="shared" si="5"/>
        <v>1303.5618821203198</v>
      </c>
      <c r="Q7" s="22">
        <f>O7/$O$17</f>
        <v>5.133486769652898E-2</v>
      </c>
      <c r="R7" s="22">
        <f>P7/$P$17</f>
        <v>1.3717719943578868E-2</v>
      </c>
      <c r="S7" s="18">
        <f t="shared" si="6"/>
        <v>6188.0082544251591</v>
      </c>
      <c r="T7" s="18">
        <f t="shared" si="7"/>
        <v>1316.5975009415229</v>
      </c>
      <c r="U7" s="22">
        <f>S7/$S$17</f>
        <v>5.1329184099700699E-2</v>
      </c>
      <c r="V7" s="22">
        <f>T7/$T$17</f>
        <v>1.3716279473767454E-2</v>
      </c>
      <c r="W7" s="18">
        <f t="shared" si="8"/>
        <v>6249.8883369694104</v>
      </c>
      <c r="X7" s="18">
        <f t="shared" si="9"/>
        <v>1329.7634759509381</v>
      </c>
      <c r="Y7" s="22">
        <f>W7/$W$17</f>
        <v>6.7108161157297785E-2</v>
      </c>
      <c r="Z7" s="22">
        <f>X7/$X$17</f>
        <v>1.7088455170945142E-2</v>
      </c>
      <c r="AA7" s="27">
        <v>1</v>
      </c>
      <c r="AB7" s="27"/>
      <c r="AC7" s="27"/>
      <c r="AD7" s="27"/>
      <c r="AE7" s="27"/>
      <c r="AF7" s="27"/>
    </row>
    <row r="8" spans="1:32" s="2" customFormat="1" ht="37.799999999999997" customHeight="1">
      <c r="A8" s="12">
        <v>5</v>
      </c>
      <c r="B8" s="29" t="s">
        <v>23</v>
      </c>
      <c r="C8" s="49" t="s">
        <v>15</v>
      </c>
      <c r="D8" s="4"/>
      <c r="E8" s="18">
        <v>30379.364639999996</v>
      </c>
      <c r="F8" s="18">
        <v>26815.636857599999</v>
      </c>
      <c r="G8" s="18">
        <v>26934.8976</v>
      </c>
      <c r="H8" s="18">
        <v>26934.8976</v>
      </c>
      <c r="I8" s="22">
        <f>G8/$G$17</f>
        <v>0.23026953888939813</v>
      </c>
      <c r="J8" s="22">
        <f>H8/$H$17</f>
        <v>0.28920041430745852</v>
      </c>
      <c r="K8" s="18">
        <f t="shared" si="2"/>
        <v>27204.246576000001</v>
      </c>
      <c r="L8" s="18">
        <f t="shared" si="3"/>
        <v>27204.246576000001</v>
      </c>
      <c r="M8" s="22">
        <f>K8/$K$17</f>
        <v>0.23024428932378407</v>
      </c>
      <c r="N8" s="22">
        <f>L8/$L$17</f>
        <v>0.28917033811908111</v>
      </c>
      <c r="O8" s="18">
        <f t="shared" si="4"/>
        <v>27476.289041760003</v>
      </c>
      <c r="P8" s="18">
        <f t="shared" si="5"/>
        <v>27476.289041760003</v>
      </c>
      <c r="Q8" s="22">
        <f>O8/$O$17</f>
        <v>0.2302189203382343</v>
      </c>
      <c r="R8" s="22">
        <f>P8/$P$17</f>
        <v>0.28914011934026423</v>
      </c>
      <c r="S8" s="18">
        <f t="shared" si="6"/>
        <v>27751.051932177605</v>
      </c>
      <c r="T8" s="18">
        <f t="shared" si="7"/>
        <v>27751.051932177605</v>
      </c>
      <c r="U8" s="22">
        <f>S8/$S$17</f>
        <v>0.23019343139506263</v>
      </c>
      <c r="V8" s="22">
        <f>T8/$T$17</f>
        <v>0.28910975732566624</v>
      </c>
      <c r="W8" s="18">
        <f t="shared" si="8"/>
        <v>28028.56245149938</v>
      </c>
      <c r="X8" s="18">
        <f t="shared" si="9"/>
        <v>28028.56245149938</v>
      </c>
      <c r="Y8" s="22">
        <f>W8/$W$17</f>
        <v>0.3009566226769872</v>
      </c>
      <c r="Z8" s="22">
        <f>X8/$X$17</f>
        <v>0.36018798953397851</v>
      </c>
      <c r="AA8" s="27">
        <v>1</v>
      </c>
      <c r="AB8" s="27"/>
      <c r="AC8" s="27"/>
      <c r="AD8" s="27"/>
      <c r="AE8" s="27"/>
      <c r="AF8" s="27"/>
    </row>
    <row r="9" spans="1:32" s="2" customFormat="1" ht="34.799999999999997" customHeight="1">
      <c r="A9" s="12">
        <v>6</v>
      </c>
      <c r="B9" s="17" t="s">
        <v>24</v>
      </c>
      <c r="C9" s="50"/>
      <c r="D9" s="4"/>
      <c r="E9" s="31">
        <v>1237.6763100000001</v>
      </c>
      <c r="F9" s="31">
        <v>624.34709999999995</v>
      </c>
      <c r="G9" s="18">
        <f>E9*1.015</f>
        <v>1256.2414546499999</v>
      </c>
      <c r="H9" s="18">
        <f>F9*1.015</f>
        <v>633.71230649999984</v>
      </c>
      <c r="I9" s="22">
        <f>G9/$G$17</f>
        <v>1.0739752747231615E-2</v>
      </c>
      <c r="J9" s="22">
        <f>H9/$H$17</f>
        <v>6.8041788876722917E-3</v>
      </c>
      <c r="K9" s="18">
        <f>G9*1.015</f>
        <v>1275.0850764697498</v>
      </c>
      <c r="L9" s="18">
        <f>H9*1.015</f>
        <v>643.21799109749975</v>
      </c>
      <c r="M9" s="22">
        <f>K9/$K$17</f>
        <v>1.0791736372443487E-2</v>
      </c>
      <c r="N9" s="22">
        <f>L9/$L$17</f>
        <v>6.8371518193057305E-3</v>
      </c>
      <c r="O9" s="18">
        <f>K9*1.015</f>
        <v>1294.2113526167959</v>
      </c>
      <c r="P9" s="18">
        <f>L9*1.015</f>
        <v>652.86626096396219</v>
      </c>
      <c r="Q9" s="22">
        <f>O9/$O$17</f>
        <v>1.0843965858565565E-2</v>
      </c>
      <c r="R9" s="22">
        <f>P9/$P$17</f>
        <v>6.8702810747641053E-3</v>
      </c>
      <c r="S9" s="18">
        <f>O9*1.015</f>
        <v>1313.6245229060478</v>
      </c>
      <c r="T9" s="18">
        <f>P9*1.015</f>
        <v>662.65925487842151</v>
      </c>
      <c r="U9" s="22">
        <f>S9/$S$17</f>
        <v>1.0896442312582168E-2</v>
      </c>
      <c r="V9" s="22">
        <f>T9/$T$17</f>
        <v>6.9035673615444821E-3</v>
      </c>
      <c r="W9" s="18">
        <f>S9*1.015</f>
        <v>1333.3288907496383</v>
      </c>
      <c r="X9" s="18">
        <f>T9*1.015</f>
        <v>672.59914370159777</v>
      </c>
      <c r="Y9" s="22">
        <f>W9/$W$17</f>
        <v>1.4316615794050427E-2</v>
      </c>
      <c r="Z9" s="22">
        <f>X9/$X$17</f>
        <v>8.643402020755234E-3</v>
      </c>
      <c r="AA9" s="27">
        <v>1</v>
      </c>
      <c r="AB9" s="27"/>
      <c r="AC9" s="27"/>
      <c r="AD9" s="27"/>
      <c r="AE9" s="27"/>
      <c r="AF9" s="27"/>
    </row>
    <row r="10" spans="1:32" s="2" customFormat="1" ht="37.799999999999997" customHeight="1">
      <c r="A10" s="12">
        <v>7</v>
      </c>
      <c r="B10" s="29" t="s">
        <v>25</v>
      </c>
      <c r="C10" s="43" t="s">
        <v>16</v>
      </c>
      <c r="D10" s="4" t="s">
        <v>12</v>
      </c>
      <c r="E10" s="18">
        <v>16109.066570399998</v>
      </c>
      <c r="F10" s="18">
        <v>4552.9311600000001</v>
      </c>
      <c r="G10" s="18">
        <v>19867.679999999997</v>
      </c>
      <c r="H10" s="18">
        <v>19867.679999999997</v>
      </c>
      <c r="I10" s="22">
        <f>G10/$G$17</f>
        <v>0.16985108242632105</v>
      </c>
      <c r="J10" s="22">
        <f>H10/$H$17</f>
        <v>0.2133195890571348</v>
      </c>
      <c r="K10" s="18">
        <f>G10*1.01</f>
        <v>20066.356799999998</v>
      </c>
      <c r="L10" s="18">
        <f>H10*1.01</f>
        <v>20066.356799999998</v>
      </c>
      <c r="M10" s="22">
        <f>K10/$K$17</f>
        <v>0.16983245787844978</v>
      </c>
      <c r="N10" s="22">
        <f>L10/$L$17</f>
        <v>0.2132974043027995</v>
      </c>
      <c r="O10" s="18">
        <f>K10*1.01</f>
        <v>20267.020367999998</v>
      </c>
      <c r="P10" s="18">
        <f>L10*1.01</f>
        <v>20267.020367999998</v>
      </c>
      <c r="Q10" s="22">
        <f>O10/$O$17</f>
        <v>0.16981374524421916</v>
      </c>
      <c r="R10" s="22">
        <f>P10/$P$17</f>
        <v>0.2132751143711116</v>
      </c>
      <c r="S10" s="18">
        <f>O10*1.01</f>
        <v>20469.690571679999</v>
      </c>
      <c r="T10" s="18">
        <f>P10*1.01</f>
        <v>20469.690571679999</v>
      </c>
      <c r="U10" s="22">
        <f>S10/$S$17</f>
        <v>0.16979494412702192</v>
      </c>
      <c r="V10" s="22">
        <f>T10/$T$17</f>
        <v>0.21325271878605515</v>
      </c>
      <c r="W10" s="18">
        <f>S10*1.01</f>
        <v>20674.387477396798</v>
      </c>
      <c r="X10" s="18">
        <f>T10*1.01</f>
        <v>20674.387477396798</v>
      </c>
      <c r="Y10" s="22">
        <f>W10/$W$17</f>
        <v>0.22199118637923182</v>
      </c>
      <c r="Z10" s="22">
        <f>X10/$X$17</f>
        <v>0.26568134106826652</v>
      </c>
      <c r="AA10" s="27">
        <v>1</v>
      </c>
      <c r="AB10" s="27"/>
      <c r="AC10" s="27"/>
      <c r="AD10" s="27"/>
      <c r="AE10" s="27"/>
      <c r="AF10" s="27"/>
    </row>
    <row r="11" spans="1:32" s="2" customFormat="1" ht="37.799999999999997" customHeight="1">
      <c r="A11" s="12">
        <v>8</v>
      </c>
      <c r="B11" s="41" t="s">
        <v>33</v>
      </c>
      <c r="C11" s="43" t="s">
        <v>34</v>
      </c>
      <c r="D11" s="4"/>
      <c r="E11" s="18">
        <v>2605.6742201999996</v>
      </c>
      <c r="F11" s="18">
        <v>5308</v>
      </c>
      <c r="G11" s="18">
        <f>E11*1.01</f>
        <v>2631.7309624019995</v>
      </c>
      <c r="H11" s="18">
        <f>F11*1.01</f>
        <v>5361.08</v>
      </c>
      <c r="I11" s="22">
        <f>G11/$G$17</f>
        <v>2.2498970821899854E-2</v>
      </c>
      <c r="J11" s="22">
        <f>H11/$H$17</f>
        <v>5.7561999312573206E-2</v>
      </c>
      <c r="K11" s="18">
        <f>G11*1.01</f>
        <v>2658.0482720260193</v>
      </c>
      <c r="L11" s="18">
        <f>H11*1.01</f>
        <v>5414.6908000000003</v>
      </c>
      <c r="M11" s="22">
        <f>K11/$K$17</f>
        <v>2.2496503759852668E-2</v>
      </c>
      <c r="N11" s="22">
        <f>L11/$L$17</f>
        <v>5.7556012994957266E-2</v>
      </c>
      <c r="O11" s="18">
        <f>K11*1.01</f>
        <v>2684.6287547462794</v>
      </c>
      <c r="P11" s="18">
        <f>L11*1.01</f>
        <v>5468.837708</v>
      </c>
      <c r="Q11" s="22">
        <f>O11/$O$17</f>
        <v>2.2494025029628866E-2</v>
      </c>
      <c r="R11" s="22">
        <f>P11/$P$17</f>
        <v>5.7549998296362696E-2</v>
      </c>
      <c r="S11" s="18">
        <f>O11*1.01</f>
        <v>2711.4750422937423</v>
      </c>
      <c r="T11" s="18">
        <f>P11*1.01</f>
        <v>5523.5260850800005</v>
      </c>
      <c r="U11" s="22">
        <f>S11/$S$17</f>
        <v>2.2491534578692688E-2</v>
      </c>
      <c r="V11" s="22">
        <f>T11/$T$17</f>
        <v>5.7543955088341696E-2</v>
      </c>
      <c r="W11" s="18">
        <f>S11*1.01</f>
        <v>2738.5897927166798</v>
      </c>
      <c r="X11" s="18">
        <f>T11*1.01</f>
        <v>5578.7613459308004</v>
      </c>
      <c r="Y11" s="22">
        <f>W11/$W$17</f>
        <v>2.9405601387508629E-2</v>
      </c>
      <c r="Z11" s="22">
        <f>X11/$X$17</f>
        <v>7.1691255545401497E-2</v>
      </c>
      <c r="AA11" s="27">
        <v>1</v>
      </c>
      <c r="AB11" s="27"/>
      <c r="AC11" s="27"/>
      <c r="AD11" s="27"/>
      <c r="AE11" s="27"/>
      <c r="AF11" s="27"/>
    </row>
    <row r="12" spans="1:32" s="2" customFormat="1" ht="48.75" customHeight="1">
      <c r="A12" s="12">
        <v>9</v>
      </c>
      <c r="B12" s="42" t="s">
        <v>37</v>
      </c>
      <c r="C12" s="43" t="s">
        <v>34</v>
      </c>
      <c r="D12" s="44"/>
      <c r="E12" s="45">
        <v>518.7672</v>
      </c>
      <c r="F12" s="45">
        <v>581.01926399999991</v>
      </c>
      <c r="G12" s="46">
        <f>E12*1.015</f>
        <v>526.54870799999992</v>
      </c>
      <c r="H12" s="46">
        <f>F12*1.015</f>
        <v>589.73455295999986</v>
      </c>
      <c r="I12" s="22">
        <f t="shared" ref="I12:I15" si="10">G12/$G$17</f>
        <v>4.5015254928598035E-3</v>
      </c>
      <c r="J12" s="22">
        <f t="shared" ref="J12:J15" si="11">H12/$H$17</f>
        <v>6.3319890641594934E-3</v>
      </c>
      <c r="K12" s="47">
        <f>G12*1.015</f>
        <v>534.44693861999986</v>
      </c>
      <c r="L12" s="47">
        <f>H12*1.015</f>
        <v>598.58057125439984</v>
      </c>
      <c r="M12" s="22">
        <f t="shared" ref="M12:M15" si="12">K12/$K$17</f>
        <v>4.5233142266984687E-3</v>
      </c>
      <c r="N12" s="22">
        <f t="shared" ref="N12:N15" si="13">L12/$L$17</f>
        <v>6.3626737721842177E-3</v>
      </c>
      <c r="O12" s="45">
        <f>K12*1.015</f>
        <v>542.46364269929984</v>
      </c>
      <c r="P12" s="45">
        <f>L12*1.015</f>
        <v>607.55927982321577</v>
      </c>
      <c r="Q12" s="22">
        <f t="shared" ref="Q12:Q13" si="14">O12/$O$17</f>
        <v>4.545206012179108E-3</v>
      </c>
      <c r="R12" s="22">
        <f t="shared" ref="R12:R13" si="15">P12/$P$17</f>
        <v>6.393503955624315E-3</v>
      </c>
      <c r="S12" s="45">
        <f>O12*1.015</f>
        <v>550.60059733978926</v>
      </c>
      <c r="T12" s="45">
        <f>P12*1.015</f>
        <v>616.67266902056394</v>
      </c>
      <c r="U12" s="22">
        <f t="shared" ref="U12:U13" si="16">S12/$S$17</f>
        <v>4.5672013132898827E-3</v>
      </c>
      <c r="V12" s="22">
        <f t="shared" ref="V12:V13" si="17">T12/$T$17</f>
        <v>6.4244802728786561E-3</v>
      </c>
      <c r="W12" s="45">
        <f>S12*1.015</f>
        <v>558.85960629988608</v>
      </c>
      <c r="X12" s="45">
        <f>T12*1.015</f>
        <v>625.92275905587235</v>
      </c>
      <c r="Y12" s="22">
        <f t="shared" ref="Y12:Y13" si="18">W12/$W$17</f>
        <v>6.0007536937952029E-3</v>
      </c>
      <c r="Z12" s="22">
        <f t="shared" ref="Z12:Z13" si="19">X12/$X$17</f>
        <v>8.0435755696716127E-3</v>
      </c>
      <c r="AA12" s="27">
        <v>1</v>
      </c>
      <c r="AB12" s="27"/>
      <c r="AC12" s="27"/>
      <c r="AD12" s="27"/>
      <c r="AE12" s="27"/>
      <c r="AF12" s="27"/>
    </row>
    <row r="13" spans="1:32" s="2" customFormat="1" ht="49.5" customHeight="1">
      <c r="A13" s="12">
        <v>10</v>
      </c>
      <c r="B13" s="42" t="s">
        <v>38</v>
      </c>
      <c r="C13" s="43" t="s">
        <v>34</v>
      </c>
      <c r="D13" s="44"/>
      <c r="E13" s="45">
        <v>90.429479999999998</v>
      </c>
      <c r="F13" s="45">
        <v>348.47279999999995</v>
      </c>
      <c r="G13" s="46">
        <f>E13*1.015</f>
        <v>91.785922199999987</v>
      </c>
      <c r="H13" s="46">
        <f>F13*1.015</f>
        <v>353.69989199999992</v>
      </c>
      <c r="I13" s="22">
        <f t="shared" si="10"/>
        <v>7.8468841038148852E-4</v>
      </c>
      <c r="J13" s="22">
        <f t="shared" si="11"/>
        <v>3.7976812396310466E-3</v>
      </c>
      <c r="K13" s="47">
        <f>G13*1.015</f>
        <v>93.162711032999979</v>
      </c>
      <c r="L13" s="47">
        <f>H13*1.015</f>
        <v>359.00539037999988</v>
      </c>
      <c r="M13" s="22">
        <f t="shared" si="12"/>
        <v>7.8848653769348698E-4</v>
      </c>
      <c r="N13" s="22">
        <f t="shared" si="13"/>
        <v>3.816084736356687E-3</v>
      </c>
      <c r="O13" s="45">
        <f>K13*1.015</f>
        <v>94.560151698494977</v>
      </c>
      <c r="P13" s="45">
        <f>L13*1.015</f>
        <v>364.39047123569986</v>
      </c>
      <c r="Q13" s="22">
        <f t="shared" si="14"/>
        <v>7.9230262856678374E-4</v>
      </c>
      <c r="R13" s="22">
        <f t="shared" si="15"/>
        <v>3.8345754835892682E-3</v>
      </c>
      <c r="S13" s="45">
        <f>O13*1.015</f>
        <v>95.978553973972396</v>
      </c>
      <c r="T13" s="45">
        <f>P13*1.015</f>
        <v>369.85632830423532</v>
      </c>
      <c r="U13" s="22">
        <f t="shared" si="16"/>
        <v>7.9613676388199024E-4</v>
      </c>
      <c r="V13" s="22">
        <f t="shared" si="17"/>
        <v>3.8531538762108745E-3</v>
      </c>
      <c r="W13" s="45">
        <f>S13*1.015</f>
        <v>97.418232283581972</v>
      </c>
      <c r="X13" s="45">
        <f>T13*1.015</f>
        <v>375.40417322879881</v>
      </c>
      <c r="Y13" s="22">
        <f t="shared" si="18"/>
        <v>1.0460280375050302E-3</v>
      </c>
      <c r="Z13" s="22">
        <f t="shared" si="19"/>
        <v>4.824224383677341E-3</v>
      </c>
      <c r="AA13" s="27">
        <v>1</v>
      </c>
      <c r="AB13" s="27"/>
      <c r="AC13" s="27"/>
      <c r="AD13" s="27"/>
      <c r="AE13" s="27"/>
      <c r="AF13" s="27"/>
    </row>
    <row r="14" spans="1:32" s="2" customFormat="1" ht="37.799999999999997" customHeight="1">
      <c r="A14" s="12">
        <v>11</v>
      </c>
      <c r="B14" s="48" t="s">
        <v>39</v>
      </c>
      <c r="C14" s="43" t="s">
        <v>41</v>
      </c>
      <c r="D14" s="4"/>
      <c r="E14" s="18">
        <v>2447.635104</v>
      </c>
      <c r="F14" s="18">
        <v>1257.0880319999997</v>
      </c>
      <c r="G14" s="18">
        <f>E14*1.01</f>
        <v>2472.1114550399998</v>
      </c>
      <c r="H14" s="18">
        <f>F14*1.01</f>
        <v>1269.6589123199997</v>
      </c>
      <c r="I14" s="22">
        <f t="shared" si="10"/>
        <v>2.1134365286588647E-2</v>
      </c>
      <c r="J14" s="22">
        <f t="shared" si="11"/>
        <v>1.3632347481881685E-2</v>
      </c>
      <c r="K14" s="18">
        <f>G14*1.01</f>
        <v>2496.8325695904</v>
      </c>
      <c r="L14" s="18">
        <f>H14*1.01</f>
        <v>1282.3555014431997</v>
      </c>
      <c r="M14" s="22">
        <f t="shared" si="12"/>
        <v>2.1132047856564733E-2</v>
      </c>
      <c r="N14" s="22">
        <f t="shared" si="13"/>
        <v>1.3630929748605356E-2</v>
      </c>
      <c r="O14" s="45">
        <f>K14*1.01</f>
        <v>2521.8008952863042</v>
      </c>
      <c r="P14" s="45">
        <f>L14*1.01</f>
        <v>1295.1790564576318</v>
      </c>
      <c r="Q14" s="22">
        <f t="shared" ref="Q14:Q15" si="20">O14/$O$17</f>
        <v>2.1129719466061393E-2</v>
      </c>
      <c r="R14" s="22">
        <f t="shared" ref="R14:R15" si="21">P14/$P$17</f>
        <v>1.3629505293891845E-2</v>
      </c>
      <c r="S14" s="45">
        <f>O14*1.01</f>
        <v>2547.0189042391671</v>
      </c>
      <c r="T14" s="45">
        <f>P14*1.01</f>
        <v>1308.1308470222082</v>
      </c>
      <c r="U14" s="22">
        <f t="shared" ref="U14:U15" si="22">S14/$S$17</f>
        <v>2.112738006572925E-2</v>
      </c>
      <c r="V14" s="22">
        <f t="shared" ref="V14:V15" si="23">T14/$T$17</f>
        <v>1.3628074087320995E-2</v>
      </c>
      <c r="W14" s="45">
        <f>S14*1.01</f>
        <v>2572.4890932815588</v>
      </c>
      <c r="X14" s="45">
        <f>T14*1.01</f>
        <v>1321.2121554924302</v>
      </c>
      <c r="Y14" s="22">
        <f t="shared" ref="Y14:Y15" si="24">W14/$W$17</f>
        <v>2.7622095522276315E-2</v>
      </c>
      <c r="Z14" s="22">
        <f t="shared" ref="Z14:Z15" si="25">X14/$X$17</f>
        <v>1.6978564307682336E-2</v>
      </c>
      <c r="AA14" s="27">
        <v>1</v>
      </c>
      <c r="AB14" s="27"/>
      <c r="AC14" s="27"/>
      <c r="AD14" s="27"/>
      <c r="AE14" s="27"/>
      <c r="AF14" s="27"/>
    </row>
    <row r="15" spans="1:32" s="2" customFormat="1" ht="37.799999999999997" customHeight="1">
      <c r="A15" s="12">
        <v>12</v>
      </c>
      <c r="B15" s="17" t="s">
        <v>40</v>
      </c>
      <c r="C15" s="43" t="s">
        <v>41</v>
      </c>
      <c r="D15" s="4"/>
      <c r="E15" s="18">
        <v>706</v>
      </c>
      <c r="F15" s="18">
        <v>374</v>
      </c>
      <c r="G15" s="18">
        <f>E15*1.015</f>
        <v>716.58999999999992</v>
      </c>
      <c r="H15" s="18">
        <f>F15*1.015</f>
        <v>379.60999999999996</v>
      </c>
      <c r="I15" s="22">
        <f t="shared" si="10"/>
        <v>6.1262103655724976E-3</v>
      </c>
      <c r="J15" s="22">
        <f t="shared" si="11"/>
        <v>4.0758784720701631E-3</v>
      </c>
      <c r="K15" s="18">
        <f>G15*1.015</f>
        <v>727.33884999999987</v>
      </c>
      <c r="L15" s="18">
        <f>H15*1.015</f>
        <v>385.30414999999994</v>
      </c>
      <c r="M15" s="22">
        <f t="shared" si="12"/>
        <v>6.1558630615989587E-3</v>
      </c>
      <c r="N15" s="22">
        <f t="shared" si="13"/>
        <v>4.0956301077082662E-3</v>
      </c>
      <c r="O15" s="45">
        <f t="shared" ref="O14:O15" si="26">K15*1.015</f>
        <v>738.24893274999977</v>
      </c>
      <c r="P15" s="45">
        <f t="shared" ref="P14:P15" si="27">L15*1.015</f>
        <v>391.08371224999991</v>
      </c>
      <c r="Q15" s="22">
        <f t="shared" si="20"/>
        <v>6.1856560025353377E-3</v>
      </c>
      <c r="R15" s="22">
        <f t="shared" si="21"/>
        <v>4.1154753853453888E-3</v>
      </c>
      <c r="S15" s="45">
        <f t="shared" ref="S14:S15" si="28">O15*1.015</f>
        <v>749.32266674124969</v>
      </c>
      <c r="T15" s="45">
        <f t="shared" ref="T14:T15" si="29">P15*1.015</f>
        <v>396.94996793374986</v>
      </c>
      <c r="U15" s="22">
        <f t="shared" si="22"/>
        <v>6.2155898198318184E-3</v>
      </c>
      <c r="V15" s="22">
        <f t="shared" si="23"/>
        <v>4.1354147287905032E-3</v>
      </c>
      <c r="W15" s="45">
        <f t="shared" ref="W14:W15" si="30">S15*1.015</f>
        <v>760.56250674236833</v>
      </c>
      <c r="X15" s="45">
        <f t="shared" ref="X14:X15" si="31">T15*1.015</f>
        <v>402.90421745275609</v>
      </c>
      <c r="Y15" s="22">
        <f t="shared" si="24"/>
        <v>8.1665381076895631E-3</v>
      </c>
      <c r="Z15" s="22">
        <f t="shared" si="25"/>
        <v>5.177620518718608E-3</v>
      </c>
      <c r="AA15" s="27">
        <v>1</v>
      </c>
      <c r="AB15" s="27"/>
      <c r="AC15" s="27"/>
      <c r="AD15" s="27"/>
      <c r="AE15" s="27"/>
      <c r="AF15" s="27"/>
    </row>
    <row r="16" spans="1:32" s="2" customFormat="1" ht="37.799999999999997" customHeight="1">
      <c r="A16" s="12">
        <v>13</v>
      </c>
      <c r="B16" s="13" t="s">
        <v>18</v>
      </c>
      <c r="C16" s="43"/>
      <c r="D16" s="4"/>
      <c r="E16" s="15"/>
      <c r="F16" s="15"/>
      <c r="G16" s="15"/>
      <c r="H16" s="15"/>
      <c r="I16" s="22"/>
      <c r="J16" s="22"/>
      <c r="K16" s="18"/>
      <c r="L16" s="18"/>
      <c r="M16" s="22"/>
      <c r="N16" s="22"/>
      <c r="O16" s="18"/>
      <c r="P16" s="18"/>
      <c r="Q16" s="22"/>
      <c r="R16" s="22"/>
      <c r="S16" s="18"/>
      <c r="T16" s="18"/>
      <c r="U16" s="22"/>
      <c r="V16" s="22"/>
      <c r="W16" s="18"/>
      <c r="X16" s="18"/>
      <c r="Y16" s="22"/>
      <c r="Z16" s="22"/>
      <c r="AA16" s="27"/>
      <c r="AB16" s="15"/>
      <c r="AC16" s="15"/>
      <c r="AD16" s="15"/>
      <c r="AE16" s="15"/>
      <c r="AF16" s="15"/>
    </row>
    <row r="17" spans="1:32" s="5" customFormat="1" ht="49.8" customHeight="1">
      <c r="A17" s="39" t="s">
        <v>17</v>
      </c>
      <c r="B17" s="40"/>
      <c r="C17" s="16" t="s">
        <v>13</v>
      </c>
      <c r="D17" s="9">
        <f>COUNTA(D4:D10)</f>
        <v>5</v>
      </c>
      <c r="E17" s="19">
        <f t="shared" ref="E17:AA17" si="32">SUM(E4:E16)</f>
        <v>115949.64803584</v>
      </c>
      <c r="F17" s="19">
        <f t="shared" si="32"/>
        <v>77233.452765600014</v>
      </c>
      <c r="G17" s="19">
        <f t="shared" si="32"/>
        <v>116971.17095864438</v>
      </c>
      <c r="H17" s="19">
        <f t="shared" si="32"/>
        <v>93135.750391299996</v>
      </c>
      <c r="I17" s="23">
        <f t="shared" si="32"/>
        <v>1.0000000000000002</v>
      </c>
      <c r="J17" s="23">
        <f t="shared" si="32"/>
        <v>0.99999999999999989</v>
      </c>
      <c r="K17" s="19">
        <f t="shared" si="32"/>
        <v>118153.8384986551</v>
      </c>
      <c r="L17" s="19">
        <f t="shared" si="32"/>
        <v>94076.891678970278</v>
      </c>
      <c r="M17" s="23">
        <f t="shared" si="32"/>
        <v>1</v>
      </c>
      <c r="N17" s="23">
        <f t="shared" si="32"/>
        <v>1.0000000000000004</v>
      </c>
      <c r="O17" s="19">
        <f t="shared" si="32"/>
        <v>119348.52705152225</v>
      </c>
      <c r="P17" s="19">
        <f t="shared" si="32"/>
        <v>95027.591136273666</v>
      </c>
      <c r="Q17" s="23">
        <f t="shared" si="32"/>
        <v>1</v>
      </c>
      <c r="R17" s="23">
        <f t="shared" si="32"/>
        <v>0.99999999999999978</v>
      </c>
      <c r="S17" s="24">
        <f t="shared" si="32"/>
        <v>120555.3597424363</v>
      </c>
      <c r="T17" s="19">
        <f t="shared" si="32"/>
        <v>95987.946546257765</v>
      </c>
      <c r="U17" s="23">
        <f t="shared" si="32"/>
        <v>1</v>
      </c>
      <c r="V17" s="23">
        <f t="shared" si="32"/>
        <v>1</v>
      </c>
      <c r="W17" s="19">
        <f t="shared" si="32"/>
        <v>93131.56893570695</v>
      </c>
      <c r="X17" s="19">
        <f t="shared" si="32"/>
        <v>77816.482686620206</v>
      </c>
      <c r="Y17" s="23">
        <f t="shared" si="32"/>
        <v>1</v>
      </c>
      <c r="Z17" s="23">
        <f t="shared" si="32"/>
        <v>0.99999999999999989</v>
      </c>
      <c r="AA17" s="9">
        <f t="shared" si="32"/>
        <v>12</v>
      </c>
      <c r="AB17" s="9"/>
      <c r="AC17" s="9"/>
      <c r="AD17" s="9"/>
      <c r="AE17" s="9"/>
      <c r="AF17" s="9"/>
    </row>
    <row r="18" spans="1:32" s="2" customFormat="1">
      <c r="A18" s="1"/>
      <c r="D18" s="1"/>
      <c r="AA18" s="1"/>
    </row>
    <row r="19" spans="1:32" ht="76.8" customHeight="1">
      <c r="A19" s="34" t="s">
        <v>36</v>
      </c>
      <c r="B19" s="34"/>
      <c r="C19" s="34"/>
      <c r="D19" s="35" t="s">
        <v>35</v>
      </c>
      <c r="E19" s="35"/>
      <c r="F19" s="20">
        <v>0.01</v>
      </c>
      <c r="W19" s="25">
        <f>S4-W4</f>
        <v>28170.23705176845</v>
      </c>
      <c r="X19" s="26">
        <f>W19/S4</f>
        <v>0.59599999999999997</v>
      </c>
      <c r="Y19" s="28"/>
      <c r="Z19" s="28"/>
      <c r="AA19" s="28"/>
      <c r="AB19" s="28"/>
    </row>
    <row r="20" spans="1:32" ht="73.2" customHeight="1">
      <c r="A20" s="34"/>
      <c r="B20" s="34"/>
      <c r="C20" s="34"/>
      <c r="D20" s="35" t="s">
        <v>32</v>
      </c>
      <c r="E20" s="35"/>
      <c r="F20" s="21">
        <v>1.4999999999999999E-2</v>
      </c>
      <c r="W20" s="25">
        <f>W4</f>
        <v>19095.261357239022</v>
      </c>
      <c r="X20" s="26">
        <f>W20/S4</f>
        <v>0.40400000000000008</v>
      </c>
      <c r="Y20" s="28"/>
      <c r="Z20" s="28"/>
      <c r="AA20" s="28"/>
      <c r="AB20" s="28"/>
    </row>
    <row r="21" spans="1:32" ht="15" customHeight="1">
      <c r="A21" s="34"/>
      <c r="B21" s="34"/>
      <c r="C21" s="34"/>
      <c r="Y21" s="28"/>
      <c r="Z21" s="28"/>
      <c r="AA21" s="28"/>
      <c r="AB21" s="28"/>
    </row>
    <row r="22" spans="1:32" ht="138" customHeight="1">
      <c r="A22" s="34"/>
      <c r="B22" s="34"/>
      <c r="C22" s="34"/>
    </row>
  </sheetData>
  <mergeCells count="17">
    <mergeCell ref="O2:R2"/>
    <mergeCell ref="S2:V2"/>
    <mergeCell ref="W2:Z2"/>
    <mergeCell ref="AB2:AF2"/>
    <mergeCell ref="A17:B17"/>
    <mergeCell ref="C8:C9"/>
    <mergeCell ref="A1:D1"/>
    <mergeCell ref="A2:A3"/>
    <mergeCell ref="B2:B3"/>
    <mergeCell ref="C2:C3"/>
    <mergeCell ref="D2:D3"/>
    <mergeCell ref="E2:F2"/>
    <mergeCell ref="G2:J2"/>
    <mergeCell ref="K2:N2"/>
    <mergeCell ref="A19:C22"/>
    <mergeCell ref="D19:E19"/>
    <mergeCell ref="D20:E20"/>
  </mergeCells>
  <pageMargins left="0.7" right="0.7" top="0.75" bottom="0.75" header="0.3" footer="0.3"/>
  <pageSetup scale="1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baseColWidth="10" defaultRowHeight="15.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CARGAS-R_SUAZA-2019-2023</vt:lpstr>
      <vt:lpstr>Hoja1</vt:lpstr>
      <vt:lpstr>'CARGAS-R_SUAZA-2019-2023'!Área_de_impresión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REINALDO SEGURO</dc:creator>
  <cp:lastModifiedBy>CAM</cp:lastModifiedBy>
  <dcterms:created xsi:type="dcterms:W3CDTF">2018-09-27T07:22:44Z</dcterms:created>
  <dcterms:modified xsi:type="dcterms:W3CDTF">2023-09-01T20:41:29Z</dcterms:modified>
</cp:coreProperties>
</file>