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Meta de Carga Contaminante Propuesta DBO y SST sin usuarios nuevos\"/>
    </mc:Choice>
  </mc:AlternateContent>
  <bookViews>
    <workbookView xWindow="0" yWindow="0" windowWidth="20496" windowHeight="7452" tabRatio="722"/>
  </bookViews>
  <sheets>
    <sheet name="CARGAS-RIO FRIO-2024-2028" sheetId="2" r:id="rId1"/>
  </sheets>
  <definedNames>
    <definedName name="_xlnm.Print_Area" localSheetId="0">'CARGAS-RIO FRIO-2024-2028'!$A$1:$D$13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2" l="1"/>
  <c r="S5" i="2"/>
  <c r="G5" i="2" l="1"/>
  <c r="F13" i="2" l="1"/>
  <c r="AA13" i="2"/>
  <c r="AB13" i="2"/>
  <c r="AC13" i="2"/>
  <c r="AD13" i="2"/>
  <c r="AE13" i="2"/>
  <c r="AF13" i="2"/>
  <c r="E13" i="2" l="1"/>
  <c r="H8" i="2"/>
  <c r="G8" i="2"/>
  <c r="H12" i="2"/>
  <c r="G12" i="2"/>
  <c r="G11" i="2"/>
  <c r="H11" i="2"/>
  <c r="H10" i="2"/>
  <c r="G10" i="2"/>
  <c r="G7" i="2"/>
  <c r="H7" i="2"/>
  <c r="G9" i="2"/>
  <c r="H9" i="2"/>
  <c r="H6" i="2"/>
  <c r="G6" i="2"/>
  <c r="H5" i="2"/>
  <c r="K11" i="2" l="1"/>
  <c r="L12" i="2"/>
  <c r="L9" i="2"/>
  <c r="K7" i="2"/>
  <c r="L6" i="2"/>
  <c r="K12" i="2"/>
  <c r="K9" i="2"/>
  <c r="L7" i="2"/>
  <c r="K8" i="2"/>
  <c r="L8" i="2"/>
  <c r="K5" i="2"/>
  <c r="G13" i="2"/>
  <c r="K10" i="2"/>
  <c r="H13" i="2"/>
  <c r="L5" i="2"/>
  <c r="L10" i="2"/>
  <c r="K6" i="2"/>
  <c r="L11" i="2"/>
  <c r="D13" i="2"/>
  <c r="J6" i="2" l="1"/>
  <c r="I12" i="2"/>
  <c r="I10" i="2"/>
  <c r="I6" i="2"/>
  <c r="I7" i="2"/>
  <c r="I8" i="2"/>
  <c r="J11" i="2"/>
  <c r="J5" i="2"/>
  <c r="J9" i="2"/>
  <c r="J8" i="2"/>
  <c r="J7" i="2"/>
  <c r="I5" i="2"/>
  <c r="J12" i="2"/>
  <c r="J10" i="2"/>
  <c r="I11" i="2"/>
  <c r="P6" i="2"/>
  <c r="O10" i="2"/>
  <c r="O8" i="2"/>
  <c r="O6" i="2"/>
  <c r="O7" i="2"/>
  <c r="P11" i="2"/>
  <c r="O11" i="2"/>
  <c r="P9" i="2"/>
  <c r="P7" i="2"/>
  <c r="P10" i="2"/>
  <c r="I9" i="2"/>
  <c r="O5" i="2"/>
  <c r="W5" i="2" s="1"/>
  <c r="K13" i="2"/>
  <c r="O9" i="2"/>
  <c r="P5" i="2"/>
  <c r="X5" i="2" s="1"/>
  <c r="L13" i="2"/>
  <c r="N8" i="2" s="1"/>
  <c r="P8" i="2"/>
  <c r="O12" i="2"/>
  <c r="P12" i="2"/>
  <c r="M10" i="2" l="1"/>
  <c r="N11" i="2"/>
  <c r="I13" i="2"/>
  <c r="J13" i="2"/>
  <c r="M7" i="2"/>
  <c r="M12" i="2"/>
  <c r="N6" i="2"/>
  <c r="T6" i="2"/>
  <c r="M5" i="2"/>
  <c r="N9" i="2"/>
  <c r="S6" i="2"/>
  <c r="T7" i="2"/>
  <c r="S12" i="2"/>
  <c r="S7" i="2"/>
  <c r="T8" i="2"/>
  <c r="N5" i="2"/>
  <c r="T10" i="2"/>
  <c r="M11" i="2"/>
  <c r="S8" i="2"/>
  <c r="S9" i="2"/>
  <c r="T9" i="2"/>
  <c r="O13" i="2"/>
  <c r="M6" i="2"/>
  <c r="S11" i="2"/>
  <c r="M8" i="2"/>
  <c r="N12" i="2"/>
  <c r="P13" i="2"/>
  <c r="N10" i="2"/>
  <c r="T11" i="2"/>
  <c r="S10" i="2"/>
  <c r="T12" i="2"/>
  <c r="M9" i="2"/>
  <c r="N7" i="2"/>
  <c r="Q12" i="2" l="1"/>
  <c r="R6" i="2"/>
  <c r="R11" i="2"/>
  <c r="Q10" i="2"/>
  <c r="Q8" i="2"/>
  <c r="Q7" i="2"/>
  <c r="Q11" i="2"/>
  <c r="N13" i="2"/>
  <c r="Q6" i="2"/>
  <c r="R9" i="2"/>
  <c r="R8" i="2"/>
  <c r="Q9" i="2"/>
  <c r="W6" i="2"/>
  <c r="X7" i="2"/>
  <c r="W11" i="2"/>
  <c r="W8" i="2"/>
  <c r="R12" i="2"/>
  <c r="Q5" i="2"/>
  <c r="W9" i="2"/>
  <c r="M13" i="2"/>
  <c r="T13" i="2"/>
  <c r="X12" i="2"/>
  <c r="S13" i="2"/>
  <c r="X10" i="2"/>
  <c r="W12" i="2"/>
  <c r="X6" i="2"/>
  <c r="X11" i="2"/>
  <c r="X8" i="2"/>
  <c r="W7" i="2"/>
  <c r="R5" i="2"/>
  <c r="W10" i="2"/>
  <c r="X9" i="2"/>
  <c r="R10" i="2"/>
  <c r="R7" i="2"/>
  <c r="V7" i="2" l="1"/>
  <c r="U10" i="2"/>
  <c r="R13" i="2"/>
  <c r="V12" i="2"/>
  <c r="V6" i="2"/>
  <c r="U7" i="2"/>
  <c r="U12" i="2"/>
  <c r="U6" i="2"/>
  <c r="Q13" i="2"/>
  <c r="U8" i="2"/>
  <c r="V8" i="2"/>
  <c r="V5" i="2"/>
  <c r="V9" i="2"/>
  <c r="V10" i="2"/>
  <c r="X13" i="2"/>
  <c r="U11" i="2"/>
  <c r="V11" i="2"/>
  <c r="U5" i="2"/>
  <c r="U9" i="2"/>
  <c r="W13" i="2"/>
  <c r="Y10" i="2" l="1"/>
  <c r="Z12" i="2"/>
  <c r="Y5" i="2"/>
  <c r="Z5" i="2"/>
  <c r="Z6" i="2"/>
  <c r="Z7" i="2"/>
  <c r="U13" i="2"/>
  <c r="Z10" i="2"/>
  <c r="Z11" i="2"/>
  <c r="Z9" i="2"/>
  <c r="Y7" i="2"/>
  <c r="Y8" i="2"/>
  <c r="Y12" i="2"/>
  <c r="Y6" i="2"/>
  <c r="V13" i="2"/>
  <c r="Y11" i="2"/>
  <c r="Y9" i="2"/>
  <c r="Z8" i="2"/>
  <c r="Z13" i="2" l="1"/>
  <c r="Y13" i="2"/>
</calcChain>
</file>

<file path=xl/sharedStrings.xml><?xml version="1.0" encoding="utf-8"?>
<sst xmlns="http://schemas.openxmlformats.org/spreadsheetml/2006/main" count="49" uniqueCount="34">
  <si>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</si>
  <si>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</si>
  <si>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</si>
  <si>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</si>
  <si>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</si>
  <si>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</si>
  <si>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</si>
  <si>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</si>
  <si>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</si>
  <si>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</si>
  <si>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</si>
  <si>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</si>
  <si>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</si>
  <si>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</si>
  <si>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CEAGRODEX DEL HUILA S.A.</t>
  </si>
  <si>
    <t>RIVERA</t>
  </si>
  <si>
    <t>RIO FRIO</t>
  </si>
  <si>
    <t>Carga contaminante Línea Base Kg- año</t>
  </si>
  <si>
    <t xml:space="preserve">PROYECCIÓN DE CARGA A VERTER EN EL AÑO 2024
</t>
  </si>
  <si>
    <t xml:space="preserve">PROYECCIÓN DE CARGA A VERTER EN EL AÑO 2025
</t>
  </si>
  <si>
    <t xml:space="preserve">PROYECCIÓN DE CARGA A VERTER EN EL AÑO 2026
</t>
  </si>
  <si>
    <t xml:space="preserve">PROYECCIÓN DE CARGA A VERTER EN EL AÑO 2027
</t>
  </si>
  <si>
    <t xml:space="preserve">PROYECCIÓN DE CARGA A VERTER EN EL AÑO 2028
</t>
  </si>
  <si>
    <t>Cm
SST(kg/año)</t>
  </si>
  <si>
    <t>EMPRESA DE SERVICIOS PUBLICOS DE RIVERA E.S.P</t>
  </si>
  <si>
    <t>PISCICOLA NEW YORK - SALA DE PROCESOS</t>
  </si>
  <si>
    <t>CONTEGRAL  S.A</t>
  </si>
  <si>
    <t>TRITURADOS HERMANOS CARRILLO LTDA</t>
  </si>
  <si>
    <t>CONDOMINIO GOLF CLUB CAMPESTRE</t>
  </si>
  <si>
    <t>RESTAURANTE CAMPESTRE AZAFRAN EN EL CAMINO</t>
  </si>
  <si>
    <t>EXPORT PEZ S.A.S
MARIO DIAZ RESTREPO</t>
  </si>
  <si>
    <t>Promedio Tasa Crecimiento Prestador</t>
  </si>
  <si>
    <t>Variación indice de producción industrial junio 2023</t>
  </si>
  <si>
    <t>El mayor aportante de carga contaminante es el Prestador del Servicio Publico de Alcantarillado de Rivera, el cual tiene planteado en el PSMV la construcción de la PTAR para el año 2026, lo cual impactaría en la remoción de carga, en el año 2027.  La carga se proyecta con carga promedio; las cargas del PSMV se encuentran por debajo del promedio vertido. El Prestador indicará la carga base con la que define la proyección. La remoción se ajusta al cumplimiento de norma
Los demás usuarios cumplen norma de vertimiento; no obstante en algunos usuarios se registran leves incremento de caudal por encima del caudal otorgado en el permiso de vertimiento. Por lo anterior se proyecta la carga contaminante con el Permiso de Vertimiento.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</si>
</sst>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 #,##0.00_ ;_ * \-#,##0.00_ ;_ * &quot;-&quot;??_ ;_ @_ "/>
    <numFmt numFmtId="165" formatCode="_-* #,##0.00_-;\-* #,##0.00_-;_-* &quot;-&quot;_-;_-@_-"/>
    <numFmt numFmtId="166" formatCode="0.0%"/>
  </numFmts>
  <fonts count="13">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2"/>
      <color theme="1"/>
      <name val="Arial"/>
      <family val="2"/>
    </font>
    <font>
      <b/>
      <sz val="14"/>
      <color theme="1"/>
      <name val="Arial"/>
      <family val="2"/>
    </font>
    <font>
      <sz val="10"/>
      <name val="Arial"/>
      <family val="2"/>
    </font>
    <font>
      <sz val="12"/>
      <color theme="1"/>
      <name val="Calibri "/>
    </font>
    <font>
      <b/>
      <sz val="12"/>
      <color rgb="FF000099"/>
      <name val="Arial"/>
      <family val="2"/>
    </font>
    <font>
      <sz val="12"/>
      <color rgb="FF000099"/>
      <name val="Arial"/>
      <family val="2"/>
    </font>
    <font>
      <b/>
      <sz val="11"/>
      <color rgb="FF000066"/>
      <name val="Arial"/>
      <family val="2"/>
    </font>
    <font>
      <sz val="11"/>
      <color theme="1"/>
      <name val="Arial"/>
      <family val="2"/>
    </font>
  </fonts>
  <fills count="7">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92D05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1" fontId="1"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9" fontId="1" fillId="0" borderId="0" applyFont="0" applyFill="0" applyBorder="0" applyAlignment="0" applyProtection="0"/>
    <xf numFmtId="0" fontId="7" fillId="0" borderId="0"/>
  </cellStyleXfs>
  <cellXfs count="37">
    <xf numFmtId="0" fontId="0" fillId="0" borderId="0" xfId="0"/>
    <xf numFmtId="0" fontId="3" fillId="0" borderId="0" xfId="2" applyNumberFormat="1" applyFont="1" applyFill="1" applyBorder="1" applyAlignment="1">
      <alignment horizontal="center" vertical="center"/>
    </xf>
    <xf numFmtId="0" fontId="3" fillId="0" borderId="0" xfId="2" applyNumberFormat="1" applyFont="1" applyFill="1" applyBorder="1" applyAlignment="1">
      <alignment vertical="center"/>
    </xf>
    <xf numFmtId="0" fontId="5" fillId="0" borderId="2" xfId="2" applyNumberFormat="1" applyFont="1" applyFill="1" applyBorder="1" applyAlignment="1">
      <alignment horizontal="center" vertical="center"/>
    </xf>
    <xf numFmtId="0" fontId="5" fillId="0" borderId="2" xfId="2" applyNumberFormat="1" applyFont="1" applyFill="1" applyBorder="1" applyAlignment="1">
      <alignment horizontal="left" vertical="center" wrapText="1"/>
    </xf>
    <xf numFmtId="0" fontId="6" fillId="0" borderId="2" xfId="2" applyNumberFormat="1" applyFont="1" applyFill="1" applyBorder="1" applyAlignment="1">
      <alignment horizontal="center" vertical="center"/>
    </xf>
    <xf numFmtId="0" fontId="8" fillId="0" borderId="0" xfId="2" applyFont="1" applyAlignment="1">
      <alignment horizontal="center" vertical="center"/>
    </xf>
    <xf numFmtId="0" fontId="8" fillId="0" borderId="0" xfId="2" applyFont="1" applyAlignment="1">
      <alignment vertical="center"/>
    </xf>
    <xf numFmtId="0" fontId="8" fillId="3" borderId="0" xfId="2" applyFont="1" applyFill="1" applyAlignment="1">
      <alignment horizontal="center" vertical="center"/>
    </xf>
    <xf numFmtId="165" fontId="5" fillId="0" borderId="2" xfId="1" applyNumberFormat="1" applyFont="1" applyFill="1" applyBorder="1" applyAlignment="1">
      <alignment vertical="center"/>
    </xf>
    <xf numFmtId="43" fontId="5" fillId="0" borderId="2" xfId="2" applyNumberFormat="1" applyFont="1" applyFill="1" applyBorder="1" applyAlignment="1">
      <alignment vertical="center"/>
    </xf>
    <xf numFmtId="9" fontId="5" fillId="0" borderId="2" xfId="8" applyFont="1" applyFill="1" applyBorder="1" applyAlignment="1">
      <alignment horizontal="center" vertical="center"/>
    </xf>
    <xf numFmtId="10" fontId="5" fillId="0" borderId="2" xfId="8" applyNumberFormat="1" applyFont="1" applyFill="1" applyBorder="1" applyAlignment="1">
      <alignment horizontal="center" vertical="center"/>
    </xf>
    <xf numFmtId="166" fontId="8" fillId="0" borderId="2" xfId="8" applyNumberFormat="1" applyFont="1" applyBorder="1" applyAlignment="1">
      <alignment horizontal="center" vertical="center"/>
    </xf>
    <xf numFmtId="0" fontId="8" fillId="0" borderId="2" xfId="2" applyFont="1" applyFill="1" applyBorder="1" applyAlignment="1">
      <alignment vertical="center" wrapText="1"/>
    </xf>
    <xf numFmtId="0" fontId="8" fillId="0" borderId="2" xfId="2" applyFont="1" applyBorder="1" applyAlignment="1">
      <alignment horizontal="left" vertical="center" wrapText="1"/>
    </xf>
    <xf numFmtId="0" fontId="3" fillId="0" borderId="2" xfId="2" applyNumberFormat="1" applyFont="1" applyFill="1" applyBorder="1" applyAlignment="1">
      <alignment horizontal="left" vertical="center" wrapText="1"/>
    </xf>
    <xf numFmtId="0" fontId="9" fillId="2" borderId="2" xfId="2" applyNumberFormat="1" applyFont="1" applyFill="1" applyBorder="1" applyAlignment="1">
      <alignment horizontal="center" vertical="center" wrapText="1"/>
    </xf>
    <xf numFmtId="0" fontId="9" fillId="2" borderId="2" xfId="2" applyNumberFormat="1" applyFont="1" applyFill="1" applyBorder="1" applyAlignment="1">
      <alignment horizontal="center" vertical="center"/>
    </xf>
    <xf numFmtId="165" fontId="9" fillId="2" borderId="2" xfId="2" applyNumberFormat="1" applyFont="1" applyFill="1" applyBorder="1" applyAlignment="1">
      <alignment vertical="center"/>
    </xf>
    <xf numFmtId="9" fontId="9" fillId="2" borderId="2" xfId="8" applyFont="1" applyFill="1" applyBorder="1" applyAlignment="1">
      <alignment horizontal="center" vertical="center"/>
    </xf>
    <xf numFmtId="0" fontId="10" fillId="2" borderId="0" xfId="2" applyNumberFormat="1" applyFont="1" applyFill="1" applyBorder="1" applyAlignment="1">
      <alignment vertical="center"/>
    </xf>
    <xf numFmtId="0" fontId="11" fillId="0" borderId="2" xfId="2" applyNumberFormat="1" applyFont="1" applyFill="1" applyBorder="1" applyAlignment="1">
      <alignment horizontal="center" vertical="center" wrapText="1"/>
    </xf>
    <xf numFmtId="0" fontId="12" fillId="0" borderId="0" xfId="2" applyNumberFormat="1" applyFont="1" applyFill="1" applyBorder="1" applyAlignment="1">
      <alignment vertical="center"/>
    </xf>
    <xf numFmtId="165" fontId="5" fillId="4" borderId="2" xfId="1" applyNumberFormat="1" applyFont="1" applyFill="1" applyBorder="1" applyAlignment="1">
      <alignment vertical="center"/>
    </xf>
    <xf numFmtId="0" fontId="8" fillId="0" borderId="0" xfId="2" applyFont="1" applyFill="1" applyBorder="1" applyAlignment="1">
      <alignment vertical="center" wrapText="1"/>
    </xf>
    <xf numFmtId="166" fontId="8" fillId="0" borderId="0" xfId="8" applyNumberFormat="1" applyFont="1" applyBorder="1" applyAlignment="1">
      <alignment horizontal="center" vertical="center"/>
    </xf>
    <xf numFmtId="43" fontId="5" fillId="6" borderId="2" xfId="2" applyNumberFormat="1" applyFont="1" applyFill="1" applyBorder="1" applyAlignment="1">
      <alignment vertical="center"/>
    </xf>
    <xf numFmtId="0" fontId="8" fillId="5" borderId="0" xfId="2" applyFont="1" applyFill="1" applyAlignment="1">
      <alignment horizontal="center" vertical="center" wrapText="1"/>
    </xf>
    <xf numFmtId="0" fontId="9" fillId="2" borderId="3" xfId="2" applyNumberFormat="1" applyFont="1" applyFill="1" applyBorder="1" applyAlignment="1">
      <alignment horizontal="center" vertical="center" wrapText="1"/>
    </xf>
    <xf numFmtId="0" fontId="9" fillId="2" borderId="4" xfId="2" applyNumberFormat="1" applyFont="1" applyFill="1" applyBorder="1" applyAlignment="1">
      <alignment horizontal="center" vertical="center" wrapText="1"/>
    </xf>
    <xf numFmtId="0" fontId="5" fillId="0" borderId="2" xfId="2" applyNumberFormat="1" applyFont="1" applyFill="1" applyBorder="1" applyAlignment="1">
      <alignment horizontal="center" vertical="center" wrapText="1"/>
    </xf>
    <xf numFmtId="0" fontId="4" fillId="0" borderId="0" xfId="2"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0" fontId="11" fillId="0" borderId="2" xfId="2" applyNumberFormat="1" applyFont="1" applyFill="1" applyBorder="1" applyAlignment="1">
      <alignment horizontal="center" vertical="center"/>
    </xf>
    <xf numFmtId="0" fontId="11" fillId="0" borderId="2" xfId="2" applyNumberFormat="1" applyFont="1" applyFill="1" applyBorder="1" applyAlignment="1">
      <alignment horizontal="center" vertical="center" wrapText="1"/>
    </xf>
    <xf numFmtId="0" fontId="11" fillId="0" borderId="2" xfId="2" applyNumberFormat="1" applyFont="1" applyFill="1" applyBorder="1" applyAlignment="1">
      <alignment horizontal="center" vertical="top" wrapText="1"/>
    </xf>
  </cellXfs>
  <cellStyles count="10">
    <cellStyle name="Millares [0]" xfId="1" builtinId="6"/>
    <cellStyle name="Millares [0] 2" xfId="3"/>
    <cellStyle name="Millares 2" xfId="6"/>
    <cellStyle name="Normal" xfId="0" builtinId="0"/>
    <cellStyle name="Normal 2" xfId="2"/>
    <cellStyle name="Normal 2 2" xfId="5"/>
    <cellStyle name="Normal 3" xfId="7"/>
    <cellStyle name="Normal 3 2" xfId="9"/>
    <cellStyle name="Porcentaje" xfId="8" builtinId="5"/>
    <cellStyle name="Porcentaje 2" xfId="4"/>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tabSelected="1" zoomScale="60" zoomScaleNormal="60" zoomScaleSheetLayoutView="70" workbookViewId="0">
      <pane xSplit="2" ySplit="4" topLeftCell="R5" activePane="bottomRight" state="frozen"/>
      <selection pane="topRight" activeCell="C1" sqref="C1"/>
      <selection pane="bottomLeft" activeCell="A6" sqref="A6"/>
      <selection pane="bottomRight" activeCell="X8" sqref="X8"/>
    </sheetView>
  </sheetViews>
  <sheetFormatPr baseColWidth="10" defaultColWidth="10" defaultRowHeight="15"/>
  <cols>
    <col min="1" max="1" width="7.5" style="6" customWidth="1"/>
    <col min="2" max="2" width="50.69921875" style="7" customWidth="1"/>
    <col min="3" max="3" width="15.59765625" style="8" customWidth="1"/>
    <col min="4" max="4" width="15.3984375" style="6" customWidth="1"/>
    <col min="5" max="5" width="27.3984375" style="7" customWidth="1"/>
    <col min="6" max="32" width="21.19921875" style="7" customWidth="1"/>
    <col min="33" max="16384" width="10" style="7"/>
  </cols>
  <sheetData>
    <row r="1" spans="1:32" s="2" customFormat="1" ht="35.25" customHeight="1">
      <c r="A1" s="32"/>
      <c r="B1" s="32"/>
      <c r="C1" s="32"/>
      <c r="D1" s="32"/>
    </row>
    <row r="2" spans="1:32" s="2" customFormat="1">
      <c r="A2" s="33"/>
      <c r="B2" s="33"/>
      <c r="C2" s="33"/>
      <c r="D2" s="33"/>
    </row>
    <row r="3" spans="1:32" s="23" customFormat="1" ht="47.4" customHeight="1">
      <c r="A3" s="34" t="s">
        <v>0</v>
      </c>
      <c r="B3" s="34" t="s">
        <v>1</v>
      </c>
      <c r="C3" s="34" t="s">
        <v>2</v>
      </c>
      <c r="D3" s="35" t="s">
        <v>3</v>
      </c>
      <c r="E3" s="35" t="s">
        <v>17</v>
      </c>
      <c r="F3" s="35"/>
      <c r="G3" s="36" t="s">
        <v>18</v>
      </c>
      <c r="H3" s="36"/>
      <c r="I3" s="36"/>
      <c r="J3" s="36"/>
      <c r="K3" s="35" t="s">
        <v>19</v>
      </c>
      <c r="L3" s="35"/>
      <c r="M3" s="35"/>
      <c r="N3" s="35"/>
      <c r="O3" s="35" t="s">
        <v>20</v>
      </c>
      <c r="P3" s="35"/>
      <c r="Q3" s="35"/>
      <c r="R3" s="35"/>
      <c r="S3" s="35" t="s">
        <v>21</v>
      </c>
      <c r="T3" s="35"/>
      <c r="U3" s="35"/>
      <c r="V3" s="35"/>
      <c r="W3" s="35" t="s">
        <v>22</v>
      </c>
      <c r="X3" s="35"/>
      <c r="Y3" s="35"/>
      <c r="Z3" s="35"/>
      <c r="AA3" s="22" t="s">
        <v>4</v>
      </c>
      <c r="AB3" s="35" t="s">
        <v>5</v>
      </c>
      <c r="AC3" s="35"/>
      <c r="AD3" s="35"/>
      <c r="AE3" s="35"/>
      <c r="AF3" s="35"/>
    </row>
    <row r="4" spans="1:32" s="23" customFormat="1" ht="43.2" customHeight="1">
      <c r="A4" s="34"/>
      <c r="B4" s="34"/>
      <c r="C4" s="34"/>
      <c r="D4" s="35"/>
      <c r="E4" s="22" t="s">
        <v>6</v>
      </c>
      <c r="F4" s="22" t="s">
        <v>8</v>
      </c>
      <c r="G4" s="22" t="s">
        <v>7</v>
      </c>
      <c r="H4" s="22" t="s">
        <v>9</v>
      </c>
      <c r="I4" s="22" t="s">
        <v>10</v>
      </c>
      <c r="J4" s="22" t="s">
        <v>11</v>
      </c>
      <c r="K4" s="22" t="s">
        <v>7</v>
      </c>
      <c r="L4" s="22" t="s">
        <v>9</v>
      </c>
      <c r="M4" s="22" t="s">
        <v>10</v>
      </c>
      <c r="N4" s="22" t="s">
        <v>11</v>
      </c>
      <c r="O4" s="22" t="s">
        <v>7</v>
      </c>
      <c r="P4" s="22" t="s">
        <v>9</v>
      </c>
      <c r="Q4" s="22" t="s">
        <v>10</v>
      </c>
      <c r="R4" s="22" t="s">
        <v>11</v>
      </c>
      <c r="S4" s="22" t="s">
        <v>6</v>
      </c>
      <c r="T4" s="22" t="s">
        <v>23</v>
      </c>
      <c r="U4" s="22" t="s">
        <v>10</v>
      </c>
      <c r="V4" s="22" t="s">
        <v>11</v>
      </c>
      <c r="W4" s="22" t="s">
        <v>6</v>
      </c>
      <c r="X4" s="22" t="s">
        <v>9</v>
      </c>
      <c r="Y4" s="22" t="s">
        <v>10</v>
      </c>
      <c r="Z4" s="22" t="s">
        <v>11</v>
      </c>
      <c r="AA4" s="22">
        <v>2023</v>
      </c>
      <c r="AB4" s="22">
        <v>2024</v>
      </c>
      <c r="AC4" s="22">
        <v>2025</v>
      </c>
      <c r="AD4" s="22">
        <v>2026</v>
      </c>
      <c r="AE4" s="22">
        <v>2027</v>
      </c>
      <c r="AF4" s="22">
        <v>2028</v>
      </c>
    </row>
    <row r="5" spans="1:32" s="2" customFormat="1" ht="42.75" customHeight="1">
      <c r="A5" s="3">
        <v>1</v>
      </c>
      <c r="B5" s="4" t="s">
        <v>24</v>
      </c>
      <c r="C5" s="31" t="s">
        <v>15</v>
      </c>
      <c r="D5" s="5" t="s">
        <v>12</v>
      </c>
      <c r="E5" s="24">
        <v>285058.98129600001</v>
      </c>
      <c r="F5" s="24">
        <v>172853.50698000001</v>
      </c>
      <c r="G5" s="10">
        <f>E5*1.01</f>
        <v>287909.57110896002</v>
      </c>
      <c r="H5" s="10">
        <f>F5*1.01</f>
        <v>174582.04204980002</v>
      </c>
      <c r="I5" s="11">
        <f t="shared" ref="I5:I12" si="0">G5/$G$13</f>
        <v>0.85488886467269332</v>
      </c>
      <c r="J5" s="11">
        <f t="shared" ref="J5:J12" si="1">H5/$H$13</f>
        <v>0.84630778777462645</v>
      </c>
      <c r="K5" s="10">
        <f>G5*1.01</f>
        <v>290788.66682004964</v>
      </c>
      <c r="L5" s="10">
        <f>H5*1.01</f>
        <v>176327.86247029802</v>
      </c>
      <c r="M5" s="11">
        <f t="shared" ref="M5:M12" si="2">K5/$K$13</f>
        <v>0.85432010831932303</v>
      </c>
      <c r="N5" s="11">
        <f t="shared" ref="N5:N12" si="3">L5/$L$13</f>
        <v>0.84569001699391777</v>
      </c>
      <c r="O5" s="10">
        <f>K5*1.01</f>
        <v>293696.55348825012</v>
      </c>
      <c r="P5" s="10">
        <f>L5*1.01</f>
        <v>178091.14109500099</v>
      </c>
      <c r="Q5" s="11">
        <f t="shared" ref="Q5:Q12" si="4">O5/$O$13</f>
        <v>0.85374929824560164</v>
      </c>
      <c r="R5" s="11">
        <f t="shared" ref="R5:R12" si="5">P5/$P$13</f>
        <v>0.84507009588011883</v>
      </c>
      <c r="S5" s="27">
        <f>(O5*1.01)*0.48</f>
        <v>142384.08913110365</v>
      </c>
      <c r="T5" s="27">
        <f>(P5*1.01)*0.79</f>
        <v>142098.9214797013</v>
      </c>
      <c r="U5" s="11">
        <f t="shared" ref="U5:U12" si="6">S5/$S$13</f>
        <v>0.7360941316030456</v>
      </c>
      <c r="V5" s="11">
        <f t="shared" ref="V5:V12" si="7">T5/$T$13</f>
        <v>0.81091719462432721</v>
      </c>
      <c r="W5" s="10">
        <f>S5*1.01</f>
        <v>143807.93002241469</v>
      </c>
      <c r="X5" s="10">
        <f>T5*1.01</f>
        <v>143519.91069449831</v>
      </c>
      <c r="Y5" s="11">
        <f t="shared" ref="Y5:Y12" si="8">W5/$W$13</f>
        <v>0.73520302557550243</v>
      </c>
      <c r="Z5" s="11">
        <f t="shared" ref="Z5:Z12" si="9">X5/$X$13</f>
        <v>0.8101886479181819</v>
      </c>
      <c r="AA5" s="3">
        <v>1</v>
      </c>
      <c r="AB5" s="3"/>
      <c r="AC5" s="3"/>
      <c r="AD5" s="3"/>
      <c r="AE5" s="3"/>
      <c r="AF5" s="3"/>
    </row>
    <row r="6" spans="1:32" s="2" customFormat="1" ht="36.75" customHeight="1">
      <c r="A6" s="3">
        <v>2</v>
      </c>
      <c r="B6" s="16" t="s">
        <v>14</v>
      </c>
      <c r="C6" s="31"/>
      <c r="D6" s="5"/>
      <c r="E6" s="9">
        <v>11320.775759999999</v>
      </c>
      <c r="F6" s="9">
        <v>6034.9567199999992</v>
      </c>
      <c r="G6" s="10">
        <f>E6*1.015</f>
        <v>11490.587396399998</v>
      </c>
      <c r="H6" s="10">
        <f>F6*1.015</f>
        <v>6125.4810707999986</v>
      </c>
      <c r="I6" s="11">
        <f t="shared" si="0"/>
        <v>3.4118960255104372E-2</v>
      </c>
      <c r="J6" s="11">
        <f t="shared" si="1"/>
        <v>2.9694018200367562E-2</v>
      </c>
      <c r="K6" s="10">
        <f>G6*1.015</f>
        <v>11662.946207345998</v>
      </c>
      <c r="L6" s="10">
        <f>H6*1.015</f>
        <v>6217.3632868619979</v>
      </c>
      <c r="M6" s="11">
        <f t="shared" si="2"/>
        <v>3.4265054330154761E-2</v>
      </c>
      <c r="N6" s="11">
        <f t="shared" si="3"/>
        <v>2.9819235542592561E-2</v>
      </c>
      <c r="O6" s="10">
        <f>K6*1.015</f>
        <v>11837.890400456186</v>
      </c>
      <c r="P6" s="10">
        <f>L6*1.015</f>
        <v>6310.6237361649273</v>
      </c>
      <c r="Q6" s="11">
        <f t="shared" si="4"/>
        <v>3.4411675935795909E-2</v>
      </c>
      <c r="R6" s="11">
        <f t="shared" si="5"/>
        <v>2.9944888740644625E-2</v>
      </c>
      <c r="S6" s="10">
        <f>O6*1.015</f>
        <v>12015.458756463027</v>
      </c>
      <c r="T6" s="10">
        <f>P6*1.015</f>
        <v>6405.2830922074008</v>
      </c>
      <c r="U6" s="11">
        <f t="shared" si="6"/>
        <v>6.2117254344388605E-2</v>
      </c>
      <c r="V6" s="11">
        <f t="shared" si="7"/>
        <v>3.6553086693549897E-2</v>
      </c>
      <c r="W6" s="10">
        <f>S6*1.015</f>
        <v>12195.690637809972</v>
      </c>
      <c r="X6" s="10">
        <f>T6*1.015</f>
        <v>6501.3623385905112</v>
      </c>
      <c r="Y6" s="11">
        <f t="shared" si="8"/>
        <v>6.2349194891430419E-2</v>
      </c>
      <c r="Z6" s="11">
        <f t="shared" si="9"/>
        <v>3.6701039857396964E-2</v>
      </c>
      <c r="AA6" s="3">
        <v>1</v>
      </c>
      <c r="AB6" s="3"/>
      <c r="AC6" s="3"/>
      <c r="AD6" s="3"/>
      <c r="AE6" s="3"/>
      <c r="AF6" s="3"/>
    </row>
    <row r="7" spans="1:32" s="2" customFormat="1" ht="40.5" customHeight="1">
      <c r="A7" s="3">
        <v>3</v>
      </c>
      <c r="B7" s="16" t="s">
        <v>25</v>
      </c>
      <c r="C7" s="31"/>
      <c r="D7" s="5"/>
      <c r="E7" s="9">
        <v>7579.15</v>
      </c>
      <c r="F7" s="9">
        <v>6832.8</v>
      </c>
      <c r="G7" s="10">
        <f t="shared" ref="G7:G9" si="10">E7*1.015</f>
        <v>7692.8372499999987</v>
      </c>
      <c r="H7" s="10">
        <f t="shared" ref="H7:H9" si="11">F7*1.015</f>
        <v>6935.2919999999995</v>
      </c>
      <c r="I7" s="12">
        <f t="shared" si="0"/>
        <v>2.2842314263583144E-2</v>
      </c>
      <c r="J7" s="12">
        <f t="shared" si="1"/>
        <v>3.3619675661811788E-2</v>
      </c>
      <c r="K7" s="10">
        <f>G7*1.015</f>
        <v>7808.2298087499976</v>
      </c>
      <c r="L7" s="10">
        <f>H7*1.015</f>
        <v>7039.3213799999985</v>
      </c>
      <c r="M7" s="12">
        <f t="shared" si="2"/>
        <v>2.2940122835397668E-2</v>
      </c>
      <c r="N7" s="12">
        <f t="shared" si="3"/>
        <v>3.3761447193183261E-2</v>
      </c>
      <c r="O7" s="10">
        <f>K7*1.015</f>
        <v>7925.3532558812467</v>
      </c>
      <c r="P7" s="10">
        <f>L7*1.015</f>
        <v>7144.9112006999976</v>
      </c>
      <c r="Q7" s="12">
        <f t="shared" si="4"/>
        <v>2.3038284583846182E-2</v>
      </c>
      <c r="R7" s="12">
        <f t="shared" si="5"/>
        <v>3.3903712202111136E-2</v>
      </c>
      <c r="S7" s="10">
        <f>O7*1.015</f>
        <v>8044.2335547194643</v>
      </c>
      <c r="T7" s="10">
        <f>P7*1.015</f>
        <v>7252.0848687104972</v>
      </c>
      <c r="U7" s="12">
        <f t="shared" si="6"/>
        <v>4.1586901661611289E-2</v>
      </c>
      <c r="V7" s="12">
        <f t="shared" si="7"/>
        <v>4.1385538015869604E-2</v>
      </c>
      <c r="W7" s="10">
        <f>S7*1.015</f>
        <v>8164.8970580402556</v>
      </c>
      <c r="X7" s="10">
        <f>T7*1.015</f>
        <v>7360.866141741154</v>
      </c>
      <c r="Y7" s="12">
        <f t="shared" si="8"/>
        <v>4.1742183617051419E-2</v>
      </c>
      <c r="Z7" s="12">
        <f t="shared" si="9"/>
        <v>4.1553051127369477E-2</v>
      </c>
      <c r="AA7" s="3">
        <v>1</v>
      </c>
      <c r="AB7" s="3"/>
      <c r="AC7" s="3"/>
      <c r="AD7" s="3"/>
      <c r="AE7" s="3"/>
      <c r="AF7" s="3"/>
    </row>
    <row r="8" spans="1:32" s="2" customFormat="1" ht="46.5" customHeight="1">
      <c r="A8" s="3">
        <v>4</v>
      </c>
      <c r="B8" s="16" t="s">
        <v>26</v>
      </c>
      <c r="C8" s="31"/>
      <c r="D8" s="5"/>
      <c r="E8" s="9">
        <v>44.276543999999994</v>
      </c>
      <c r="F8" s="9">
        <v>52.728191999999993</v>
      </c>
      <c r="G8" s="10">
        <f>E8*1.01</f>
        <v>44.719309439999996</v>
      </c>
      <c r="H8" s="10">
        <f>F8*1.01</f>
        <v>53.255473919999993</v>
      </c>
      <c r="I8" s="12">
        <f t="shared" si="0"/>
        <v>1.3278488634071916E-4</v>
      </c>
      <c r="J8" s="12">
        <f t="shared" si="1"/>
        <v>2.5816241917520939E-4</v>
      </c>
      <c r="K8" s="10">
        <f>G8*1.01</f>
        <v>45.166502534399996</v>
      </c>
      <c r="L8" s="10">
        <f>H8*1.01</f>
        <v>53.788028659199995</v>
      </c>
      <c r="M8" s="12">
        <f t="shared" si="2"/>
        <v>1.3269654474351429E-4</v>
      </c>
      <c r="N8" s="12">
        <f t="shared" si="3"/>
        <v>2.5797397095158751E-4</v>
      </c>
      <c r="O8" s="10">
        <f>K8*1.01</f>
        <v>45.618167559743995</v>
      </c>
      <c r="P8" s="10">
        <f>L8*1.01</f>
        <v>54.325908945791994</v>
      </c>
      <c r="Q8" s="12">
        <f t="shared" si="4"/>
        <v>1.3260788415394133E-4</v>
      </c>
      <c r="R8" s="12">
        <f t="shared" si="5"/>
        <v>2.5778486677843917E-4</v>
      </c>
      <c r="S8" s="10">
        <f>O8*1.01</f>
        <v>46.074349235341437</v>
      </c>
      <c r="T8" s="10">
        <f>P8*1.01</f>
        <v>54.869168035249913</v>
      </c>
      <c r="U8" s="12">
        <f t="shared" si="6"/>
        <v>2.3819415706157995E-4</v>
      </c>
      <c r="V8" s="12">
        <f t="shared" si="7"/>
        <v>3.1312237525231071E-4</v>
      </c>
      <c r="W8" s="10">
        <f>S8*1.01</f>
        <v>46.535092727694852</v>
      </c>
      <c r="X8" s="10">
        <f>T8*1.01</f>
        <v>55.417859715602411</v>
      </c>
      <c r="Y8" s="12">
        <f t="shared" si="8"/>
        <v>2.379058022982824E-4</v>
      </c>
      <c r="Z8" s="12">
        <f t="shared" si="9"/>
        <v>3.1284105889026697E-4</v>
      </c>
      <c r="AA8" s="3">
        <v>1</v>
      </c>
      <c r="AB8" s="3"/>
      <c r="AC8" s="3"/>
      <c r="AD8" s="3"/>
      <c r="AE8" s="3"/>
      <c r="AF8" s="3"/>
    </row>
    <row r="9" spans="1:32" s="2" customFormat="1" ht="35.25" customHeight="1">
      <c r="A9" s="3">
        <v>5</v>
      </c>
      <c r="B9" s="16" t="s">
        <v>27</v>
      </c>
      <c r="C9" s="31"/>
      <c r="D9" s="5"/>
      <c r="E9" s="9">
        <v>376.34221439999999</v>
      </c>
      <c r="F9" s="9">
        <v>1123.7716943999999</v>
      </c>
      <c r="G9" s="10">
        <f t="shared" si="10"/>
        <v>381.98734761599997</v>
      </c>
      <c r="H9" s="10">
        <f t="shared" si="11"/>
        <v>1140.6282698159998</v>
      </c>
      <c r="I9" s="12">
        <f t="shared" si="0"/>
        <v>1.1342336715829066E-3</v>
      </c>
      <c r="J9" s="11">
        <f t="shared" si="1"/>
        <v>5.5293349554578902E-3</v>
      </c>
      <c r="K9" s="10">
        <f>G9*1.015</f>
        <v>387.71715783023996</v>
      </c>
      <c r="L9" s="10">
        <f>H9*1.015</f>
        <v>1157.7376938632397</v>
      </c>
      <c r="M9" s="11">
        <f t="shared" si="2"/>
        <v>1.1390903500368204E-3</v>
      </c>
      <c r="N9" s="11">
        <f t="shared" si="3"/>
        <v>5.5526517266244694E-3</v>
      </c>
      <c r="O9" s="10">
        <f>K9*1.015</f>
        <v>393.53291519769351</v>
      </c>
      <c r="P9" s="10">
        <f>L9*1.015</f>
        <v>1175.1037592711882</v>
      </c>
      <c r="Q9" s="12">
        <f t="shared" si="4"/>
        <v>1.143964565454181E-3</v>
      </c>
      <c r="R9" s="11">
        <f t="shared" si="5"/>
        <v>5.5760496586781975E-3</v>
      </c>
      <c r="S9" s="10">
        <f>O9*1.015</f>
        <v>399.43590892565885</v>
      </c>
      <c r="T9" s="10">
        <f>P9*1.015</f>
        <v>1192.7303156602559</v>
      </c>
      <c r="U9" s="12">
        <f t="shared" si="6"/>
        <v>2.0649949745506864E-3</v>
      </c>
      <c r="V9" s="11">
        <f t="shared" si="7"/>
        <v>6.8065648313647992E-3</v>
      </c>
      <c r="W9" s="10">
        <f>S9*1.015</f>
        <v>405.42744755954368</v>
      </c>
      <c r="X9" s="10">
        <f>T9*1.015</f>
        <v>1210.6212703951596</v>
      </c>
      <c r="Y9" s="12">
        <f t="shared" si="8"/>
        <v>2.0727054902373661E-3</v>
      </c>
      <c r="Z9" s="11">
        <f t="shared" si="9"/>
        <v>6.8341152489307206E-3</v>
      </c>
      <c r="AA9" s="3">
        <v>1</v>
      </c>
      <c r="AB9" s="3"/>
      <c r="AC9" s="3"/>
      <c r="AD9" s="3"/>
      <c r="AE9" s="3"/>
      <c r="AF9" s="3"/>
    </row>
    <row r="10" spans="1:32" s="2" customFormat="1" ht="42" customHeight="1">
      <c r="A10" s="3">
        <v>6</v>
      </c>
      <c r="B10" s="16" t="s">
        <v>28</v>
      </c>
      <c r="C10" s="31"/>
      <c r="D10" s="5"/>
      <c r="E10" s="9">
        <v>3402.8605440000006</v>
      </c>
      <c r="F10" s="9">
        <v>1095.3504</v>
      </c>
      <c r="G10" s="10">
        <f>E10*1.01</f>
        <v>3436.8891494400004</v>
      </c>
      <c r="H10" s="10">
        <f>F10*1.01</f>
        <v>1106.3039040000001</v>
      </c>
      <c r="I10" s="11">
        <f t="shared" si="0"/>
        <v>1.0205142717741426E-2</v>
      </c>
      <c r="J10" s="11">
        <f t="shared" si="1"/>
        <v>5.3629433967417916E-3</v>
      </c>
      <c r="K10" s="10">
        <f>G10*1.01</f>
        <v>3471.2580409344005</v>
      </c>
      <c r="L10" s="10">
        <f>H10*1.01</f>
        <v>1117.36694304</v>
      </c>
      <c r="M10" s="11">
        <f t="shared" si="2"/>
        <v>1.019835325071522E-2</v>
      </c>
      <c r="N10" s="11">
        <f t="shared" si="3"/>
        <v>5.3590286629097731E-3</v>
      </c>
      <c r="O10" s="10">
        <f>K10*1.01</f>
        <v>3505.9706213437444</v>
      </c>
      <c r="P10" s="10">
        <f>L10*1.01</f>
        <v>1128.5406124704</v>
      </c>
      <c r="Q10" s="11">
        <f t="shared" si="4"/>
        <v>1.0191539267625989E-2</v>
      </c>
      <c r="R10" s="11">
        <f t="shared" si="5"/>
        <v>5.3551003026940519E-3</v>
      </c>
      <c r="S10" s="10">
        <f>O10*1.01</f>
        <v>3541.0303275571819</v>
      </c>
      <c r="T10" s="10">
        <f>P10*1.01</f>
        <v>1139.826018595104</v>
      </c>
      <c r="U10" s="11">
        <f t="shared" si="6"/>
        <v>1.8306340686305361E-2</v>
      </c>
      <c r="V10" s="11">
        <f t="shared" si="7"/>
        <v>6.5046554029686565E-3</v>
      </c>
      <c r="W10" s="10">
        <f>S10*1.01</f>
        <v>3576.4406308327539</v>
      </c>
      <c r="X10" s="10">
        <f>T10*1.01</f>
        <v>1151.2242787810551</v>
      </c>
      <c r="Y10" s="11">
        <f t="shared" si="8"/>
        <v>1.8284179267232102E-2</v>
      </c>
      <c r="Z10" s="11">
        <f t="shared" si="9"/>
        <v>6.4988114705673491E-3</v>
      </c>
      <c r="AA10" s="3">
        <v>1</v>
      </c>
      <c r="AB10" s="3"/>
      <c r="AC10" s="3"/>
      <c r="AD10" s="3"/>
      <c r="AE10" s="3"/>
      <c r="AF10" s="3"/>
    </row>
    <row r="11" spans="1:32" s="2" customFormat="1" ht="36.75" customHeight="1">
      <c r="A11" s="3">
        <v>7</v>
      </c>
      <c r="B11" s="16" t="s">
        <v>29</v>
      </c>
      <c r="C11" s="31"/>
      <c r="D11" s="5"/>
      <c r="E11" s="9">
        <v>97.840965600000018</v>
      </c>
      <c r="F11" s="9">
        <v>104.4681246</v>
      </c>
      <c r="G11" s="10">
        <f>E11*1.01</f>
        <v>98.819375256000015</v>
      </c>
      <c r="H11" s="10">
        <f>F11*1.01</f>
        <v>105.51280584599999</v>
      </c>
      <c r="I11" s="12">
        <f t="shared" si="0"/>
        <v>2.9342401919766399E-4</v>
      </c>
      <c r="J11" s="12">
        <f t="shared" si="1"/>
        <v>5.1148622303289306E-4</v>
      </c>
      <c r="K11" s="10">
        <f>G11*1.01</f>
        <v>99.807569008560023</v>
      </c>
      <c r="L11" s="10">
        <f>H11*1.01</f>
        <v>106.56793390445999</v>
      </c>
      <c r="M11" s="12">
        <f t="shared" si="2"/>
        <v>2.9322880461241611E-4</v>
      </c>
      <c r="N11" s="12">
        <f t="shared" si="3"/>
        <v>5.1111285858098884E-4</v>
      </c>
      <c r="O11" s="10">
        <f>K11*1.01</f>
        <v>100.80564469864562</v>
      </c>
      <c r="P11" s="10">
        <f>L11*1.01</f>
        <v>107.6336132435046</v>
      </c>
      <c r="Q11" s="12">
        <f t="shared" si="4"/>
        <v>2.9303288512749689E-4</v>
      </c>
      <c r="R11" s="12">
        <f t="shared" si="5"/>
        <v>5.1073819452418143E-4</v>
      </c>
      <c r="S11" s="10">
        <f>O11*1.01</f>
        <v>101.81370114563208</v>
      </c>
      <c r="T11" s="10">
        <f>P11*1.01</f>
        <v>108.70994937593964</v>
      </c>
      <c r="U11" s="12">
        <f t="shared" si="6"/>
        <v>5.2635423232633171E-4</v>
      </c>
      <c r="V11" s="12">
        <f t="shared" si="7"/>
        <v>6.2037604689548918E-4</v>
      </c>
      <c r="W11" s="10">
        <f>S11*1.01</f>
        <v>102.8318381570884</v>
      </c>
      <c r="X11" s="10">
        <f>T11*1.01</f>
        <v>109.79704886969904</v>
      </c>
      <c r="Y11" s="12">
        <f t="shared" si="8"/>
        <v>5.2571703470593039E-4</v>
      </c>
      <c r="Z11" s="12">
        <f t="shared" si="9"/>
        <v>6.198186867500473E-4</v>
      </c>
      <c r="AA11" s="3">
        <v>1</v>
      </c>
      <c r="AB11" s="3"/>
      <c r="AC11" s="3"/>
      <c r="AD11" s="3"/>
      <c r="AE11" s="3"/>
      <c r="AF11" s="3"/>
    </row>
    <row r="12" spans="1:32" s="2" customFormat="1" ht="44.25" customHeight="1">
      <c r="A12" s="3">
        <v>8</v>
      </c>
      <c r="B12" s="16" t="s">
        <v>30</v>
      </c>
      <c r="C12" s="31"/>
      <c r="D12" s="5"/>
      <c r="E12" s="9">
        <v>25344.537119999997</v>
      </c>
      <c r="F12" s="9">
        <v>15998.212799999999</v>
      </c>
      <c r="G12" s="10">
        <f>E12*1.015</f>
        <v>25724.705176799995</v>
      </c>
      <c r="H12" s="10">
        <f>F12*1.015</f>
        <v>16238.185991999997</v>
      </c>
      <c r="I12" s="11">
        <f t="shared" si="0"/>
        <v>7.6384275513756608E-2</v>
      </c>
      <c r="J12" s="11">
        <f t="shared" si="1"/>
        <v>7.8716591368786698E-2</v>
      </c>
      <c r="K12" s="10">
        <f>G12*1.015</f>
        <v>26110.575754451991</v>
      </c>
      <c r="L12" s="10">
        <f>H12*1.015</f>
        <v>16481.758781879995</v>
      </c>
      <c r="M12" s="11">
        <f t="shared" si="2"/>
        <v>7.6711345565016645E-2</v>
      </c>
      <c r="N12" s="11">
        <f t="shared" si="3"/>
        <v>7.9048533051239392E-2</v>
      </c>
      <c r="O12" s="10">
        <f>K12*1.015</f>
        <v>26502.234390768768</v>
      </c>
      <c r="P12" s="10">
        <f>L12*1.015</f>
        <v>16728.985163608195</v>
      </c>
      <c r="Q12" s="11">
        <f t="shared" si="4"/>
        <v>7.7039596632394569E-2</v>
      </c>
      <c r="R12" s="11">
        <f t="shared" si="5"/>
        <v>7.9381630154450683E-2</v>
      </c>
      <c r="S12" s="10">
        <f>O12*1.015</f>
        <v>26899.767906630295</v>
      </c>
      <c r="T12" s="10">
        <f>P12*1.015</f>
        <v>16979.919941062315</v>
      </c>
      <c r="U12" s="11">
        <f t="shared" si="6"/>
        <v>0.13906582834071063</v>
      </c>
      <c r="V12" s="11">
        <f t="shared" si="7"/>
        <v>9.689946200977223E-2</v>
      </c>
      <c r="W12" s="10">
        <f>S12*1.015</f>
        <v>27303.264425229747</v>
      </c>
      <c r="X12" s="10">
        <f>T12*1.015</f>
        <v>17234.618740178248</v>
      </c>
      <c r="Y12" s="11">
        <f t="shared" si="8"/>
        <v>0.13958508832154204</v>
      </c>
      <c r="Z12" s="11">
        <f t="shared" si="9"/>
        <v>9.7291674631913239E-2</v>
      </c>
      <c r="AA12" s="3">
        <v>1</v>
      </c>
      <c r="AB12" s="3"/>
      <c r="AC12" s="3"/>
      <c r="AD12" s="3"/>
      <c r="AE12" s="3"/>
      <c r="AF12" s="3"/>
    </row>
    <row r="13" spans="1:32" s="21" customFormat="1" ht="41.25" customHeight="1">
      <c r="A13" s="29" t="s">
        <v>16</v>
      </c>
      <c r="B13" s="30"/>
      <c r="C13" s="17" t="s">
        <v>13</v>
      </c>
      <c r="D13" s="18">
        <f>COUNTA(D5:D10)</f>
        <v>1</v>
      </c>
      <c r="E13" s="19">
        <f t="shared" ref="E13:AF13" si="12">SUM(E5:E12)</f>
        <v>333224.76444400003</v>
      </c>
      <c r="F13" s="19">
        <f t="shared" si="12"/>
        <v>204095.794911</v>
      </c>
      <c r="G13" s="19">
        <f t="shared" si="12"/>
        <v>336780.11611391196</v>
      </c>
      <c r="H13" s="19">
        <f t="shared" si="12"/>
        <v>206286.70156618196</v>
      </c>
      <c r="I13" s="20">
        <f t="shared" si="12"/>
        <v>1.0000000000000002</v>
      </c>
      <c r="J13" s="20">
        <f t="shared" si="12"/>
        <v>1.0000000000000002</v>
      </c>
      <c r="K13" s="19">
        <f t="shared" si="12"/>
        <v>340374.36786090519</v>
      </c>
      <c r="L13" s="19">
        <f t="shared" si="12"/>
        <v>208501.76651850695</v>
      </c>
      <c r="M13" s="20">
        <f t="shared" si="12"/>
        <v>1</v>
      </c>
      <c r="N13" s="20">
        <f t="shared" si="12"/>
        <v>0.99999999999999989</v>
      </c>
      <c r="O13" s="19">
        <f t="shared" si="12"/>
        <v>344007.95888415619</v>
      </c>
      <c r="P13" s="19">
        <f t="shared" si="12"/>
        <v>210741.26508940497</v>
      </c>
      <c r="Q13" s="20">
        <f t="shared" si="12"/>
        <v>0.99999999999999978</v>
      </c>
      <c r="R13" s="20">
        <f t="shared" si="12"/>
        <v>1.0000000000000002</v>
      </c>
      <c r="S13" s="19">
        <f t="shared" si="12"/>
        <v>193431.90363578024</v>
      </c>
      <c r="T13" s="19">
        <f t="shared" si="12"/>
        <v>175232.34483334803</v>
      </c>
      <c r="U13" s="20">
        <f t="shared" si="12"/>
        <v>1.0000000000000002</v>
      </c>
      <c r="V13" s="20">
        <f t="shared" si="12"/>
        <v>1.0000000000000002</v>
      </c>
      <c r="W13" s="19">
        <f t="shared" si="12"/>
        <v>195603.01715277173</v>
      </c>
      <c r="X13" s="19">
        <f t="shared" si="12"/>
        <v>177143.81837276975</v>
      </c>
      <c r="Y13" s="20">
        <f t="shared" si="12"/>
        <v>1</v>
      </c>
      <c r="Z13" s="20">
        <f t="shared" si="12"/>
        <v>1</v>
      </c>
      <c r="AA13" s="19">
        <f t="shared" si="12"/>
        <v>8</v>
      </c>
      <c r="AB13" s="19">
        <f t="shared" si="12"/>
        <v>0</v>
      </c>
      <c r="AC13" s="19">
        <f t="shared" si="12"/>
        <v>0</v>
      </c>
      <c r="AD13" s="19">
        <f t="shared" si="12"/>
        <v>0</v>
      </c>
      <c r="AE13" s="19">
        <f t="shared" si="12"/>
        <v>0</v>
      </c>
      <c r="AF13" s="19">
        <f t="shared" si="12"/>
        <v>0</v>
      </c>
    </row>
    <row r="14" spans="1:32" s="2" customFormat="1">
      <c r="A14" s="1"/>
      <c r="D14" s="1"/>
    </row>
    <row r="15" spans="1:32" ht="56.25" customHeight="1">
      <c r="A15" s="28" t="s">
        <v>33</v>
      </c>
      <c r="B15" s="28"/>
      <c r="C15" s="28"/>
      <c r="E15" s="15" t="s">
        <v>31</v>
      </c>
      <c r="F15" s="13">
        <v>0.01</v>
      </c>
    </row>
    <row r="16" spans="1:32" ht="45">
      <c r="A16" s="28"/>
      <c r="B16" s="28"/>
      <c r="C16" s="28"/>
      <c r="E16" s="14" t="s">
        <v>32</v>
      </c>
      <c r="F16" s="13">
        <v>1.4999999999999999E-2</v>
      </c>
    </row>
    <row r="17" spans="1:6" ht="111" customHeight="1">
      <c r="A17" s="28"/>
      <c r="B17" s="28"/>
      <c r="C17" s="28"/>
      <c r="E17" s="25"/>
      <c r="F17" s="26"/>
    </row>
    <row r="18" spans="1:6">
      <c r="A18" s="28"/>
      <c r="B18" s="28"/>
      <c r="C18" s="28"/>
    </row>
    <row r="19" spans="1:6">
      <c r="A19" s="28"/>
      <c r="B19" s="28"/>
      <c r="C19" s="28"/>
    </row>
    <row r="20" spans="1:6">
      <c r="A20" s="28"/>
      <c r="B20" s="28"/>
      <c r="C20" s="28"/>
    </row>
    <row r="21" spans="1:6">
      <c r="A21" s="28"/>
      <c r="B21" s="28"/>
      <c r="C21" s="28"/>
    </row>
    <row r="22" spans="1:6">
      <c r="A22" s="28"/>
      <c r="B22" s="28"/>
      <c r="C22" s="28"/>
    </row>
    <row r="23" spans="1:6">
      <c r="A23" s="28"/>
      <c r="B23" s="28"/>
      <c r="C23" s="28"/>
    </row>
    <row r="24" spans="1:6">
      <c r="A24" s="28"/>
      <c r="B24" s="28"/>
      <c r="C24" s="28"/>
    </row>
    <row r="25" spans="1:6">
      <c r="A25" s="28"/>
      <c r="B25" s="28"/>
      <c r="C25" s="28"/>
    </row>
  </sheetData>
  <mergeCells count="15">
    <mergeCell ref="W3:Z3"/>
    <mergeCell ref="AB3:AF3"/>
    <mergeCell ref="E3:F3"/>
    <mergeCell ref="G3:J3"/>
    <mergeCell ref="K3:N3"/>
    <mergeCell ref="O3:R3"/>
    <mergeCell ref="S3:V3"/>
    <mergeCell ref="A15:C25"/>
    <mergeCell ref="A13:B13"/>
    <mergeCell ref="C5:C12"/>
    <mergeCell ref="A1:D2"/>
    <mergeCell ref="A3:A4"/>
    <mergeCell ref="B3:B4"/>
    <mergeCell ref="C3:C4"/>
    <mergeCell ref="D3:D4"/>
  </mergeCells>
  <pageMargins left="0.7" right="0.7" top="0.75" bottom="0.75" header="0.3" footer="0.3"/>
  <pageSetup scale="15" orientation="landscape" r:id="rId1"/>
  <ignoredErrors>
    <ignoredError sqref="G8:H8 K8:L8 O8:P8 S8:T8 W8:X8 G9:H9 K9:L9 O9:P9 S9:T9 W9:X9" formula="1"/>
    <ignoredError sqref="AA1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CARGAS-RIO FRIO-2024-2028</vt:lpstr>
      <vt:lpstr>'CARGAS-RIO FRIO-2024-2028'!Área_de_impresión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2023-11-09T16:47:29Z</dcterms:modified>
</cp:coreProperties>
</file>