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sin usuarios nuevos\"/>
    </mc:Choice>
  </mc:AlternateContent>
  <bookViews>
    <workbookView xWindow="-108" yWindow="-108" windowWidth="19428" windowHeight="10308" tabRatio="722"/>
  </bookViews>
  <sheets>
    <sheet name="CARGAS-RIO TUNE-2024-2028" sheetId="2" r:id="rId1"/>
  </sheets>
  <definedNames>
    <definedName name="_xlnm.Print_Area" localSheetId="0">'CARGAS-RIO TUNE-2024-2028'!$A$1:$D$15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L5" i="2" s="1"/>
  <c r="P5" i="2" s="1"/>
  <c r="T5" i="2" s="1"/>
  <c r="X5" i="2" s="1"/>
  <c r="G5" i="2"/>
  <c r="K5" i="2" s="1"/>
  <c r="O5" i="2" s="1"/>
  <c r="S5" i="2" s="1"/>
  <c r="W5" i="2" s="1"/>
  <c r="G6" i="2"/>
  <c r="H14" i="2" l="1"/>
  <c r="L14" i="2" s="1"/>
  <c r="P14" i="2" s="1"/>
  <c r="T14" i="2" s="1"/>
  <c r="X14" i="2" s="1"/>
  <c r="G14" i="2"/>
  <c r="K14" i="2" s="1"/>
  <c r="O14" i="2" s="1"/>
  <c r="S14" i="2" s="1"/>
  <c r="W14" i="2" s="1"/>
  <c r="H7" i="2" l="1"/>
  <c r="L7" i="2" s="1"/>
  <c r="P7" i="2" s="1"/>
  <c r="T7" i="2" s="1"/>
  <c r="X7" i="2" s="1"/>
  <c r="G7" i="2"/>
  <c r="K7" i="2" s="1"/>
  <c r="O7" i="2" s="1"/>
  <c r="S7" i="2" s="1"/>
  <c r="W7" i="2" s="1"/>
  <c r="K6" i="2"/>
  <c r="O6" i="2" s="1"/>
  <c r="G8" i="2"/>
  <c r="K8" i="2" s="1"/>
  <c r="O8" i="2" s="1"/>
  <c r="S8" i="2" s="1"/>
  <c r="W8" i="2" s="1"/>
  <c r="H8" i="2"/>
  <c r="L8" i="2" s="1"/>
  <c r="P8" i="2" s="1"/>
  <c r="T8" i="2" s="1"/>
  <c r="X8" i="2" s="1"/>
  <c r="G9" i="2"/>
  <c r="K9" i="2" s="1"/>
  <c r="O9" i="2" s="1"/>
  <c r="S9" i="2" s="1"/>
  <c r="W9" i="2" s="1"/>
  <c r="H9" i="2"/>
  <c r="L9" i="2" s="1"/>
  <c r="P9" i="2" s="1"/>
  <c r="T9" i="2" s="1"/>
  <c r="X9" i="2" s="1"/>
  <c r="G10" i="2"/>
  <c r="K10" i="2" s="1"/>
  <c r="O10" i="2" s="1"/>
  <c r="S10" i="2" s="1"/>
  <c r="W10" i="2" s="1"/>
  <c r="H10" i="2"/>
  <c r="L10" i="2" s="1"/>
  <c r="P10" i="2" s="1"/>
  <c r="T10" i="2" s="1"/>
  <c r="X10" i="2" s="1"/>
  <c r="G11" i="2"/>
  <c r="K11" i="2" s="1"/>
  <c r="O11" i="2" s="1"/>
  <c r="S11" i="2" s="1"/>
  <c r="W11" i="2" s="1"/>
  <c r="H11" i="2"/>
  <c r="L11" i="2" s="1"/>
  <c r="P11" i="2" s="1"/>
  <c r="T11" i="2" s="1"/>
  <c r="X11" i="2" s="1"/>
  <c r="G12" i="2"/>
  <c r="K12" i="2" s="1"/>
  <c r="O12" i="2" s="1"/>
  <c r="S12" i="2" s="1"/>
  <c r="W12" i="2" s="1"/>
  <c r="H12" i="2"/>
  <c r="L12" i="2" s="1"/>
  <c r="P12" i="2" s="1"/>
  <c r="T12" i="2" s="1"/>
  <c r="X12" i="2" s="1"/>
  <c r="G13" i="2"/>
  <c r="K13" i="2" s="1"/>
  <c r="O13" i="2" s="1"/>
  <c r="S13" i="2" s="1"/>
  <c r="W13" i="2" s="1"/>
  <c r="H13" i="2"/>
  <c r="L13" i="2" s="1"/>
  <c r="P13" i="2" s="1"/>
  <c r="T13" i="2" s="1"/>
  <c r="X13" i="2" s="1"/>
  <c r="H6" i="2"/>
  <c r="L6" i="2" s="1"/>
  <c r="P6" i="2" s="1"/>
  <c r="T6" i="2" s="1"/>
  <c r="X6" i="2" s="1"/>
  <c r="F15" i="2"/>
  <c r="AA15" i="2"/>
  <c r="AB15" i="2"/>
  <c r="AC15" i="2"/>
  <c r="AD15" i="2"/>
  <c r="AE15" i="2"/>
  <c r="AF15" i="2"/>
  <c r="S6" i="2" l="1"/>
  <c r="W6" i="2" s="1"/>
  <c r="E15" i="2" l="1"/>
  <c r="H15" i="2" l="1"/>
  <c r="J14" i="2" s="1"/>
  <c r="G15" i="2"/>
  <c r="I14" i="2" s="1"/>
  <c r="D15" i="2"/>
  <c r="J11" i="2" l="1"/>
  <c r="J12" i="2"/>
  <c r="J8" i="2"/>
  <c r="J7" i="2"/>
  <c r="J5" i="2"/>
  <c r="J13" i="2"/>
  <c r="J9" i="2"/>
  <c r="J10" i="2"/>
  <c r="J6" i="2"/>
  <c r="L15" i="2"/>
  <c r="K15" i="2"/>
  <c r="M14" i="2" s="1"/>
  <c r="I10" i="2"/>
  <c r="I13" i="2"/>
  <c r="I8" i="2"/>
  <c r="I9" i="2"/>
  <c r="I7" i="2"/>
  <c r="I11" i="2"/>
  <c r="I6" i="2"/>
  <c r="I12" i="2"/>
  <c r="I5" i="2"/>
  <c r="J15" i="2" l="1"/>
  <c r="N5" i="2"/>
  <c r="N14" i="2"/>
  <c r="M5" i="2"/>
  <c r="O15" i="2"/>
  <c r="Q14" i="2" s="1"/>
  <c r="M8" i="2"/>
  <c r="M11" i="2"/>
  <c r="M10" i="2"/>
  <c r="M7" i="2"/>
  <c r="M6" i="2"/>
  <c r="M12" i="2"/>
  <c r="M13" i="2"/>
  <c r="M9" i="2"/>
  <c r="I15" i="2"/>
  <c r="N13" i="2"/>
  <c r="N11" i="2"/>
  <c r="N8" i="2"/>
  <c r="N10" i="2"/>
  <c r="N6" i="2"/>
  <c r="N9" i="2"/>
  <c r="N12" i="2"/>
  <c r="N7" i="2"/>
  <c r="P15" i="2"/>
  <c r="M15" i="2" l="1"/>
  <c r="R5" i="2"/>
  <c r="R14" i="2"/>
  <c r="N15" i="2"/>
  <c r="T15" i="2"/>
  <c r="V14" i="2" s="1"/>
  <c r="S15" i="2"/>
  <c r="Q8" i="2"/>
  <c r="Q9" i="2"/>
  <c r="Q13" i="2"/>
  <c r="Q12" i="2"/>
  <c r="Q7" i="2"/>
  <c r="Q10" i="2"/>
  <c r="Q11" i="2"/>
  <c r="Q6" i="2"/>
  <c r="R6" i="2"/>
  <c r="R8" i="2"/>
  <c r="R13" i="2"/>
  <c r="R11" i="2"/>
  <c r="R12" i="2"/>
  <c r="R7" i="2"/>
  <c r="R9" i="2"/>
  <c r="R10" i="2"/>
  <c r="Q5" i="2"/>
  <c r="V5" i="2" l="1"/>
  <c r="U5" i="2"/>
  <c r="U14" i="2"/>
  <c r="R15" i="2"/>
  <c r="U13" i="2"/>
  <c r="U9" i="2"/>
  <c r="U6" i="2"/>
  <c r="U8" i="2"/>
  <c r="U7" i="2"/>
  <c r="U10" i="2"/>
  <c r="U11" i="2"/>
  <c r="U12" i="2"/>
  <c r="V10" i="2"/>
  <c r="V11" i="2"/>
  <c r="V6" i="2"/>
  <c r="V12" i="2"/>
  <c r="V8" i="2"/>
  <c r="V13" i="2"/>
  <c r="V7" i="2"/>
  <c r="V9" i="2"/>
  <c r="W15" i="2"/>
  <c r="Y14" i="2" s="1"/>
  <c r="Q15" i="2"/>
  <c r="X15" i="2"/>
  <c r="Z14" i="2" s="1"/>
  <c r="Y5" i="2" l="1"/>
  <c r="U15" i="2"/>
  <c r="V15" i="2"/>
  <c r="Z12" i="2"/>
  <c r="Z13" i="2"/>
  <c r="Z8" i="2"/>
  <c r="Z6" i="2"/>
  <c r="Z9" i="2"/>
  <c r="Z11" i="2"/>
  <c r="Z10" i="2"/>
  <c r="Z7" i="2"/>
  <c r="Y8" i="2"/>
  <c r="Y12" i="2"/>
  <c r="Y9" i="2"/>
  <c r="Y13" i="2"/>
  <c r="Y7" i="2"/>
  <c r="Y10" i="2"/>
  <c r="Y11" i="2"/>
  <c r="Y6" i="2"/>
  <c r="Z5" i="2"/>
  <c r="Y15" i="2" l="1"/>
  <c r="Z15" i="2"/>
</calcChain>
</file>

<file path=xl/comments1.xml><?xml version="1.0" encoding="utf-8"?>
<comments xmlns="http://schemas.openxmlformats.org/spreadsheetml/2006/main">
  <authors>
    <author>CAM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CAM:</t>
        </r>
        <r>
          <rPr>
            <sz val="9"/>
            <color indexed="81"/>
            <rFont val="Tahoma"/>
            <charset val="1"/>
          </rPr>
          <t xml:space="preserve">
Cargas línea base PSMV para año 2023 en Kg-año</t>
        </r>
      </text>
    </comment>
    <comment ref="G5" authorId="0" shapeId="0">
      <text>
        <r>
          <rPr>
            <b/>
            <sz val="9"/>
            <color indexed="81"/>
            <rFont val="Tahoma"/>
            <charset val="1"/>
          </rPr>
          <t>CAM:</t>
        </r>
        <r>
          <rPr>
            <sz val="9"/>
            <color indexed="81"/>
            <rFont val="Tahoma"/>
            <charset val="1"/>
          </rPr>
          <t xml:space="preserve">
remoción del 81.5 para cumplimiento de norma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CAM:</t>
        </r>
        <r>
          <rPr>
            <sz val="9"/>
            <color indexed="81"/>
            <rFont val="Tahoma"/>
            <charset val="1"/>
          </rPr>
          <t xml:space="preserve">
remoción del 18% para cumplimiento de norma</t>
        </r>
      </text>
    </comment>
  </commentList>
</comments>
</file>

<file path=xl/sharedStrings.xml><?xml version="1.0" encoding="utf-8"?>
<sst xmlns="http://schemas.openxmlformats.org/spreadsheetml/2006/main" count="51" uniqueCount="36">
  <si>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</si>
  <si>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</si>
  <si>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</si>
  <si>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</si>
  <si>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</si>
  <si>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</si>
  <si>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</si>
  <si>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</si>
  <si>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</si>
  <si>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</si>
  <si>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</si>
  <si>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</si>
  <si>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</si>
  <si>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</si>
  <si>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PALERMO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</si>
  <si>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</si>
  <si>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</si>
  <si>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</si>
  <si>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</si>
  <si>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</si>
  <si>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</si>
  <si>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</si>
  <si>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Promedio Tasa Crecimiento Prestador</t>
  </si>
  <si>
    <t>Variación indice de producción industrial junio 2023</t>
  </si>
  <si>
    <t>EMPRESAS PUBLICAS DE PALERMO E-S.P</t>
  </si>
  <si>
    <t>HERMELINA MORALES</t>
  </si>
  <si>
    <t>CONDOMINIO CAMPESTRE LLANOS DE VIMIANZO CLUB HOUSE Y VALLE GRANDE</t>
  </si>
  <si>
    <t>JOAQUIN CASTAÑEDA CAMACHO "LOTE No. 3 JUAN PABLO"</t>
  </si>
  <si>
    <t>PISCICOLA ACUICOLA DE COLOMBIA S.A.S -  PREDIO VILLA MARIA "LA PRADERA"</t>
  </si>
  <si>
    <t>JESUS HERNANDO RAMIREZ TRUJILLO "LOTE UNO EL BOSTON"</t>
  </si>
  <si>
    <t>OMAR CABRERA MÉNDEZ - PISCICOLA (PREDIO EL PARAISO)</t>
  </si>
  <si>
    <t>OMAR CABRERA MÉNDEZ -CAQUETEÑO</t>
  </si>
  <si>
    <t>PISCICOLA LOS CAIMOS S.A.S - ROBINSON LIZCANO CARDOZO</t>
  </si>
  <si>
    <t>RIO TUNE</t>
  </si>
  <si>
    <t>OFELIA GOMEZ DE RINCON (Predio los Micos y Los Mangos)</t>
  </si>
  <si>
    <t>El mayor aportante de carga contaminante de este tramo es la E.S.P de Palermo, aportando aproximadamente un 70% sobre el total.  La carga se proyecta con cargas del PSMV las cuales estan ajustadas y/o actualizadas a la condición actual y obras propuestas de optimización de PTARS. 
Según el PSMV, la optimización de las Tres PTAR se refleja en el año 2025 con un 80% aproximadamente.
Los demas Usuarios cumplen norma de vertimiento; sin mebargo en algunos de estos, se registran caudales por encima del cudal otorgado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</si>
</sst>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.00_-;\-* #,##0.00_-;_-* &quot;-&quot;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b/>
      <sz val="14"/>
      <color rgb="FF000066"/>
      <name val="Arial"/>
      <family val="2"/>
    </font>
    <font>
      <b/>
      <sz val="16"/>
      <color rgb="FF000066"/>
      <name val="Arial"/>
      <family val="2"/>
    </font>
    <font>
      <b/>
      <sz val="12"/>
      <color rgb="FF00006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6"/>
      <color rgb="FF000099"/>
      <name val="Arial"/>
      <family val="2"/>
    </font>
    <font>
      <b/>
      <sz val="14"/>
      <color rgb="FF000099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3" borderId="0" xfId="1" applyFont="1" applyFill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165" fontId="11" fillId="0" borderId="2" xfId="6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vertical="center" wrapText="1"/>
    </xf>
    <xf numFmtId="43" fontId="8" fillId="0" borderId="2" xfId="1" applyNumberFormat="1" applyFont="1" applyBorder="1" applyAlignment="1">
      <alignment horizontal="center" vertical="center"/>
    </xf>
    <xf numFmtId="9" fontId="8" fillId="0" borderId="2" xfId="6" applyFont="1" applyBorder="1" applyAlignment="1">
      <alignment horizontal="center" vertical="center"/>
    </xf>
    <xf numFmtId="166" fontId="8" fillId="0" borderId="2" xfId="8" applyNumberFormat="1" applyFont="1" applyBorder="1" applyAlignment="1">
      <alignment horizontal="center" vertical="center"/>
    </xf>
    <xf numFmtId="43" fontId="12" fillId="2" borderId="2" xfId="1" applyNumberFormat="1" applyFont="1" applyFill="1" applyBorder="1" applyAlignment="1">
      <alignment horizontal="center" vertical="center"/>
    </xf>
    <xf numFmtId="9" fontId="12" fillId="2" borderId="2" xfId="6" applyFont="1" applyFill="1" applyBorder="1" applyAlignment="1">
      <alignment horizontal="center" vertical="center"/>
    </xf>
    <xf numFmtId="1" fontId="12" fillId="2" borderId="2" xfId="1" applyNumberFormat="1" applyFont="1" applyFill="1" applyBorder="1" applyAlignment="1">
      <alignment horizontal="center" vertical="center"/>
    </xf>
    <xf numFmtId="0" fontId="14" fillId="0" borderId="5" xfId="7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9" fontId="11" fillId="0" borderId="0" xfId="6" applyFont="1" applyBorder="1" applyAlignment="1">
      <alignment horizontal="center" vertical="center"/>
    </xf>
    <xf numFmtId="43" fontId="8" fillId="5" borderId="2" xfId="1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3" fontId="8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43" fontId="8" fillId="0" borderId="0" xfId="1" applyNumberFormat="1" applyFont="1" applyFill="1" applyBorder="1" applyAlignment="1">
      <alignment horizontal="center" vertical="center"/>
    </xf>
    <xf numFmtId="166" fontId="8" fillId="0" borderId="2" xfId="8" applyNumberFormat="1" applyFont="1" applyFill="1" applyBorder="1" applyAlignment="1">
      <alignment horizontal="center" vertical="center"/>
    </xf>
    <xf numFmtId="0" fontId="11" fillId="4" borderId="0" xfId="1" applyFont="1" applyFill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9">
    <cellStyle name="Millares [0]" xfId="8" builtinId="6"/>
    <cellStyle name="Millares [0] 2" xfId="2"/>
    <cellStyle name="Millares 2" xfId="5"/>
    <cellStyle name="Normal" xfId="0" builtinId="0"/>
    <cellStyle name="Normal 2" xfId="1"/>
    <cellStyle name="Normal 2 2" xfId="4"/>
    <cellStyle name="Normal 3 2" xfId="7"/>
    <cellStyle name="Porcentaje" xfId="6" builtinId="5"/>
    <cellStyle name="Porcentaje 2" xfId="3"/>
  </cellStyles>
  <dxfs count="0"/>
  <tableStyles count="0" defaultTableStyle="TableStyleMedium2" defaultPivotStyle="PivotStyleLight16"/>
  <colors>
    <mruColors>
      <color rgb="FFFF66CC"/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tabSelected="1"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V17" sqref="V17"/>
    </sheetView>
  </sheetViews>
  <sheetFormatPr baseColWidth="10" defaultColWidth="10" defaultRowHeight="30" customHeight="1"/>
  <cols>
    <col min="1" max="1" width="7.5" style="7" customWidth="1"/>
    <col min="2" max="2" width="63.19921875" style="8" customWidth="1"/>
    <col min="3" max="3" width="30.09765625" style="9" customWidth="1"/>
    <col min="4" max="4" width="15.3984375" style="7" customWidth="1"/>
    <col min="5" max="5" width="28.59765625" style="8" customWidth="1"/>
    <col min="6" max="8" width="18.5" style="8" customWidth="1"/>
    <col min="9" max="9" width="18.59765625" style="8" customWidth="1"/>
    <col min="10" max="10" width="20" style="8" customWidth="1"/>
    <col min="11" max="12" width="18.5" style="8" customWidth="1"/>
    <col min="13" max="14" width="19" style="8" customWidth="1"/>
    <col min="15" max="26" width="18.5" style="8" customWidth="1"/>
    <col min="27" max="27" width="21" style="8" customWidth="1"/>
    <col min="28" max="32" width="15.59765625" style="8" customWidth="1"/>
    <col min="33" max="16384" width="10" style="8"/>
  </cols>
  <sheetData>
    <row r="1" spans="1:32" s="2" customFormat="1" ht="30" customHeight="1">
      <c r="A1" s="35"/>
      <c r="B1" s="35"/>
      <c r="C1" s="35"/>
      <c r="D1" s="35"/>
      <c r="G1" s="27"/>
      <c r="H1" s="27"/>
      <c r="I1" s="28"/>
      <c r="J1" s="28"/>
      <c r="K1" s="29"/>
      <c r="L1" s="29"/>
    </row>
    <row r="2" spans="1:32" s="2" customFormat="1" ht="30" customHeight="1">
      <c r="A2" s="36"/>
      <c r="B2" s="36"/>
      <c r="C2" s="36"/>
      <c r="D2" s="36"/>
    </row>
    <row r="3" spans="1:32" s="2" customFormat="1" ht="78" customHeight="1">
      <c r="A3" s="37" t="s">
        <v>0</v>
      </c>
      <c r="B3" s="37" t="s">
        <v>1</v>
      </c>
      <c r="C3" s="37" t="s">
        <v>2</v>
      </c>
      <c r="D3" s="38" t="s">
        <v>3</v>
      </c>
      <c r="E3" s="38" t="s">
        <v>15</v>
      </c>
      <c r="F3" s="38"/>
      <c r="G3" s="39" t="s">
        <v>16</v>
      </c>
      <c r="H3" s="39"/>
      <c r="I3" s="39"/>
      <c r="J3" s="39"/>
      <c r="K3" s="39" t="s">
        <v>17</v>
      </c>
      <c r="L3" s="39"/>
      <c r="M3" s="39"/>
      <c r="N3" s="39"/>
      <c r="O3" s="39" t="s">
        <v>18</v>
      </c>
      <c r="P3" s="39"/>
      <c r="Q3" s="39"/>
      <c r="R3" s="39"/>
      <c r="S3" s="39" t="s">
        <v>19</v>
      </c>
      <c r="T3" s="39"/>
      <c r="U3" s="39"/>
      <c r="V3" s="39"/>
      <c r="W3" s="39" t="s">
        <v>20</v>
      </c>
      <c r="X3" s="39"/>
      <c r="Y3" s="39"/>
      <c r="Z3" s="39"/>
      <c r="AA3" s="3" t="s">
        <v>4</v>
      </c>
      <c r="AB3" s="40" t="s">
        <v>5</v>
      </c>
      <c r="AC3" s="40"/>
      <c r="AD3" s="40"/>
      <c r="AE3" s="40"/>
      <c r="AF3" s="40"/>
    </row>
    <row r="4" spans="1:32" s="2" customFormat="1" ht="46.5" customHeight="1">
      <c r="A4" s="37"/>
      <c r="B4" s="37"/>
      <c r="C4" s="37"/>
      <c r="D4" s="38"/>
      <c r="E4" s="3" t="s">
        <v>6</v>
      </c>
      <c r="F4" s="3" t="s">
        <v>8</v>
      </c>
      <c r="G4" s="3" t="s">
        <v>7</v>
      </c>
      <c r="H4" s="3" t="s">
        <v>9</v>
      </c>
      <c r="I4" s="3" t="s">
        <v>10</v>
      </c>
      <c r="J4" s="3" t="s">
        <v>11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7</v>
      </c>
      <c r="P4" s="3" t="s">
        <v>9</v>
      </c>
      <c r="Q4" s="3" t="s">
        <v>10</v>
      </c>
      <c r="R4" s="3" t="s">
        <v>11</v>
      </c>
      <c r="S4" s="3" t="s">
        <v>6</v>
      </c>
      <c r="T4" s="3" t="s">
        <v>21</v>
      </c>
      <c r="U4" s="3" t="s">
        <v>10</v>
      </c>
      <c r="V4" s="3" t="s">
        <v>11</v>
      </c>
      <c r="W4" s="3" t="s">
        <v>6</v>
      </c>
      <c r="X4" s="3" t="s">
        <v>9</v>
      </c>
      <c r="Y4" s="3" t="s">
        <v>10</v>
      </c>
      <c r="Z4" s="3" t="s">
        <v>11</v>
      </c>
      <c r="AA4" s="3">
        <v>2023</v>
      </c>
      <c r="AB4" s="3">
        <v>2024</v>
      </c>
      <c r="AC4" s="3">
        <v>2025</v>
      </c>
      <c r="AD4" s="3">
        <v>2026</v>
      </c>
      <c r="AE4" s="3">
        <v>2027</v>
      </c>
      <c r="AF4" s="3">
        <v>2028</v>
      </c>
    </row>
    <row r="5" spans="1:32" s="2" customFormat="1" ht="41.25" customHeight="1">
      <c r="A5" s="4">
        <v>1</v>
      </c>
      <c r="B5" s="5" t="s">
        <v>24</v>
      </c>
      <c r="C5" s="34" t="s">
        <v>14</v>
      </c>
      <c r="D5" s="6" t="s">
        <v>12</v>
      </c>
      <c r="E5" s="30">
        <v>453857.22130325576</v>
      </c>
      <c r="F5" s="30">
        <v>101948.52508379103</v>
      </c>
      <c r="G5" s="25">
        <f>(E5*1.01)*0.185</f>
        <v>84803.221800513347</v>
      </c>
      <c r="H5" s="25">
        <f>(F5*1.01)*0.82</f>
        <v>84433.768474395722</v>
      </c>
      <c r="I5" s="16">
        <f t="shared" ref="I5:I14" si="0">G5/$G$15</f>
        <v>0.70320388731150341</v>
      </c>
      <c r="J5" s="16">
        <f t="shared" ref="J5:J14" si="1">H5/$H$15</f>
        <v>0.67466320315110917</v>
      </c>
      <c r="K5" s="26">
        <f>G5*1.01</f>
        <v>85651.254018518477</v>
      </c>
      <c r="L5" s="26">
        <f>H5*1.01</f>
        <v>85278.106159139686</v>
      </c>
      <c r="M5" s="16">
        <f t="shared" ref="M5:M14" si="2">K5/$K$15</f>
        <v>0.70220161229927625</v>
      </c>
      <c r="N5" s="16">
        <f t="shared" ref="N5:N14" si="3">L5/$L$15</f>
        <v>0.6736026285295208</v>
      </c>
      <c r="O5" s="15">
        <f>K5*1.01</f>
        <v>86507.766558703661</v>
      </c>
      <c r="P5" s="15">
        <f>L5*1.01</f>
        <v>86130.887220731078</v>
      </c>
      <c r="Q5" s="16">
        <f t="shared" ref="Q5:Q14" si="4">O5/$O$15</f>
        <v>0.70119724974453423</v>
      </c>
      <c r="R5" s="16">
        <f t="shared" ref="R5:R14" si="5">P5/$P$15</f>
        <v>0.67254015750105889</v>
      </c>
      <c r="S5" s="15">
        <f>O5*1.01</f>
        <v>87372.844224290704</v>
      </c>
      <c r="T5" s="15">
        <f>P5*1.01</f>
        <v>86992.196092938393</v>
      </c>
      <c r="U5" s="16">
        <f t="shared" ref="U5:U14" si="6">S5/$S$15</f>
        <v>0.70019080540327439</v>
      </c>
      <c r="V5" s="16">
        <f t="shared" ref="V5:V14" si="7">T5/$T$15</f>
        <v>0.671475797964451</v>
      </c>
      <c r="W5" s="15">
        <f>S5*1.01</f>
        <v>88246.572666533611</v>
      </c>
      <c r="X5" s="15">
        <f>T5*1.01</f>
        <v>87862.118053867773</v>
      </c>
      <c r="Y5" s="16">
        <f t="shared" ref="Y5:Y14" si="8">W5/$W$15</f>
        <v>0.69918228510625158</v>
      </c>
      <c r="Z5" s="16">
        <f t="shared" ref="Z5:Z14" si="9">X5/$X$15</f>
        <v>0.67040955789266399</v>
      </c>
      <c r="AA5" s="4">
        <v>7</v>
      </c>
      <c r="AB5" s="4"/>
      <c r="AC5" s="4"/>
      <c r="AD5" s="4"/>
      <c r="AE5" s="4"/>
      <c r="AF5" s="4"/>
    </row>
    <row r="6" spans="1:32" s="2" customFormat="1" ht="41.25" customHeight="1">
      <c r="A6" s="4">
        <v>2</v>
      </c>
      <c r="B6" s="22" t="s">
        <v>25</v>
      </c>
      <c r="C6" s="34"/>
      <c r="D6" s="6"/>
      <c r="E6" s="17">
        <v>1576.8000000000002</v>
      </c>
      <c r="F6" s="17">
        <v>2522.8799999999997</v>
      </c>
      <c r="G6" s="17">
        <f>E6*1.017</f>
        <v>1603.6056000000001</v>
      </c>
      <c r="H6" s="17">
        <f>F6*1.015</f>
        <v>2560.7231999999995</v>
      </c>
      <c r="I6" s="16">
        <f t="shared" si="0"/>
        <v>1.3297392100115584E-2</v>
      </c>
      <c r="J6" s="16">
        <f t="shared" si="1"/>
        <v>2.046131243116615E-2</v>
      </c>
      <c r="K6" s="15">
        <f>G6*1.015</f>
        <v>1627.659684</v>
      </c>
      <c r="L6" s="15">
        <f>H6*1.015</f>
        <v>2599.134047999999</v>
      </c>
      <c r="M6" s="16">
        <f t="shared" si="2"/>
        <v>1.3344174203593292E-2</v>
      </c>
      <c r="N6" s="16">
        <f t="shared" si="3"/>
        <v>2.053028151640927E-2</v>
      </c>
      <c r="O6" s="15">
        <f>K6*1.015</f>
        <v>1652.0745792599998</v>
      </c>
      <c r="P6" s="15">
        <f>L6*1.015</f>
        <v>2638.1210587199989</v>
      </c>
      <c r="Q6" s="16">
        <f t="shared" si="4"/>
        <v>1.339105374502839E-2</v>
      </c>
      <c r="R6" s="16">
        <f t="shared" si="5"/>
        <v>2.0599373924844015E-2</v>
      </c>
      <c r="S6" s="15">
        <f>O6*1.015</f>
        <v>1676.8556979488997</v>
      </c>
      <c r="T6" s="15">
        <f>P6*1.015</f>
        <v>2677.6928746007989</v>
      </c>
      <c r="U6" s="16">
        <f t="shared" si="6"/>
        <v>1.3438030455754474E-2</v>
      </c>
      <c r="V6" s="16">
        <f t="shared" si="7"/>
        <v>2.0668589142816794E-2</v>
      </c>
      <c r="W6" s="15">
        <f>S6*1.015</f>
        <v>1702.0085334181331</v>
      </c>
      <c r="X6" s="15">
        <f>T6*1.015</f>
        <v>2717.8582677198106</v>
      </c>
      <c r="Y6" s="16">
        <f t="shared" si="8"/>
        <v>1.3485104063615696E-2</v>
      </c>
      <c r="Z6" s="16">
        <f t="shared" si="9"/>
        <v>2.0737926651846178E-2</v>
      </c>
      <c r="AA6" s="4">
        <v>1</v>
      </c>
      <c r="AB6" s="4"/>
      <c r="AC6" s="4"/>
      <c r="AD6" s="4"/>
      <c r="AE6" s="4"/>
      <c r="AF6" s="4"/>
    </row>
    <row r="7" spans="1:32" s="2" customFormat="1" ht="41.25" customHeight="1">
      <c r="A7" s="4">
        <v>3</v>
      </c>
      <c r="B7" s="22" t="s">
        <v>26</v>
      </c>
      <c r="C7" s="34"/>
      <c r="D7" s="6"/>
      <c r="E7" s="17">
        <v>1011.9271680000001</v>
      </c>
      <c r="F7" s="17">
        <v>903.50639999999987</v>
      </c>
      <c r="G7" s="17">
        <f>E7*1.01</f>
        <v>1022.04643968</v>
      </c>
      <c r="H7" s="17">
        <f>F7*1.01</f>
        <v>912.54146399999991</v>
      </c>
      <c r="I7" s="16">
        <f t="shared" si="0"/>
        <v>8.4749967529123681E-3</v>
      </c>
      <c r="J7" s="16">
        <f t="shared" si="1"/>
        <v>7.2916104330595982E-3</v>
      </c>
      <c r="K7" s="15">
        <f>G7*1.01</f>
        <v>1032.2669040768001</v>
      </c>
      <c r="L7" s="15">
        <f>H7*1.01</f>
        <v>921.66687863999994</v>
      </c>
      <c r="M7" s="16">
        <f t="shared" si="2"/>
        <v>8.4629173579780989E-3</v>
      </c>
      <c r="N7" s="16">
        <f t="shared" si="3"/>
        <v>7.2801479775118638E-3</v>
      </c>
      <c r="O7" s="15">
        <f>K7*1.01</f>
        <v>1042.5895731175681</v>
      </c>
      <c r="P7" s="17">
        <f>L7*1.01</f>
        <v>930.8835474263999</v>
      </c>
      <c r="Q7" s="16">
        <f t="shared" si="4"/>
        <v>8.4508128040304102E-3</v>
      </c>
      <c r="R7" s="16">
        <f t="shared" si="5"/>
        <v>7.2686650260187754E-3</v>
      </c>
      <c r="S7" s="15">
        <f>O7*1.01</f>
        <v>1053.0154688487437</v>
      </c>
      <c r="T7" s="15">
        <f>P7*1.01</f>
        <v>940.19238290066392</v>
      </c>
      <c r="U7" s="16">
        <f t="shared" si="6"/>
        <v>8.438683160440448E-3</v>
      </c>
      <c r="V7" s="16">
        <f t="shared" si="7"/>
        <v>7.2571616639480283E-3</v>
      </c>
      <c r="W7" s="15">
        <f>S7*1.01</f>
        <v>1063.5456235372312</v>
      </c>
      <c r="X7" s="15">
        <f>T7*1.01</f>
        <v>949.59430672967051</v>
      </c>
      <c r="Y7" s="16">
        <f t="shared" si="8"/>
        <v>8.4265284974803321E-3</v>
      </c>
      <c r="Z7" s="16">
        <f t="shared" si="9"/>
        <v>7.2456379774696843E-3</v>
      </c>
      <c r="AA7" s="4">
        <v>1</v>
      </c>
      <c r="AB7" s="4"/>
      <c r="AC7" s="4"/>
      <c r="AD7" s="4"/>
      <c r="AE7" s="4"/>
      <c r="AF7" s="4"/>
    </row>
    <row r="8" spans="1:32" s="2" customFormat="1" ht="41.25" customHeight="1">
      <c r="A8" s="4">
        <v>4</v>
      </c>
      <c r="B8" s="22" t="s">
        <v>27</v>
      </c>
      <c r="C8" s="34"/>
      <c r="D8" s="6"/>
      <c r="E8" s="17">
        <v>1010.41344</v>
      </c>
      <c r="F8" s="17">
        <v>1024.9199999999998</v>
      </c>
      <c r="G8" s="17">
        <f t="shared" ref="G8:G14" si="10">E8*1.015</f>
        <v>1025.5696415999998</v>
      </c>
      <c r="H8" s="17">
        <f t="shared" ref="H8:H14" si="11">F8*1.015</f>
        <v>1040.2937999999997</v>
      </c>
      <c r="I8" s="16">
        <f t="shared" si="0"/>
        <v>8.5042117901871928E-3</v>
      </c>
      <c r="J8" s="16">
        <f t="shared" si="1"/>
        <v>8.3124081751612486E-3</v>
      </c>
      <c r="K8" s="15">
        <f t="shared" ref="K8:K14" si="12">G8*1.015</f>
        <v>1040.9531862239996</v>
      </c>
      <c r="L8" s="15">
        <f t="shared" ref="L8:L14" si="13">H8*1.015</f>
        <v>1055.8982069999995</v>
      </c>
      <c r="M8" s="16">
        <f t="shared" si="2"/>
        <v>8.5341308083653061E-3</v>
      </c>
      <c r="N8" s="16">
        <f t="shared" si="3"/>
        <v>8.3404268660412645E-3</v>
      </c>
      <c r="O8" s="15">
        <f>K8*1.015</f>
        <v>1056.5674840173594</v>
      </c>
      <c r="P8" s="15">
        <f>L8*1.015</f>
        <v>1071.7366801049993</v>
      </c>
      <c r="Q8" s="16">
        <f t="shared" si="4"/>
        <v>8.5641121419974455E-3</v>
      </c>
      <c r="R8" s="16">
        <f t="shared" si="5"/>
        <v>8.3684956569678795E-3</v>
      </c>
      <c r="S8" s="15">
        <f>O8*1.015</f>
        <v>1072.4159962776198</v>
      </c>
      <c r="T8" s="15">
        <f>P8*1.015</f>
        <v>1087.8127303065742</v>
      </c>
      <c r="U8" s="16">
        <f t="shared" si="6"/>
        <v>8.5941556192607425E-3</v>
      </c>
      <c r="V8" s="16">
        <f t="shared" si="7"/>
        <v>8.3966143392693194E-3</v>
      </c>
      <c r="W8" s="15">
        <f>S8*1.015</f>
        <v>1088.502236221784</v>
      </c>
      <c r="X8" s="15">
        <f>T8*1.015</f>
        <v>1104.1299212611727</v>
      </c>
      <c r="Y8" s="16">
        <f t="shared" si="8"/>
        <v>8.6242610661006972E-3</v>
      </c>
      <c r="Z8" s="16">
        <f t="shared" si="9"/>
        <v>8.4247827023125072E-3</v>
      </c>
      <c r="AA8" s="4">
        <v>1</v>
      </c>
      <c r="AB8" s="4"/>
      <c r="AC8" s="4"/>
      <c r="AD8" s="4"/>
      <c r="AE8" s="4"/>
      <c r="AF8" s="4"/>
    </row>
    <row r="9" spans="1:32" s="2" customFormat="1" ht="41.25" customHeight="1">
      <c r="A9" s="4">
        <v>5</v>
      </c>
      <c r="B9" s="22" t="s">
        <v>28</v>
      </c>
      <c r="C9" s="34"/>
      <c r="D9" s="6"/>
      <c r="E9" s="17">
        <v>6433.3439999999991</v>
      </c>
      <c r="F9" s="17">
        <v>5487.2640000000001</v>
      </c>
      <c r="G9" s="17">
        <f t="shared" si="10"/>
        <v>6529.8441599999987</v>
      </c>
      <c r="H9" s="17">
        <f t="shared" si="11"/>
        <v>5569.5729599999995</v>
      </c>
      <c r="I9" s="16">
        <f t="shared" si="0"/>
        <v>5.4146666828907217E-2</v>
      </c>
      <c r="J9" s="16">
        <f t="shared" si="1"/>
        <v>4.4503354537786387E-2</v>
      </c>
      <c r="K9" s="15">
        <f t="shared" si="12"/>
        <v>6627.7918223999977</v>
      </c>
      <c r="L9" s="15">
        <f t="shared" si="13"/>
        <v>5653.1165543999987</v>
      </c>
      <c r="M9" s="16">
        <f t="shared" si="2"/>
        <v>5.4337162450265999E-2</v>
      </c>
      <c r="N9" s="16">
        <f t="shared" si="3"/>
        <v>4.4653362298190169E-2</v>
      </c>
      <c r="O9" s="15">
        <f t="shared" ref="O9:O14" si="14">K9*1.015</f>
        <v>6727.2086997359975</v>
      </c>
      <c r="P9" s="15">
        <f t="shared" ref="P9:P14" si="15">L9*1.015</f>
        <v>5737.9133027159978</v>
      </c>
      <c r="Q9" s="16">
        <f t="shared" si="4"/>
        <v>5.4528054836687857E-2</v>
      </c>
      <c r="R9" s="16">
        <f t="shared" si="5"/>
        <v>4.4803638286535732E-2</v>
      </c>
      <c r="S9" s="15">
        <f>O9*1.015</f>
        <v>6828.1168302320366</v>
      </c>
      <c r="T9" s="15">
        <f>P9*1.015</f>
        <v>5823.9820022567374</v>
      </c>
      <c r="U9" s="16">
        <f t="shared" si="6"/>
        <v>5.4719342894169527E-2</v>
      </c>
      <c r="V9" s="16">
        <f t="shared" si="7"/>
        <v>4.4954181385626527E-2</v>
      </c>
      <c r="W9" s="15">
        <f t="shared" ref="W9:W14" si="16">S9*1.015</f>
        <v>6930.5385826855163</v>
      </c>
      <c r="X9" s="15">
        <f t="shared" ref="X9:X14" si="17">T9*1.015</f>
        <v>5911.341732290588</v>
      </c>
      <c r="Y9" s="16">
        <f t="shared" si="8"/>
        <v>5.4911025514498821E-2</v>
      </c>
      <c r="Z9" s="16">
        <f t="shared" si="9"/>
        <v>4.5104990467765435E-2</v>
      </c>
      <c r="AA9" s="4">
        <v>1</v>
      </c>
      <c r="AB9" s="4"/>
      <c r="AC9" s="4"/>
      <c r="AD9" s="4"/>
      <c r="AE9" s="4"/>
      <c r="AF9" s="4"/>
    </row>
    <row r="10" spans="1:32" s="2" customFormat="1" ht="41.25" customHeight="1">
      <c r="A10" s="4">
        <v>6</v>
      </c>
      <c r="B10" s="22" t="s">
        <v>29</v>
      </c>
      <c r="C10" s="34"/>
      <c r="D10" s="6"/>
      <c r="E10" s="17">
        <v>425.73599999999993</v>
      </c>
      <c r="F10" s="17">
        <v>2724.7103999999999</v>
      </c>
      <c r="G10" s="17">
        <f t="shared" si="10"/>
        <v>432.12203999999991</v>
      </c>
      <c r="H10" s="17">
        <f t="shared" si="11"/>
        <v>2765.5810559999995</v>
      </c>
      <c r="I10" s="16">
        <f t="shared" si="0"/>
        <v>3.5832353048541542E-3</v>
      </c>
      <c r="J10" s="16">
        <f t="shared" si="1"/>
        <v>2.2098217425659445E-2</v>
      </c>
      <c r="K10" s="15">
        <f t="shared" si="12"/>
        <v>438.60387059999988</v>
      </c>
      <c r="L10" s="15">
        <f t="shared" si="13"/>
        <v>2807.0647718399991</v>
      </c>
      <c r="M10" s="16">
        <f t="shared" si="2"/>
        <v>3.5958416327381911E-3</v>
      </c>
      <c r="N10" s="16">
        <f t="shared" si="3"/>
        <v>2.2172704037722011E-2</v>
      </c>
      <c r="O10" s="15">
        <f t="shared" si="14"/>
        <v>445.18292865899986</v>
      </c>
      <c r="P10" s="15">
        <f t="shared" si="15"/>
        <v>2849.1707434175987</v>
      </c>
      <c r="Q10" s="16">
        <f t="shared" si="4"/>
        <v>3.6084742171337558E-3</v>
      </c>
      <c r="R10" s="16">
        <f t="shared" si="5"/>
        <v>2.2247323838831535E-2</v>
      </c>
      <c r="S10" s="15">
        <f t="shared" ref="S10:S14" si="18">O10*1.015</f>
        <v>451.86067258888482</v>
      </c>
      <c r="T10" s="15">
        <f t="shared" ref="T10:T14" si="19">P10*1.015</f>
        <v>2891.9083045688626</v>
      </c>
      <c r="U10" s="16">
        <f t="shared" si="6"/>
        <v>3.621132985643572E-3</v>
      </c>
      <c r="V10" s="16">
        <f t="shared" si="7"/>
        <v>2.2322076274242139E-2</v>
      </c>
      <c r="W10" s="15">
        <f t="shared" si="16"/>
        <v>458.63858267771803</v>
      </c>
      <c r="X10" s="15">
        <f t="shared" si="17"/>
        <v>2935.2869291373954</v>
      </c>
      <c r="Y10" s="16">
        <f t="shared" si="8"/>
        <v>3.6338178649300691E-3</v>
      </c>
      <c r="Z10" s="16">
        <f t="shared" si="9"/>
        <v>2.239696078399387E-2</v>
      </c>
      <c r="AA10" s="4">
        <v>1</v>
      </c>
      <c r="AB10" s="4"/>
      <c r="AC10" s="4"/>
      <c r="AD10" s="4"/>
      <c r="AE10" s="4"/>
      <c r="AF10" s="4"/>
    </row>
    <row r="11" spans="1:32" s="2" customFormat="1" ht="41.25" customHeight="1">
      <c r="A11" s="4">
        <v>7</v>
      </c>
      <c r="B11" s="22" t="s">
        <v>30</v>
      </c>
      <c r="C11" s="34"/>
      <c r="D11" s="6"/>
      <c r="E11" s="17">
        <v>1261.44</v>
      </c>
      <c r="F11" s="17">
        <v>9145.4399999999987</v>
      </c>
      <c r="G11" s="17">
        <f t="shared" si="10"/>
        <v>1280.3616</v>
      </c>
      <c r="H11" s="17">
        <f t="shared" si="11"/>
        <v>9282.6215999999986</v>
      </c>
      <c r="I11" s="16">
        <f t="shared" si="0"/>
        <v>1.0616993495864162E-2</v>
      </c>
      <c r="J11" s="16">
        <f t="shared" si="1"/>
        <v>7.4172257562977309E-2</v>
      </c>
      <c r="K11" s="15">
        <f t="shared" si="12"/>
        <v>1299.5670239999997</v>
      </c>
      <c r="L11" s="15">
        <f t="shared" si="13"/>
        <v>9421.8609239999969</v>
      </c>
      <c r="M11" s="16">
        <f t="shared" si="2"/>
        <v>1.0654345578483531E-2</v>
      </c>
      <c r="N11" s="16">
        <f t="shared" si="3"/>
        <v>7.4422270496983606E-2</v>
      </c>
      <c r="O11" s="15">
        <f t="shared" si="14"/>
        <v>1319.0605293599997</v>
      </c>
      <c r="P11" s="15">
        <f t="shared" si="15"/>
        <v>9563.1888378599961</v>
      </c>
      <c r="Q11" s="16">
        <f t="shared" si="4"/>
        <v>1.0691775458174091E-2</v>
      </c>
      <c r="R11" s="16">
        <f t="shared" si="5"/>
        <v>7.4672730477559554E-2</v>
      </c>
      <c r="S11" s="15">
        <f t="shared" si="18"/>
        <v>1338.8464373003997</v>
      </c>
      <c r="T11" s="15">
        <f t="shared" si="19"/>
        <v>9706.6366704278953</v>
      </c>
      <c r="U11" s="16">
        <f t="shared" si="6"/>
        <v>1.0729282920425401E-2</v>
      </c>
      <c r="V11" s="16">
        <f t="shared" si="7"/>
        <v>7.4923635642710873E-2</v>
      </c>
      <c r="W11" s="15">
        <f t="shared" si="16"/>
        <v>1358.9291338599055</v>
      </c>
      <c r="X11" s="15">
        <f t="shared" si="17"/>
        <v>9852.2362204843121</v>
      </c>
      <c r="Y11" s="16">
        <f t="shared" si="8"/>
        <v>1.0766867747940948E-2</v>
      </c>
      <c r="Z11" s="16">
        <f t="shared" si="9"/>
        <v>7.5174984112942378E-2</v>
      </c>
      <c r="AA11" s="4">
        <v>1</v>
      </c>
      <c r="AB11" s="4"/>
      <c r="AC11" s="4"/>
      <c r="AD11" s="4"/>
      <c r="AE11" s="4"/>
      <c r="AF11" s="4"/>
    </row>
    <row r="12" spans="1:32" s="2" customFormat="1" ht="41.25" customHeight="1">
      <c r="A12" s="4">
        <v>8</v>
      </c>
      <c r="B12" s="22" t="s">
        <v>31</v>
      </c>
      <c r="C12" s="34"/>
      <c r="D12" s="6"/>
      <c r="E12" s="17">
        <v>19263.418704000003</v>
      </c>
      <c r="F12" s="17">
        <v>6750.7538399999994</v>
      </c>
      <c r="G12" s="17">
        <f t="shared" si="10"/>
        <v>19552.369984560002</v>
      </c>
      <c r="H12" s="17">
        <f t="shared" si="11"/>
        <v>6852.0151475999992</v>
      </c>
      <c r="I12" s="16">
        <f t="shared" si="0"/>
        <v>0.16213184225050425</v>
      </c>
      <c r="J12" s="16">
        <f t="shared" si="1"/>
        <v>5.4750635569719784E-2</v>
      </c>
      <c r="K12" s="15">
        <f t="shared" si="12"/>
        <v>19845.655534328402</v>
      </c>
      <c r="L12" s="15">
        <f t="shared" si="13"/>
        <v>6954.7953748139989</v>
      </c>
      <c r="M12" s="16">
        <f t="shared" si="2"/>
        <v>0.16270224497038258</v>
      </c>
      <c r="N12" s="16">
        <f t="shared" si="3"/>
        <v>5.4935183910126889E-2</v>
      </c>
      <c r="O12" s="15">
        <f t="shared" si="14"/>
        <v>20143.340367343324</v>
      </c>
      <c r="P12" s="15">
        <f t="shared" si="15"/>
        <v>7059.117305436208</v>
      </c>
      <c r="Q12" s="16">
        <f t="shared" si="4"/>
        <v>0.16327383572739013</v>
      </c>
      <c r="R12" s="16">
        <f t="shared" si="5"/>
        <v>5.5120062240271682E-2</v>
      </c>
      <c r="S12" s="15">
        <f t="shared" si="18"/>
        <v>20445.490472853471</v>
      </c>
      <c r="T12" s="15">
        <f t="shared" si="19"/>
        <v>7165.0040650177507</v>
      </c>
      <c r="U12" s="16">
        <f t="shared" si="6"/>
        <v>0.16384661124574329</v>
      </c>
      <c r="V12" s="16">
        <f t="shared" si="7"/>
        <v>5.530526918571347E-2</v>
      </c>
      <c r="W12" s="15">
        <f t="shared" si="16"/>
        <v>20752.17282994627</v>
      </c>
      <c r="X12" s="15">
        <f t="shared" si="17"/>
        <v>7272.4791259930162</v>
      </c>
      <c r="Y12" s="16">
        <f t="shared" si="8"/>
        <v>0.16442056820711251</v>
      </c>
      <c r="Z12" s="16">
        <f t="shared" si="9"/>
        <v>5.5490803359093156E-2</v>
      </c>
      <c r="AA12" s="4">
        <v>1</v>
      </c>
      <c r="AB12" s="4"/>
      <c r="AC12" s="4"/>
      <c r="AD12" s="4"/>
      <c r="AE12" s="4"/>
      <c r="AF12" s="4"/>
    </row>
    <row r="13" spans="1:32" s="2" customFormat="1" ht="41.25" customHeight="1">
      <c r="A13" s="4">
        <v>9</v>
      </c>
      <c r="B13" s="22" t="s">
        <v>32</v>
      </c>
      <c r="C13" s="34"/>
      <c r="D13" s="6"/>
      <c r="E13" s="17">
        <v>3349.1232</v>
      </c>
      <c r="F13" s="17">
        <v>11010.005999999999</v>
      </c>
      <c r="G13" s="17">
        <f t="shared" si="10"/>
        <v>3399.3600479999996</v>
      </c>
      <c r="H13" s="17">
        <f t="shared" si="11"/>
        <v>11175.156089999999</v>
      </c>
      <c r="I13" s="16">
        <f t="shared" si="0"/>
        <v>2.8188117731519347E-2</v>
      </c>
      <c r="J13" s="16">
        <f t="shared" si="1"/>
        <v>8.9294446281636033E-2</v>
      </c>
      <c r="K13" s="15">
        <f t="shared" si="12"/>
        <v>3450.3504487199993</v>
      </c>
      <c r="L13" s="15">
        <f t="shared" si="13"/>
        <v>11342.783431349997</v>
      </c>
      <c r="M13" s="16">
        <f t="shared" si="2"/>
        <v>2.8287287510873775E-2</v>
      </c>
      <c r="N13" s="16">
        <f t="shared" si="3"/>
        <v>8.959543168020484E-2</v>
      </c>
      <c r="O13" s="15">
        <f t="shared" si="14"/>
        <v>3502.1057054507992</v>
      </c>
      <c r="P13" s="15">
        <f t="shared" si="15"/>
        <v>11512.925182820245</v>
      </c>
      <c r="Q13" s="16">
        <f t="shared" si="4"/>
        <v>2.8386663841452213E-2</v>
      </c>
      <c r="R13" s="16">
        <f t="shared" si="5"/>
        <v>8.9896955268889592E-2</v>
      </c>
      <c r="S13" s="15">
        <f t="shared" si="18"/>
        <v>3554.6372910325608</v>
      </c>
      <c r="T13" s="15">
        <f t="shared" si="19"/>
        <v>11685.619060562547</v>
      </c>
      <c r="U13" s="16">
        <f t="shared" si="6"/>
        <v>2.8486246153729435E-2</v>
      </c>
      <c r="V13" s="16">
        <f t="shared" si="7"/>
        <v>9.019901480607391E-2</v>
      </c>
      <c r="W13" s="15">
        <f t="shared" si="16"/>
        <v>3607.956850398049</v>
      </c>
      <c r="X13" s="15">
        <f t="shared" si="17"/>
        <v>11860.903346470985</v>
      </c>
      <c r="Y13" s="16">
        <f t="shared" si="8"/>
        <v>2.8586033870783217E-2</v>
      </c>
      <c r="Z13" s="16">
        <f t="shared" si="9"/>
        <v>9.050160802907245E-2</v>
      </c>
      <c r="AA13" s="4">
        <v>1</v>
      </c>
      <c r="AB13" s="4"/>
      <c r="AC13" s="4"/>
      <c r="AD13" s="4"/>
      <c r="AE13" s="4"/>
      <c r="AF13" s="4"/>
    </row>
    <row r="14" spans="1:32" s="2" customFormat="1" ht="41.25" customHeight="1">
      <c r="A14" s="4">
        <v>10</v>
      </c>
      <c r="B14" s="21" t="s">
        <v>34</v>
      </c>
      <c r="C14" s="34"/>
      <c r="D14" s="6"/>
      <c r="E14" s="17">
        <v>933</v>
      </c>
      <c r="F14" s="17">
        <v>549</v>
      </c>
      <c r="G14" s="17">
        <f t="shared" si="10"/>
        <v>946.99499999999989</v>
      </c>
      <c r="H14" s="17">
        <f t="shared" si="11"/>
        <v>557.2349999999999</v>
      </c>
      <c r="I14" s="16">
        <f t="shared" si="0"/>
        <v>7.8526564336324055E-3</v>
      </c>
      <c r="J14" s="16">
        <f t="shared" si="1"/>
        <v>4.4525544317249406E-3</v>
      </c>
      <c r="K14" s="15">
        <f t="shared" si="12"/>
        <v>961.19992499999978</v>
      </c>
      <c r="L14" s="15">
        <f t="shared" si="13"/>
        <v>565.59352499999989</v>
      </c>
      <c r="M14" s="16">
        <f t="shared" si="2"/>
        <v>7.8802831880431367E-3</v>
      </c>
      <c r="N14" s="16">
        <f t="shared" si="3"/>
        <v>4.4675626872894038E-3</v>
      </c>
      <c r="O14" s="15">
        <f t="shared" si="14"/>
        <v>975.61792387499963</v>
      </c>
      <c r="P14" s="15">
        <f t="shared" si="15"/>
        <v>574.07742787499978</v>
      </c>
      <c r="Q14" s="16">
        <f t="shared" si="4"/>
        <v>7.9079674835714937E-3</v>
      </c>
      <c r="R14" s="16">
        <f t="shared" si="5"/>
        <v>4.4825977790221355E-3</v>
      </c>
      <c r="S14" s="15">
        <f t="shared" si="18"/>
        <v>990.2521927331245</v>
      </c>
      <c r="T14" s="15">
        <f t="shared" si="19"/>
        <v>582.68858929312478</v>
      </c>
      <c r="U14" s="16">
        <f t="shared" si="6"/>
        <v>7.9357091615589303E-3</v>
      </c>
      <c r="V14" s="16">
        <f t="shared" si="7"/>
        <v>4.4976595951477759E-3</v>
      </c>
      <c r="W14" s="15">
        <f t="shared" si="16"/>
        <v>1005.1059756241212</v>
      </c>
      <c r="X14" s="15">
        <f t="shared" si="17"/>
        <v>591.42891813252163</v>
      </c>
      <c r="Y14" s="16">
        <f t="shared" si="8"/>
        <v>7.9635080612862289E-3</v>
      </c>
      <c r="Z14" s="16">
        <f t="shared" si="9"/>
        <v>4.5127480228403863E-3</v>
      </c>
      <c r="AA14" s="4">
        <v>1</v>
      </c>
      <c r="AB14" s="4"/>
      <c r="AC14" s="4"/>
      <c r="AD14" s="4"/>
      <c r="AE14" s="4"/>
      <c r="AF14" s="4"/>
    </row>
    <row r="15" spans="1:32" s="11" customFormat="1" ht="30" customHeight="1">
      <c r="A15" s="32" t="s">
        <v>33</v>
      </c>
      <c r="B15" s="33"/>
      <c r="C15" s="10" t="s">
        <v>13</v>
      </c>
      <c r="D15" s="10">
        <f>COUNTA(D5:D12)</f>
        <v>1</v>
      </c>
      <c r="E15" s="18">
        <f t="shared" ref="E15:AF15" si="20">SUM(E5:E14)</f>
        <v>489122.42381525569</v>
      </c>
      <c r="F15" s="18">
        <f t="shared" si="20"/>
        <v>142067.00572379102</v>
      </c>
      <c r="G15" s="18">
        <f t="shared" si="20"/>
        <v>120595.49631435334</v>
      </c>
      <c r="H15" s="18">
        <f t="shared" si="20"/>
        <v>125149.50879199572</v>
      </c>
      <c r="I15" s="19">
        <f t="shared" si="20"/>
        <v>1.0000000000000002</v>
      </c>
      <c r="J15" s="19">
        <f t="shared" si="20"/>
        <v>1</v>
      </c>
      <c r="K15" s="18">
        <f t="shared" si="20"/>
        <v>121975.30241786766</v>
      </c>
      <c r="L15" s="18">
        <f t="shared" si="20"/>
        <v>126600.01987418366</v>
      </c>
      <c r="M15" s="19">
        <f t="shared" si="20"/>
        <v>1</v>
      </c>
      <c r="N15" s="19">
        <f t="shared" si="20"/>
        <v>1</v>
      </c>
      <c r="O15" s="18">
        <f t="shared" si="20"/>
        <v>123371.51434952271</v>
      </c>
      <c r="P15" s="18">
        <f t="shared" si="20"/>
        <v>128068.02130710754</v>
      </c>
      <c r="Q15" s="19">
        <f t="shared" si="20"/>
        <v>1</v>
      </c>
      <c r="R15" s="19">
        <f t="shared" si="20"/>
        <v>0.99999999999999978</v>
      </c>
      <c r="S15" s="18">
        <f t="shared" si="20"/>
        <v>124784.33528410642</v>
      </c>
      <c r="T15" s="18">
        <f t="shared" si="20"/>
        <v>129553.73277287337</v>
      </c>
      <c r="U15" s="19">
        <f t="shared" si="20"/>
        <v>1.0000000000000002</v>
      </c>
      <c r="V15" s="19">
        <f t="shared" si="20"/>
        <v>0.99999999999999989</v>
      </c>
      <c r="W15" s="18">
        <f t="shared" si="20"/>
        <v>126213.97101490233</v>
      </c>
      <c r="X15" s="18">
        <f t="shared" si="20"/>
        <v>131057.37682208724</v>
      </c>
      <c r="Y15" s="19">
        <f t="shared" si="20"/>
        <v>1.0000000000000002</v>
      </c>
      <c r="Z15" s="19">
        <f t="shared" si="20"/>
        <v>1</v>
      </c>
      <c r="AA15" s="20">
        <f t="shared" si="20"/>
        <v>16</v>
      </c>
      <c r="AB15" s="18">
        <f t="shared" si="20"/>
        <v>0</v>
      </c>
      <c r="AC15" s="18">
        <f t="shared" si="20"/>
        <v>0</v>
      </c>
      <c r="AD15" s="18">
        <f t="shared" si="20"/>
        <v>0</v>
      </c>
      <c r="AE15" s="18">
        <f t="shared" si="20"/>
        <v>0</v>
      </c>
      <c r="AF15" s="18">
        <f t="shared" si="20"/>
        <v>0</v>
      </c>
    </row>
    <row r="16" spans="1:32" s="2" customFormat="1" ht="30" customHeight="1">
      <c r="A16" s="1"/>
      <c r="D16" s="1"/>
    </row>
    <row r="17" spans="1:6" ht="58.5" customHeight="1">
      <c r="A17" s="31" t="s">
        <v>35</v>
      </c>
      <c r="B17" s="31"/>
      <c r="E17" s="12" t="s">
        <v>22</v>
      </c>
      <c r="F17" s="13">
        <v>0.01</v>
      </c>
    </row>
    <row r="18" spans="1:6" ht="66.75" customHeight="1">
      <c r="A18" s="31"/>
      <c r="B18" s="31"/>
      <c r="E18" s="14" t="s">
        <v>23</v>
      </c>
      <c r="F18" s="13">
        <v>1.4999999999999999E-2</v>
      </c>
    </row>
    <row r="19" spans="1:6" ht="92.4" customHeight="1">
      <c r="A19" s="31"/>
      <c r="B19" s="31"/>
      <c r="E19" s="23"/>
      <c r="F19" s="24"/>
    </row>
    <row r="20" spans="1:6" ht="30" customHeight="1">
      <c r="A20" s="31"/>
      <c r="B20" s="31"/>
    </row>
    <row r="21" spans="1:6" ht="30" customHeight="1">
      <c r="A21" s="31"/>
      <c r="B21" s="31"/>
    </row>
  </sheetData>
  <mergeCells count="15">
    <mergeCell ref="W3:Z3"/>
    <mergeCell ref="AB3:AF3"/>
    <mergeCell ref="E3:F3"/>
    <mergeCell ref="G3:J3"/>
    <mergeCell ref="K3:N3"/>
    <mergeCell ref="O3:R3"/>
    <mergeCell ref="S3:V3"/>
    <mergeCell ref="A17:B21"/>
    <mergeCell ref="A15:B15"/>
    <mergeCell ref="C5:C14"/>
    <mergeCell ref="A1:D2"/>
    <mergeCell ref="A3:A4"/>
    <mergeCell ref="B3:B4"/>
    <mergeCell ref="C3:C4"/>
    <mergeCell ref="D3:D4"/>
  </mergeCells>
  <pageMargins left="0.7" right="0.7" top="0.75" bottom="0.75" header="0.3" footer="0.3"/>
  <pageSetup scale="15" orientation="landscape" r:id="rId1"/>
  <ignoredErrors>
    <ignoredError sqref="AA15" formulaRange="1"/>
    <ignoredError sqref="H6 K6:L6 O6:P6 S6:T6 W6:X6 G7:H7 K7:L7 O7:P7 S7:T7 W7:X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CARGAS-RIO TUNE-2024-2028</vt:lpstr>
      <vt:lpstr>'CARGAS-RIO TUNE-2024-2028'!Área_de_impresión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2023-11-09T21:13:32Z</dcterms:modified>
</cp:coreProperties>
</file>