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osorio\Documents\OFICINA CONTRATACION 2026\SOLICITUDES INFORMACION\FURAG 2025\"/>
    </mc:Choice>
  </mc:AlternateContent>
  <bookViews>
    <workbookView xWindow="0" yWindow="0" windowWidth="20490" windowHeight="723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19" i="1" l="1"/>
  <c r="BS19" i="1" s="1"/>
  <c r="BT19" i="1" s="1"/>
  <c r="AY18" i="1"/>
  <c r="BS18" i="1" s="1"/>
  <c r="BT18" i="1" s="1"/>
  <c r="BQ17" i="1"/>
  <c r="AQ17" i="1"/>
  <c r="AP17" i="1"/>
  <c r="AM17" i="1"/>
  <c r="AA17" i="1"/>
  <c r="R17" i="1"/>
  <c r="AY17" i="1" s="1"/>
  <c r="BR17" i="1" s="1"/>
  <c r="AY16" i="1"/>
  <c r="BS16" i="1" s="1"/>
  <c r="BT16" i="1" s="1"/>
  <c r="AY15" i="1"/>
  <c r="BS15" i="1" s="1"/>
  <c r="BT15" i="1" s="1"/>
  <c r="BQ14" i="1"/>
  <c r="BS14" i="1" s="1"/>
  <c r="BT14" i="1" s="1"/>
  <c r="AY14" i="1"/>
  <c r="AY13" i="1"/>
  <c r="BS13" i="1" s="1"/>
  <c r="BT13" i="1" s="1"/>
  <c r="BS12" i="1"/>
  <c r="BT12" i="1" s="1"/>
  <c r="BQ12" i="1"/>
  <c r="AY12" i="1"/>
  <c r="BR12" i="1" s="1"/>
  <c r="S11" i="1"/>
  <c r="AY11" i="1" s="1"/>
  <c r="BR11" i="1" s="1"/>
  <c r="Z10" i="1"/>
  <c r="S10" i="1"/>
  <c r="AY10" i="1" s="1"/>
  <c r="BQ9" i="1"/>
  <c r="BS9" i="1" s="1"/>
  <c r="BT9" i="1" s="1"/>
  <c r="AY9" i="1"/>
  <c r="BQ8" i="1"/>
  <c r="AY8" i="1"/>
  <c r="BR8" i="1" s="1"/>
  <c r="AY7" i="1"/>
  <c r="BR7" i="1" s="1"/>
  <c r="V6" i="1"/>
  <c r="S6" i="1"/>
  <c r="AY6" i="1" s="1"/>
  <c r="BT5" i="1"/>
  <c r="AM5" i="1"/>
  <c r="V5" i="1"/>
  <c r="S5" i="1"/>
  <c r="BS6" i="1" l="1"/>
  <c r="BT6" i="1" s="1"/>
  <c r="BR6" i="1"/>
  <c r="BS17" i="1"/>
  <c r="BT17" i="1" s="1"/>
  <c r="AY5" i="1"/>
  <c r="BR5" i="1" s="1"/>
  <c r="BR9" i="1"/>
  <c r="BR14" i="1"/>
  <c r="BT10" i="1"/>
  <c r="BR10" i="1"/>
  <c r="BR13" i="1"/>
  <c r="BR18" i="1"/>
  <c r="BR19" i="1"/>
  <c r="BR16" i="1"/>
</calcChain>
</file>

<file path=xl/sharedStrings.xml><?xml version="1.0" encoding="utf-8"?>
<sst xmlns="http://schemas.openxmlformats.org/spreadsheetml/2006/main" count="252" uniqueCount="153">
  <si>
    <t>ACUERDO MARCO</t>
  </si>
  <si>
    <t>CCE-326-AMP-2022</t>
  </si>
  <si>
    <t>141200</t>
  </si>
  <si>
    <t>PRESTACION DE SERVICIOS</t>
  </si>
  <si>
    <t>SUMINISTRO DE COMBUSTIBLE A LOS VEHÍCULOS QUE HACEN PARTE DEL PARQUE AUTOMOTOR DE LA CAM, ASÍ COMO DE LOS QUE BRINDAN APOYO LOGÍSTICO EN LA REALIZACIÓN DE ACCIONES Y OPERATIVOS DE CONTROL, VIGILANCIA Y SEGUIMIENTO POR PARTE DE LA RED DE CONTROL AMBIENTAL – RECAM</t>
  </si>
  <si>
    <t>DISTRACOM S.A.</t>
  </si>
  <si>
    <t>811009788-8</t>
  </si>
  <si>
    <t>gestioncontratos@distracom.com.co</t>
  </si>
  <si>
    <t>JURIDICA</t>
  </si>
  <si>
    <t>2025000091/2025001190</t>
  </si>
  <si>
    <t>20/01/2025-29/10/2025</t>
  </si>
  <si>
    <t>2025000197/2025001799</t>
  </si>
  <si>
    <t>31/01/2025-06/11/2025</t>
  </si>
  <si>
    <t>GA2.1.2.02.01.003 Otros bienes transportables (excepto productos metálicos,maquinaria y equipo)/GA2.1.2.02.01.003 Otros bienes transportables (excepto productos metálicos,maquinaria y equipo)/ GP132329932990224137132990542.1.2.02.01.003 Otros bienes transportables (excepto productos metálicos,maquinaria y equipo)/ GP132329932990224137132990542.1.2.02.01.003 Otros bienes transportables (excepto productos metálicos, maquinaria y equipo)/GP132329932990224137132990542.1.2.02.01.003 Otros bienes transportables (excepto productos metálicos, maquinaria y equipo)/ GP132329932990224137132990542.1.2.02.01.003 Otros bienes transportables (excepto productos metálicos, maquinaria y equipo)</t>
  </si>
  <si>
    <t>3/02/2025-06/11/2025</t>
  </si>
  <si>
    <t>3/02/2025-05/11/2025</t>
  </si>
  <si>
    <t>SAF</t>
  </si>
  <si>
    <t>MARTHA CECILIA BAHAMON TOVAR</t>
  </si>
  <si>
    <t>EN EJECUCION</t>
  </si>
  <si>
    <t>141218</t>
  </si>
  <si>
    <t>2025000091/2025001040</t>
  </si>
  <si>
    <t>20/01/2025-22/09/2025</t>
  </si>
  <si>
    <t>2025000198/2025001573</t>
  </si>
  <si>
    <t>31/01/2025-26/09/2025</t>
  </si>
  <si>
    <t xml:space="preserve">GA2.1.2.02.01.003 Otros bienes transportables (excepto productos metálicos, maquinaria y equipo)/GA2.1.2.02.01.003 Otros bienes transportables (excepto productos metálicos,maquinaria y equipo)/ GP132329932990224137132990542.1.2.02.01.003 Otros bienes transportables (excepto productos metálicos, maquinaria y equipo)/ GP132329932990224137132990542.1.2.02.01.003 Otros bienes transportables (excepto productos metálicos, maquinaria y equipo) //GP132329932990224137132990542.1.2.02.01.003 Otros bienes transportables (excepto productos metálicos,maquinaria y equipo)/GP132329932990224137132990542.1.2.02.01.003 Otros bienes transportables (excepto productos metálicos,maquinaria y equipo) </t>
  </si>
  <si>
    <t>SRCA</t>
  </si>
  <si>
    <t>OSIRIS PERALTA ARDILA</t>
  </si>
  <si>
    <t>CCENEG-075-02-2024/CCE-SNG-IAD-002-2024</t>
  </si>
  <si>
    <t>148172</t>
  </si>
  <si>
    <t>RENOVACIÓN DE SOPORTE, ACTUALIZACIÓN Y MANTENIMIENTO DE LAS LICENCIAS DEL SOFTWARE ARCGIS</t>
  </si>
  <si>
    <t>ESRI COLOMBIA S.A.S</t>
  </si>
  <si>
    <t>830122983-1</t>
  </si>
  <si>
    <t>tramitescontractuales@esri.co/ esri.co│cayepes@esri.co│Chat</t>
  </si>
  <si>
    <t>GP132329932990123636532990602.3.2.01.01.005.02.03.01.01 Paquetes de software</t>
  </si>
  <si>
    <t>SPOT</t>
  </si>
  <si>
    <t>WILLIAM ENRIQUE PINTO GALEANO</t>
  </si>
  <si>
    <t>CCENEG-074-01-2024</t>
  </si>
  <si>
    <t>148750</t>
  </si>
  <si>
    <t>SERVICIOS DE CONECTIVIDAD E INTERNET PARA TODAS LAS SEDES DE LA CORPORACIÓN AUTÓNOMA REGIONAL DEL ALTO MAGDALENA CAM</t>
  </si>
  <si>
    <t>NETWORKS TV SAS</t>
  </si>
  <si>
    <t>ADMIN@NETWORKSTV.CO</t>
  </si>
  <si>
    <t>2025000131/ Que el Certificado de Disponibilidad para afectar la apropiación presupuestal para la vigencia 2026, del Acuerdo en mención, está garantizada con el Acuerdo Nro.003 del 31 de enero de 2025</t>
  </si>
  <si>
    <t>24/01/2025- 13/06/2025</t>
  </si>
  <si>
    <t>2025001109/2025000005</t>
  </si>
  <si>
    <t>GP132329932990123636532990602.3.2.02.02.008 Servicios prestados a las empresas y servicios de producción/ Vigencias Futuras Acuerdo Consejo Directivo 003 del 31 de enero de 2025</t>
  </si>
  <si>
    <t>https://operaciones.colombiacompra.gov.co/tienda-virtual-del-estado-colombiano/ordenes-compra/148750</t>
  </si>
  <si>
    <t>CCENEG-075-02-2024</t>
  </si>
  <si>
    <t>149457</t>
  </si>
  <si>
    <t>SOFTWARE COMO SERVICIO (SAAS) BPM.GOV (VENTANILLA ÚNICA, PQRS, GESTIÓN DOCUMENTAL), PARA LA TRANSFORMACIÓN DIGITAL DE LA CORPORACIÓN AUTÓNOMA REGIONAL DEL ALTO MAGDALENA – CAM</t>
  </si>
  <si>
    <t>INTEGRASOFT S.A.S</t>
  </si>
  <si>
    <t>900332071-2</t>
  </si>
  <si>
    <t>jhsalazar@integrasoftsas.com</t>
  </si>
  <si>
    <t>2025000652/ Que el Certificado de Disponibilidad para afectar la apropiación presupuestal para la vigencia 2026, del Acuerdo en mención, está garantizada con el Acuerdo Nro. 013 del 30 de mayo de 2025</t>
  </si>
  <si>
    <t>23/05/2025-24/06/2025</t>
  </si>
  <si>
    <t>2025001222/2025000007</t>
  </si>
  <si>
    <t>GP132329932990123736732990652.3.2.01.01.005.02.03.01.01 Paquetes de software/ Que el Registro Presupuestal para afectar la apropiación presupuestal para la vigencia 2026, está garantizada con el Acuerdo No. 013 de mayo 30 de 2025</t>
  </si>
  <si>
    <t>S.GRAL</t>
  </si>
  <si>
    <t>LUZ ALBENYS CAMACHO CERQUERA</t>
  </si>
  <si>
    <t>https://operaciones.colombiacompra.gov.co/tienda-virtual-del-estado-colombiano/ordenes-compra/149457</t>
  </si>
  <si>
    <t>151073</t>
  </si>
  <si>
    <t>70111502-70111508-76111501-76111506-76101500-90101700-14111703-24111503</t>
  </si>
  <si>
    <t>SUMINISTRO</t>
  </si>
  <si>
    <t>CONTRATO SUMINISTRO PARA GARANTIZAR EL SERVICIO DE ASEO, CAFETERIA Y JARDINERIA, EN LAS SEDES DE LA CORPORACIÓN AUTÓNOMA REGIONAL DEL ALTO MAGDALENA-CAM, ZONA 14: Para las sedes Neiva, Teruel, La Plata y Garzón</t>
  </si>
  <si>
    <t>CONSORCIO @ C&amp;D</t>
  </si>
  <si>
    <t>901902602-3</t>
  </si>
  <si>
    <t>gerenciadarg@gmail.com</t>
  </si>
  <si>
    <t>2025000767/Que el Certificado de Disponibilidad para afectar la apropiación presupuestal para la vigencia 2026, del Acuerdo en mención, está garantizada con el Acuerdo Nro. 003 del 31 de enero de 2025</t>
  </si>
  <si>
    <t>7/07/2025-18/07/2025</t>
  </si>
  <si>
    <t>2025001340/2025000012</t>
  </si>
  <si>
    <t>GA2.1.2.02.02.006 Servicios de alojamiento- servicios de suministro de comidas y bebidas- servicios de transporte- y servicios de distribución de electricidad, gas y agua/ GA2.1.2.02.02.007 """Servicios financieros y servicios conexos, servicios inmobiliarios y servicios de leasing/ GA2.1.2.02.02.008 Servicios prestados a las empresas y servicios de produccion/ GP132320832080123436232080062.3.5.02.08 Servicios prestados a las empresas y servicios de producción/ Vigencias Futuras Acuerdo Consejo Directivo 003 del 31 de enero de 2025</t>
  </si>
  <si>
    <t>https://operaciones.colombiacompra.gov.co/tienda-virtual-del-estado-colombiano/ordenes-compra/151073</t>
  </si>
  <si>
    <t>CCE-SNG-AMP-008-2025</t>
  </si>
  <si>
    <t>152832</t>
  </si>
  <si>
    <t>70111502-70111508-76111501-76111506-76101500-90101700-14111703-24111503-47131502-47131604-47131618-47131611-47131803-50161509-50201706-50202301-53131608</t>
  </si>
  <si>
    <t>CONTRATO DE SUMINISTRO PARA GARANTIZAR EL SERVICIO DE ASEO, CAFETERIA Y JARDINERIA, EN LAS SEDES DE LA CORPORACION AUTONOMA REGIONAL DEL ALTO MAGDALENA-CAM</t>
  </si>
  <si>
    <t>2025001623/2025000017</t>
  </si>
  <si>
    <t>GA2.1.2.02.02.006 Servicios de alojamiento- servicios de suministro de comidas y bebidas- servicios de transporte- y servicios de distribución de electricidad, gas y agua/ GA2.1.2.02.02.007 Servicios financieros y servicios conexos, servicios inmobiliarios y servicios de leasing/ GA2.1.2.02.02.008 Servicios prestados a las empresas y servicios de produccion/Vigencias Futuras Acuerdo Consejo Directivo 003 del 31 de enero de 2025 (GA2.1.2.02.02.008 Servicios prestados a las empresas y servicios de producción)</t>
  </si>
  <si>
    <t>https://operaciones.colombiacompra.gov.co/tienda-virtual-del-estado-colombiano/ordenes-compra/152832</t>
  </si>
  <si>
    <t>CCE-280-AMP-2021</t>
  </si>
  <si>
    <t>153387</t>
  </si>
  <si>
    <t>43211543-43211943-43212143-43233043</t>
  </si>
  <si>
    <t>COMPRAVENTA</t>
  </si>
  <si>
    <t>ADQUISICIÓN DE EQUIPOS DE CÓMPUTO Y PERIFÉRICOS 1</t>
  </si>
  <si>
    <t>UNICONTACTO</t>
  </si>
  <si>
    <t>91282210-0</t>
  </si>
  <si>
    <t>cce.computo@unicontacto.com</t>
  </si>
  <si>
    <t>GP132329932990123636532990602.3.2.01.01.005.02.03.01.01 Paquetes de software/GP132329932990123636532990602.3.2.01.01.005.02.03.01.01 Paquetes de software</t>
  </si>
  <si>
    <t>https://operaciones.colombiacompra.gov.co/tienda-virtual-del-estado-colombiano/ordenes-compra/153387</t>
  </si>
  <si>
    <t>153388</t>
  </si>
  <si>
    <t>ADQUISICIÓN DE EQUIPOS DE CÓMPUTO Y PERIFÉRICOS 2</t>
  </si>
  <si>
    <t>COMTEC SOLUTIONS SAS</t>
  </si>
  <si>
    <t>804009217-9</t>
  </si>
  <si>
    <t>silviasanchez@computercenterltda.com</t>
  </si>
  <si>
    <t>GP132329932990123636532990602.3.2.01.01.005.02.03.01.01 Paquetes de software/ GP132329932990123636532990602.3.2.01.01.005.02.03.01.01 Paquetes de software</t>
  </si>
  <si>
    <t>https://operaciones.colombiacompra.gov.co/tienda-virtual-del-estado-colombiano/ordenes-compra/153388</t>
  </si>
  <si>
    <t>LIQUIDADO</t>
  </si>
  <si>
    <t>153389</t>
  </si>
  <si>
    <t>ADQUISICIÓN DE EQUIPOS DE CÓMPUTO Y PERIFÉRICOS 3</t>
  </si>
  <si>
    <t>https://operaciones.colombiacompra.gov.co/tienda-virtual-del-estado-colombiano/ordenes-compra/153389</t>
  </si>
  <si>
    <t>153390</t>
  </si>
  <si>
    <t>ADQUISICIÓN DE EQUIPOS DE CÓMPUTO Y PERIFÉRICOS 4</t>
  </si>
  <si>
    <t>TECNOPHONE COLOMBIA SAS</t>
  </si>
  <si>
    <t>900741497-0</t>
  </si>
  <si>
    <t>gerencia@tecnophone.co</t>
  </si>
  <si>
    <t>https://operaciones.colombiacompra.gov.co/tienda-virtual-del-estado-colombiano/ordenes-compra/153390</t>
  </si>
  <si>
    <t>153391</t>
  </si>
  <si>
    <t>ADQUISICIÓN DE EQUIPOS DE CÓMPUTO Y PERIFÉRICOS 5</t>
  </si>
  <si>
    <t>https://operaciones.colombiacompra.gov.co/tienda-virtual-del-estado-colombiano/ordenes-compra/153391</t>
  </si>
  <si>
    <t>CCE-255-AMP-2021</t>
  </si>
  <si>
    <t>157266</t>
  </si>
  <si>
    <t>10101600-10121500-10122100…</t>
  </si>
  <si>
    <t>SUMINISTRO DE INSUMOS REQUERIDOS PARA LA IMPLEMENTACIÓN DE LAS DIFERENTES ESTRATEGIAS DE CONSERVACIÓN Y PROTECCIÓN EN EL MARCO DE EJECUCIÓN DE LOS PLANES Y PROGRAMAS DE LA CORPORACIÓN AUTÓNOMA REGIONAL DEL ALTO MAGDALENA</t>
  </si>
  <si>
    <t>DISERRA SAS</t>
  </si>
  <si>
    <t>900695347-7</t>
  </si>
  <si>
    <t>gerencia@diserra.com</t>
  </si>
  <si>
    <t>2025001103/2025001173/ ENCARGO FIDUCIARIO CAM – PLAN DE ORDENAMIENTO Y MANEJO DE LA CUENCA HIDROGRÁFICA DEL RÍO LAS CEIBAS EN EL MUNICIPIO DE NEIVA – FIDUCIARIA POPULAR S.A, con recursos disponibles por valor ($682.581.005) M/CTE, incluido 4 X mil, fuente TSE</t>
  </si>
  <si>
    <t>1/10/2025-24/10/2025-24/10/2025-24/10/2025</t>
  </si>
  <si>
    <t>2025000049/2025002091/2025002092</t>
  </si>
  <si>
    <t>Cuenta Rentar 250-390-11504-9 Encargo Fiduciario #052 -07 Fiduciaria Popular/</t>
  </si>
  <si>
    <t>OBSERVACION</t>
  </si>
  <si>
    <t>SGA-CEIBAS</t>
  </si>
  <si>
    <t>JAVIER CARDOSO GUTIERREZ</t>
  </si>
  <si>
    <t>https://operaciones.colombiacompra.gov.co/tienda-virtual-del-estado-colombiano/ordenes-compra/157266</t>
  </si>
  <si>
    <t>SIN EJECUCION DEBIDO A QUE NO SE HA REGISTRADO LAS POLIZAS PARA PODER SUSCRIBIR EL ACTA DE INICIO</t>
  </si>
  <si>
    <t>CCE-SNG-IAD-002-2024</t>
  </si>
  <si>
    <t>158287</t>
  </si>
  <si>
    <t>ADQUISICIÓN DE LICENCIAMIENTO GOOGLE WORKSPACE BUSINESS STANDARD PARA LA CORPORACIÓN AUTÓNOMA REGIONAL DEL ALTO MAGDALENA CAM</t>
  </si>
  <si>
    <t>CONS-ROYAL-SOTELCO</t>
  </si>
  <si>
    <t>901898179-1</t>
  </si>
  <si>
    <t>hello@b2gservices.com</t>
  </si>
  <si>
    <t>GP132329932990123636532990602.3.2.02.02.008 Servicios prestados a las empresas y servicios de producción/ GP132329932990123636532990602.3.2.02.02.008 Servicios prestados a las empresas y servicios de producción/ GP132329932990123636532990602.3.2.02.02.008 Servicios prestados a las empresas y servicios de producción/ GP132329932990123636532990602.3.2.02.02.008 Servicios prestados a las empresas y servicios de producción</t>
  </si>
  <si>
    <t>MARTHA VIVIANA DIAZ QUINTERO</t>
  </si>
  <si>
    <t>https://operaciones.colombiacompra.gov.co/tienda-virtual-del-estado-colombiano/ordenes-compra/158287</t>
  </si>
  <si>
    <t>158683</t>
  </si>
  <si>
    <t>56112104-56112102</t>
  </si>
  <si>
    <t>ADQUISICIÓN DE SILLAS ERGONÓMICAS PARA LOS SERVIDORES PÚBLICOS DE LA CORPORACIÓN AUTÓNOMA REGIONAL DEL ALTO MAGDALENA, EN CUMPLIMIENTO DE LOS REQUISITOS LEGALES DEL SISTEMA DE GESTIÓN DE SEGURIDAD Y SALUD EN EL TRABAJO</t>
  </si>
  <si>
    <t>FIELD FOOD S.A.S</t>
  </si>
  <si>
    <t>901303384-2</t>
  </si>
  <si>
    <t>fieldfoodiadga@gmail.com</t>
  </si>
  <si>
    <t xml:space="preserve">GA2.1.2.01.01.004.01.01.04 Otros muebles N.C.P. 
</t>
  </si>
  <si>
    <t>N/A</t>
  </si>
  <si>
    <t>https://operaciones.colombiacompra.gov.co/tienda-virtual-del-estado-colombiano/ordenes-compra/158683</t>
  </si>
  <si>
    <t>SEGUIMIENTO A LA EJECUCIÓN DE CONTRATOS
T-CAM-045. Versión 4. Agosto 2 de 2024</t>
  </si>
  <si>
    <t>PROCESO DE SELECCIÓN</t>
  </si>
  <si>
    <t>CONTRATO</t>
  </si>
  <si>
    <t>CONTRATISTA</t>
  </si>
  <si>
    <t>DISPONIBILIDAD PRESUPUESTAL -  CDP</t>
  </si>
  <si>
    <t>REGISTRO PRESUPUESTAL</t>
  </si>
  <si>
    <t>VALOR APORTE CAM POR FUENTE</t>
  </si>
  <si>
    <t>OTROS APORTANTES</t>
  </si>
  <si>
    <t>PÓLIZA</t>
  </si>
  <si>
    <t>SUPERVISIÓN</t>
  </si>
  <si>
    <t>GESTIÓN 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</si>
</sst>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yyyy/mm/dd"/>
    <numFmt numFmtId="165" formatCode="_-* #,##0_-;\-* #,##0_-;_-* &quot;-&quot;??_-;_-@_-"/>
    <numFmt numFmtId="166" formatCode="&quot;$&quot;\ #,##0.00"/>
  </numFmts>
  <fonts count="8"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sz val="11"/>
      <name val="Arial Narrow"/>
      <family val="2"/>
    </font>
    <font>
      <u/>
      <sz val="11"/>
      <color theme="10"/>
      <name val="Calibri"/>
      <family val="2"/>
      <scheme val="minor"/>
    </font>
    <font>
      <u/>
      <sz val="11"/>
      <color theme="10"/>
      <name val="Arial Narrow"/>
      <family val="2"/>
    </font>
    <font>
      <b/>
      <sz val="11"/>
      <name val="Arial Narrow"/>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62">
    <xf numFmtId="0" fontId="0" fillId="0" borderId="0" xfId="0"/>
    <xf numFmtId="0" fontId="2" fillId="0" borderId="1" xfId="0" applyFont="1" applyFill="1" applyBorder="1" applyAlignment="1">
      <alignment horizontal="left" vertical="center"/>
    </xf>
    <xf numFmtId="0" fontId="2" fillId="0" borderId="1" xfId="0" applyFont="1" applyFill="1" applyBorder="1"/>
    <xf numFmtId="49" fontId="3" fillId="0" borderId="1" xfId="0" applyNumberFormat="1" applyFont="1" applyFill="1" applyBorder="1" applyAlignment="1">
      <alignment horizontal="center" vertical="center"/>
    </xf>
    <xf numFmtId="164" fontId="2" fillId="0" borderId="1" xfId="0" applyNumberFormat="1" applyFont="1" applyFill="1" applyBorder="1" applyAlignment="1">
      <alignment horizontal="left" vertical="center"/>
    </xf>
    <xf numFmtId="0" fontId="2" fillId="0" borderId="1" xfId="0" applyFont="1" applyFill="1" applyBorder="1" applyAlignment="1">
      <alignment horizontal="left"/>
    </xf>
    <xf numFmtId="0" fontId="2" fillId="0" borderId="1" xfId="0" applyFont="1" applyFill="1" applyBorder="1" applyAlignment="1">
      <alignment vertical="top"/>
    </xf>
    <xf numFmtId="0" fontId="2" fillId="0" borderId="1" xfId="0" applyFont="1" applyFill="1" applyBorder="1" applyAlignment="1">
      <alignment horizontal="right"/>
    </xf>
    <xf numFmtId="0" fontId="4" fillId="0" borderId="1" xfId="0" applyFont="1" applyFill="1" applyBorder="1" applyAlignment="1">
      <alignment horizontal="left"/>
    </xf>
    <xf numFmtId="0" fontId="2" fillId="0" borderId="1" xfId="0" applyNumberFormat="1" applyFont="1" applyFill="1" applyBorder="1" applyAlignment="1">
      <alignment horizontal="right"/>
    </xf>
    <xf numFmtId="0" fontId="5" fillId="0" borderId="1" xfId="2" applyFill="1" applyBorder="1"/>
    <xf numFmtId="14" fontId="2" fillId="0" borderId="1" xfId="0" applyNumberFormat="1" applyFont="1" applyFill="1" applyBorder="1"/>
    <xf numFmtId="0" fontId="2" fillId="0" borderId="2" xfId="0" applyFont="1" applyFill="1" applyBorder="1" applyAlignment="1"/>
    <xf numFmtId="43" fontId="2" fillId="0" borderId="1" xfId="1" applyFont="1" applyFill="1" applyBorder="1"/>
    <xf numFmtId="165" fontId="2" fillId="0" borderId="2" xfId="1" applyNumberFormat="1" applyFont="1" applyFill="1" applyBorder="1"/>
    <xf numFmtId="14" fontId="2" fillId="0" borderId="1" xfId="0" applyNumberFormat="1" applyFont="1" applyFill="1" applyBorder="1" applyAlignment="1" applyProtection="1">
      <alignment horizontal="right" vertical="center"/>
      <protection locked="0"/>
    </xf>
    <xf numFmtId="0" fontId="2" fillId="0" borderId="3" xfId="0" applyFont="1" applyFill="1" applyBorder="1"/>
    <xf numFmtId="14" fontId="2" fillId="0" borderId="3" xfId="0" applyNumberFormat="1" applyFont="1" applyFill="1" applyBorder="1" applyAlignment="1" applyProtection="1">
      <alignment horizontal="right" vertical="center"/>
      <protection locked="0"/>
    </xf>
    <xf numFmtId="43" fontId="2" fillId="0" borderId="4" xfId="1" applyFont="1" applyFill="1" applyBorder="1"/>
    <xf numFmtId="43" fontId="2" fillId="0" borderId="1" xfId="0" applyNumberFormat="1" applyFont="1" applyFill="1" applyBorder="1"/>
    <xf numFmtId="165" fontId="2" fillId="0" borderId="1" xfId="1" applyNumberFormat="1" applyFont="1" applyFill="1" applyBorder="1"/>
    <xf numFmtId="2" fontId="2" fillId="0" borderId="1" xfId="0" applyNumberFormat="1" applyFont="1" applyFill="1" applyBorder="1"/>
    <xf numFmtId="0" fontId="6" fillId="0" borderId="1" xfId="2" applyFont="1" applyFill="1" applyBorder="1"/>
    <xf numFmtId="0" fontId="2" fillId="0" borderId="0" xfId="0" applyFont="1" applyFill="1"/>
    <xf numFmtId="49" fontId="3" fillId="0" borderId="1" xfId="1" applyNumberFormat="1" applyFont="1" applyFill="1" applyBorder="1" applyAlignment="1">
      <alignment horizontal="center" vertical="center"/>
    </xf>
    <xf numFmtId="164" fontId="2" fillId="0" borderId="5" xfId="0" applyNumberFormat="1" applyFont="1" applyFill="1" applyBorder="1" applyAlignment="1">
      <alignment horizontal="left" vertical="center"/>
    </xf>
    <xf numFmtId="0" fontId="4" fillId="0" borderId="1" xfId="0" applyFont="1" applyFill="1" applyBorder="1"/>
    <xf numFmtId="0" fontId="2" fillId="0" borderId="2" xfId="0" applyFont="1" applyFill="1" applyBorder="1"/>
    <xf numFmtId="166" fontId="2" fillId="0" borderId="3" xfId="0" applyNumberFormat="1" applyFont="1" applyFill="1" applyBorder="1"/>
    <xf numFmtId="4" fontId="2" fillId="0" borderId="4" xfId="0" applyNumberFormat="1" applyFont="1" applyFill="1" applyBorder="1"/>
    <xf numFmtId="0" fontId="5" fillId="0" borderId="1" xfId="2" applyFill="1" applyBorder="1" applyAlignment="1">
      <alignment horizontal="left"/>
    </xf>
    <xf numFmtId="0" fontId="2" fillId="0" borderId="1" xfId="0" applyNumberFormat="1" applyFont="1" applyFill="1" applyBorder="1" applyAlignment="1">
      <alignment horizontal="left" vertical="center"/>
    </xf>
    <xf numFmtId="49" fontId="3" fillId="0" borderId="2" xfId="0" applyNumberFormat="1" applyFont="1" applyFill="1" applyBorder="1" applyAlignment="1">
      <alignment horizontal="center" vertical="center"/>
    </xf>
    <xf numFmtId="14" fontId="0" fillId="0" borderId="1" xfId="0" applyNumberFormat="1" applyFill="1" applyBorder="1" applyAlignment="1" applyProtection="1">
      <alignment vertical="center"/>
      <protection locked="0"/>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4" xfId="0"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2" borderId="14"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4" fillId="2" borderId="0" xfId="0" applyFont="1" applyFill="1" applyBorder="1" applyAlignment="1">
      <alignment horizontal="center"/>
    </xf>
    <xf numFmtId="0" fontId="2" fillId="0" borderId="0" xfId="0" applyFont="1" applyAlignment="1">
      <alignment horizont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104774</xdr:colOff>
      <xdr:row>0</xdr:row>
      <xdr:rowOff>0</xdr:rowOff>
    </xdr:from>
    <xdr:to>
      <xdr:col>5</xdr:col>
      <xdr:colOff>925922</xdr:colOff>
      <xdr:row>3</xdr:row>
      <xdr:rowOff>1</xdr:rowOff>
    </xdr:to>
    <xdr:pic>
      <xdr:nvPicPr>
        <xdr:cNvPr id="3"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75571" t="1614" r="1564" b="88701"/>
        <a:stretch>
          <a:fillRect/>
        </a:stretch>
      </xdr:blipFill>
      <xdr:spPr bwMode="auto">
        <a:xfrm>
          <a:off x="2066924" y="0"/>
          <a:ext cx="2649948" cy="828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erenciadarg@gmail.com" TargetMode="External"/><Relationship Id="rId13" Type="http://schemas.openxmlformats.org/officeDocument/2006/relationships/hyperlink" Target="mailto:silviasanchez@computercenterltda.com" TargetMode="External"/><Relationship Id="rId18" Type="http://schemas.openxmlformats.org/officeDocument/2006/relationships/hyperlink" Target="https://operaciones.colombiacompra.gov.co/tienda-virtual-del-estado-colombiano/ordenes-compra/153388" TargetMode="External"/><Relationship Id="rId26" Type="http://schemas.openxmlformats.org/officeDocument/2006/relationships/hyperlink" Target="mailto:fieldfoodiadga@gmail.com" TargetMode="External"/><Relationship Id="rId3" Type="http://schemas.openxmlformats.org/officeDocument/2006/relationships/hyperlink" Target="mailto:tramitescontractuales@esri.co/%20esri.co&#9474;cayepes@esri.co&#9474;Chat" TargetMode="External"/><Relationship Id="rId21" Type="http://schemas.openxmlformats.org/officeDocument/2006/relationships/hyperlink" Target="https://operaciones.colombiacompra.gov.co/tienda-virtual-del-estado-colombiano/ordenes-compra/153391" TargetMode="External"/><Relationship Id="rId7" Type="http://schemas.openxmlformats.org/officeDocument/2006/relationships/hyperlink" Target="https://operaciones.colombiacompra.gov.co/tienda-virtual-del-estado-colombiano/ordenes-compra/149457" TargetMode="External"/><Relationship Id="rId12" Type="http://schemas.openxmlformats.org/officeDocument/2006/relationships/hyperlink" Target="mailto:cce.computo@unicontacto.com" TargetMode="External"/><Relationship Id="rId17" Type="http://schemas.openxmlformats.org/officeDocument/2006/relationships/hyperlink" Target="https://operaciones.colombiacompra.gov.co/tienda-virtual-del-estado-colombiano/ordenes-compra/153387" TargetMode="External"/><Relationship Id="rId25" Type="http://schemas.openxmlformats.org/officeDocument/2006/relationships/hyperlink" Target="https://operaciones.colombiacompra.gov.co/tienda-virtual-del-estado-colombiano/ordenes-compra/158287" TargetMode="External"/><Relationship Id="rId2" Type="http://schemas.openxmlformats.org/officeDocument/2006/relationships/hyperlink" Target="mailto:gestioncontratos@distracom.com.co" TargetMode="External"/><Relationship Id="rId16" Type="http://schemas.openxmlformats.org/officeDocument/2006/relationships/hyperlink" Target="mailto:gerencia@tecnophone.co" TargetMode="External"/><Relationship Id="rId20" Type="http://schemas.openxmlformats.org/officeDocument/2006/relationships/hyperlink" Target="https://operaciones.colombiacompra.gov.co/tienda-virtual-del-estado-colombiano/ordenes-compra/153390" TargetMode="External"/><Relationship Id="rId1" Type="http://schemas.openxmlformats.org/officeDocument/2006/relationships/hyperlink" Target="mailto:gestioncontratos@distracom.com.co" TargetMode="External"/><Relationship Id="rId6" Type="http://schemas.openxmlformats.org/officeDocument/2006/relationships/hyperlink" Target="mailto:jhsalazar@integrasoftsas.com" TargetMode="External"/><Relationship Id="rId11" Type="http://schemas.openxmlformats.org/officeDocument/2006/relationships/hyperlink" Target="https://operaciones.colombiacompra.gov.co/tienda-virtual-del-estado-colombiano/ordenes-compra/152832" TargetMode="External"/><Relationship Id="rId24" Type="http://schemas.openxmlformats.org/officeDocument/2006/relationships/hyperlink" Target="mailto:hello@b2gservices.com" TargetMode="External"/><Relationship Id="rId5" Type="http://schemas.openxmlformats.org/officeDocument/2006/relationships/hyperlink" Target="https://operaciones.colombiacompra.gov.co/tienda-virtual-del-estado-colombiano/ordenes-compra/148750" TargetMode="External"/><Relationship Id="rId15" Type="http://schemas.openxmlformats.org/officeDocument/2006/relationships/hyperlink" Target="mailto:gerencia@tecnophone.co" TargetMode="External"/><Relationship Id="rId23" Type="http://schemas.openxmlformats.org/officeDocument/2006/relationships/hyperlink" Target="https://operaciones.colombiacompra.gov.co/tienda-virtual-del-estado-colombiano/ordenes-compra/157266" TargetMode="External"/><Relationship Id="rId28" Type="http://schemas.openxmlformats.org/officeDocument/2006/relationships/drawing" Target="../drawings/drawing1.xml"/><Relationship Id="rId10" Type="http://schemas.openxmlformats.org/officeDocument/2006/relationships/hyperlink" Target="mailto:gerenciadarg@gmail.com" TargetMode="External"/><Relationship Id="rId19" Type="http://schemas.openxmlformats.org/officeDocument/2006/relationships/hyperlink" Target="https://operaciones.colombiacompra.gov.co/tienda-virtual-del-estado-colombiano/ordenes-compra/153389" TargetMode="External"/><Relationship Id="rId4" Type="http://schemas.openxmlformats.org/officeDocument/2006/relationships/hyperlink" Target="mailto:ADMIN@NETWORKSTV.CO" TargetMode="External"/><Relationship Id="rId9" Type="http://schemas.openxmlformats.org/officeDocument/2006/relationships/hyperlink" Target="https://operaciones.colombiacompra.gov.co/tienda-virtual-del-estado-colombiano/ordenes-compra/151073" TargetMode="External"/><Relationship Id="rId14" Type="http://schemas.openxmlformats.org/officeDocument/2006/relationships/hyperlink" Target="mailto:cce.computo@unicontacto.com" TargetMode="External"/><Relationship Id="rId22" Type="http://schemas.openxmlformats.org/officeDocument/2006/relationships/hyperlink" Target="mailto:gerencia@diserra.com" TargetMode="External"/><Relationship Id="rId27" Type="http://schemas.openxmlformats.org/officeDocument/2006/relationships/hyperlink" Target="https://operaciones.colombiacompra.gov.co/tienda-virtual-del-estado-colombiano/ordenes-compra/1586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19"/>
  <sheetViews>
    <sheetView tabSelected="1" workbookViewId="0">
      <selection activeCell="A4" sqref="A4:B4"/>
    </sheetView>
  </sheetViews>
  <sheetFormatPr baseColWidth="10" defaultColWidth="11.42578125" defaultRowHeight="15" x14ac:dyDescent="0.25"/>
  <cols>
    <col min="1" max="1" width="12.140625" customWidth="1"/>
    <col min="2" max="2" width="17.28515625" customWidth="1"/>
    <col min="3" max="3" width="7.28515625" customWidth="1"/>
    <col min="4" max="4" width="9.7109375" customWidth="1"/>
    <col min="5" max="5" width="10.42578125" customWidth="1"/>
    <col min="6" max="6" width="29.42578125" customWidth="1"/>
    <col min="7" max="7" width="46" customWidth="1"/>
    <col min="8" max="8" width="5.85546875" customWidth="1"/>
    <col min="9" max="9" width="22.140625" customWidth="1"/>
    <col min="10" max="10" width="12.85546875" customWidth="1"/>
    <col min="11" max="11" width="8.42578125" customWidth="1"/>
    <col min="12" max="12" width="10.140625" customWidth="1"/>
    <col min="13" max="13" width="11.28515625" customWidth="1"/>
    <col min="14" max="14" width="10" customWidth="1"/>
    <col min="15" max="15" width="10.7109375" customWidth="1"/>
    <col min="16" max="16" width="10.85546875" customWidth="1"/>
    <col min="17" max="17" width="14.140625" customWidth="1"/>
    <col min="18" max="18" width="14.28515625" customWidth="1"/>
    <col min="19" max="20" width="15.28515625" customWidth="1"/>
    <col min="21" max="21" width="13.42578125" customWidth="1"/>
    <col min="22" max="22" width="15.28515625" customWidth="1"/>
    <col min="23" max="23" width="15.5703125" customWidth="1"/>
    <col min="24" max="24" width="15.140625" customWidth="1"/>
    <col min="25" max="26" width="14.5703125" customWidth="1"/>
    <col min="27" max="27" width="16.140625" customWidth="1"/>
    <col min="28" max="28" width="15.7109375" customWidth="1"/>
    <col min="29" max="31" width="17.140625" customWidth="1"/>
    <col min="32" max="32" width="15" customWidth="1"/>
    <col min="33" max="33" width="14.28515625" customWidth="1"/>
    <col min="34" max="34" width="14.85546875" customWidth="1"/>
    <col min="35" max="35" width="15.28515625" customWidth="1"/>
    <col min="36" max="36" width="15.5703125" customWidth="1"/>
    <col min="37" max="37" width="15.85546875" customWidth="1"/>
    <col min="38" max="38" width="15.7109375" customWidth="1"/>
    <col min="39" max="39" width="15" customWidth="1"/>
    <col min="40" max="40" width="15.42578125" customWidth="1"/>
    <col min="41" max="42" width="15" customWidth="1"/>
    <col min="43" max="43" width="14.28515625" customWidth="1"/>
    <col min="44" max="44" width="11.5703125" customWidth="1"/>
    <col min="45" max="45" width="14.140625" customWidth="1"/>
    <col min="46" max="46" width="16.140625" customWidth="1"/>
    <col min="47" max="47" width="16.5703125" customWidth="1"/>
    <col min="48" max="49" width="16" customWidth="1"/>
    <col min="50" max="50" width="15.5703125" customWidth="1"/>
    <col min="51" max="51" width="20.5703125" customWidth="1"/>
    <col min="52" max="54" width="10.28515625" customWidth="1"/>
    <col min="55" max="55" width="7.85546875" customWidth="1"/>
    <col min="56" max="56" width="21.7109375" customWidth="1"/>
    <col min="57" max="57" width="11.85546875" customWidth="1"/>
    <col min="58" max="58" width="7" customWidth="1"/>
    <col min="59" max="59" width="11.140625" customWidth="1"/>
    <col min="60" max="60" width="10.5703125" customWidth="1"/>
    <col min="61" max="61" width="2.7109375" customWidth="1"/>
    <col min="62" max="62" width="2.85546875" customWidth="1"/>
    <col min="63" max="63" width="3.7109375" customWidth="1"/>
    <col min="64" max="64" width="4.85546875" customWidth="1"/>
    <col min="65" max="65" width="15.28515625" customWidth="1"/>
    <col min="66" max="66" width="11.140625" customWidth="1"/>
    <col min="67" max="67" width="12" customWidth="1"/>
    <col min="68" max="68" width="16.28515625" customWidth="1"/>
    <col min="69" max="69" width="17.7109375" customWidth="1"/>
    <col min="70" max="70" width="15.85546875" customWidth="1"/>
    <col min="71" max="71" width="9.7109375" customWidth="1"/>
    <col min="72" max="72" width="10.7109375" customWidth="1"/>
    <col min="73" max="73" width="8" customWidth="1"/>
    <col min="74" max="74" width="14.28515625" customWidth="1"/>
    <col min="75" max="75" width="22" customWidth="1"/>
  </cols>
  <sheetData>
    <row r="1" spans="1:74" s="23" customFormat="1" ht="21.75" customHeight="1" x14ac:dyDescent="0.3">
      <c r="A1" s="34"/>
      <c r="B1" s="35"/>
      <c r="C1" s="35"/>
      <c r="D1" s="35"/>
      <c r="E1" s="35"/>
      <c r="F1" s="35"/>
      <c r="G1" s="35"/>
      <c r="H1" s="35"/>
      <c r="I1" s="36"/>
      <c r="J1" s="37" t="s">
        <v>142</v>
      </c>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9"/>
    </row>
    <row r="2" spans="1:74" s="23" customFormat="1" ht="21.75" customHeight="1" x14ac:dyDescent="0.3">
      <c r="A2" s="40"/>
      <c r="B2" s="41"/>
      <c r="C2" s="41"/>
      <c r="D2" s="41"/>
      <c r="E2" s="41"/>
      <c r="F2" s="41"/>
      <c r="G2" s="41"/>
      <c r="H2" s="41"/>
      <c r="I2" s="42"/>
      <c r="J2" s="43"/>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5"/>
    </row>
    <row r="3" spans="1:74" s="23" customFormat="1" ht="21.75" customHeight="1" x14ac:dyDescent="0.3">
      <c r="A3" s="46"/>
      <c r="B3" s="47"/>
      <c r="C3" s="47"/>
      <c r="D3" s="47"/>
      <c r="E3" s="47"/>
      <c r="F3" s="47"/>
      <c r="G3" s="47"/>
      <c r="H3" s="47"/>
      <c r="I3" s="48"/>
      <c r="J3" s="49"/>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1"/>
    </row>
    <row r="4" spans="1:74" s="61" customFormat="1" ht="34.5" customHeight="1" x14ac:dyDescent="0.3">
      <c r="A4" s="52" t="s">
        <v>143</v>
      </c>
      <c r="B4" s="53"/>
      <c r="C4" s="52" t="s">
        <v>144</v>
      </c>
      <c r="D4" s="54"/>
      <c r="E4" s="54"/>
      <c r="F4" s="54"/>
      <c r="G4" s="54"/>
      <c r="H4" s="53"/>
      <c r="I4" s="52" t="s">
        <v>145</v>
      </c>
      <c r="J4" s="54"/>
      <c r="K4" s="54"/>
      <c r="L4" s="53"/>
      <c r="M4" s="52" t="s">
        <v>146</v>
      </c>
      <c r="N4" s="53"/>
      <c r="O4" s="52" t="s">
        <v>147</v>
      </c>
      <c r="P4" s="53"/>
      <c r="Q4"/>
      <c r="R4" s="52" t="s">
        <v>148</v>
      </c>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2" t="s">
        <v>149</v>
      </c>
      <c r="AV4" s="54"/>
      <c r="AW4" s="54"/>
      <c r="AX4" s="53"/>
      <c r="AY4"/>
      <c r="AZ4" s="55" t="s">
        <v>150</v>
      </c>
      <c r="BA4" s="56"/>
      <c r="BB4" s="57"/>
      <c r="BC4" s="52" t="s">
        <v>151</v>
      </c>
      <c r="BD4" s="53"/>
      <c r="BE4" s="58" t="s">
        <v>152</v>
      </c>
      <c r="BF4" s="59"/>
      <c r="BG4" s="59"/>
      <c r="BH4" s="59"/>
      <c r="BI4" s="59"/>
      <c r="BJ4" s="59"/>
      <c r="BK4" s="59"/>
      <c r="BL4" s="59"/>
      <c r="BM4" s="59"/>
      <c r="BN4" s="59"/>
      <c r="BO4" s="59"/>
      <c r="BP4" s="59"/>
      <c r="BQ4" s="59"/>
      <c r="BR4" s="59"/>
      <c r="BS4" s="59"/>
      <c r="BT4" s="59"/>
      <c r="BU4" s="59"/>
      <c r="BV4" s="60"/>
    </row>
    <row r="5" spans="1:74" s="23" customFormat="1" ht="16.5" x14ac:dyDescent="0.3">
      <c r="A5" s="1" t="s">
        <v>0</v>
      </c>
      <c r="B5" s="2" t="s">
        <v>1</v>
      </c>
      <c r="C5" s="3" t="s">
        <v>2</v>
      </c>
      <c r="D5" s="4">
        <v>45688</v>
      </c>
      <c r="E5" s="5">
        <v>15101505</v>
      </c>
      <c r="F5" s="2" t="s">
        <v>3</v>
      </c>
      <c r="G5" s="6" t="s">
        <v>4</v>
      </c>
      <c r="H5" s="7">
        <v>365</v>
      </c>
      <c r="I5" s="8" t="s">
        <v>5</v>
      </c>
      <c r="J5" s="9" t="s">
        <v>6</v>
      </c>
      <c r="K5" s="10" t="s">
        <v>7</v>
      </c>
      <c r="L5" s="2" t="s">
        <v>8</v>
      </c>
      <c r="M5" s="2" t="s">
        <v>9</v>
      </c>
      <c r="N5" s="11" t="s">
        <v>10</v>
      </c>
      <c r="O5" s="2" t="s">
        <v>11</v>
      </c>
      <c r="P5" s="11" t="s">
        <v>12</v>
      </c>
      <c r="Q5" s="12" t="s">
        <v>13</v>
      </c>
      <c r="R5" s="13">
        <v>0</v>
      </c>
      <c r="S5" s="13">
        <f>3219064+3219064</f>
        <v>6438128</v>
      </c>
      <c r="T5" s="13">
        <v>0</v>
      </c>
      <c r="U5" s="13">
        <v>0</v>
      </c>
      <c r="V5" s="13">
        <f>17068000+17068000</f>
        <v>34136000</v>
      </c>
      <c r="W5" s="13">
        <v>0</v>
      </c>
      <c r="X5" s="13">
        <v>0</v>
      </c>
      <c r="Y5" s="13">
        <v>0</v>
      </c>
      <c r="Z5" s="13">
        <v>0</v>
      </c>
      <c r="AA5" s="13">
        <v>0</v>
      </c>
      <c r="AB5" s="13">
        <v>0</v>
      </c>
      <c r="AC5" s="13">
        <v>0</v>
      </c>
      <c r="AD5" s="13">
        <v>0</v>
      </c>
      <c r="AE5" s="13">
        <v>0</v>
      </c>
      <c r="AF5" s="13">
        <v>0</v>
      </c>
      <c r="AG5" s="13">
        <v>0</v>
      </c>
      <c r="AH5" s="13">
        <v>0</v>
      </c>
      <c r="AI5" s="13">
        <v>0</v>
      </c>
      <c r="AJ5" s="13">
        <v>0</v>
      </c>
      <c r="AK5" s="13">
        <v>0</v>
      </c>
      <c r="AL5" s="13">
        <v>0</v>
      </c>
      <c r="AM5" s="13">
        <f>4016000+4016000</f>
        <v>8032000</v>
      </c>
      <c r="AN5" s="13">
        <v>0</v>
      </c>
      <c r="AO5" s="13">
        <v>0</v>
      </c>
      <c r="AP5" s="13">
        <v>0</v>
      </c>
      <c r="AQ5" s="13">
        <v>0</v>
      </c>
      <c r="AR5" s="13">
        <v>0</v>
      </c>
      <c r="AS5" s="13">
        <v>0</v>
      </c>
      <c r="AT5" s="13">
        <v>0</v>
      </c>
      <c r="AU5" s="13">
        <v>0</v>
      </c>
      <c r="AV5" s="13">
        <v>0</v>
      </c>
      <c r="AW5" s="13">
        <v>0</v>
      </c>
      <c r="AX5" s="13">
        <v>0</v>
      </c>
      <c r="AY5" s="14">
        <f>(SUM(R5:AT5)/1.004)+SUM(AU5:AX5)</f>
        <v>48412478.087649405</v>
      </c>
      <c r="AZ5" s="11" t="s">
        <v>14</v>
      </c>
      <c r="BA5" s="11" t="s">
        <v>15</v>
      </c>
      <c r="BB5" s="11" t="s">
        <v>14</v>
      </c>
      <c r="BC5" s="2" t="s">
        <v>16</v>
      </c>
      <c r="BD5" s="2" t="s">
        <v>17</v>
      </c>
      <c r="BE5" s="15">
        <v>45688</v>
      </c>
      <c r="BF5" s="2">
        <v>180</v>
      </c>
      <c r="BG5" s="2"/>
      <c r="BH5" s="2"/>
      <c r="BI5" s="2"/>
      <c r="BJ5" s="2"/>
      <c r="BK5" s="2"/>
      <c r="BL5" s="2"/>
      <c r="BM5" s="16">
        <v>8000000</v>
      </c>
      <c r="BN5" s="17">
        <v>46233</v>
      </c>
      <c r="BO5" s="15"/>
      <c r="BP5" s="18">
        <v>48412478</v>
      </c>
      <c r="BQ5" s="19">
        <v>30745921</v>
      </c>
      <c r="BR5" s="20">
        <f t="shared" ref="BR5:BR7" si="0">AY5-BQ5</f>
        <v>17666557.087649405</v>
      </c>
      <c r="BS5" s="21">
        <v>92.96</v>
      </c>
      <c r="BT5" s="21">
        <f t="shared" ref="BT5:BT6" si="1">BS5</f>
        <v>92.96</v>
      </c>
      <c r="BU5" s="22"/>
      <c r="BV5" s="2" t="s">
        <v>18</v>
      </c>
    </row>
    <row r="6" spans="1:74" s="23" customFormat="1" ht="16.5" x14ac:dyDescent="0.3">
      <c r="A6" s="1" t="s">
        <v>0</v>
      </c>
      <c r="B6" s="2" t="s">
        <v>1</v>
      </c>
      <c r="C6" s="3" t="s">
        <v>19</v>
      </c>
      <c r="D6" s="4">
        <v>45688</v>
      </c>
      <c r="E6" s="5">
        <v>15101505</v>
      </c>
      <c r="F6" s="2" t="s">
        <v>3</v>
      </c>
      <c r="G6" s="6" t="s">
        <v>4</v>
      </c>
      <c r="H6" s="7">
        <v>365</v>
      </c>
      <c r="I6" s="8" t="s">
        <v>5</v>
      </c>
      <c r="J6" s="9" t="s">
        <v>6</v>
      </c>
      <c r="K6" s="10" t="s">
        <v>7</v>
      </c>
      <c r="L6" s="2" t="s">
        <v>8</v>
      </c>
      <c r="M6" s="2" t="s">
        <v>20</v>
      </c>
      <c r="N6" s="11" t="s">
        <v>21</v>
      </c>
      <c r="O6" s="2" t="s">
        <v>22</v>
      </c>
      <c r="P6" s="11" t="s">
        <v>23</v>
      </c>
      <c r="Q6" s="12" t="s">
        <v>24</v>
      </c>
      <c r="R6" s="13">
        <v>0</v>
      </c>
      <c r="S6" s="13">
        <f>4449800+4449800</f>
        <v>8899600</v>
      </c>
      <c r="T6" s="13"/>
      <c r="U6" s="13">
        <v>0</v>
      </c>
      <c r="V6" s="13">
        <f>3012000+3012000</f>
        <v>6024000</v>
      </c>
      <c r="W6" s="13">
        <v>0</v>
      </c>
      <c r="X6" s="13">
        <v>0</v>
      </c>
      <c r="Y6" s="13">
        <v>0</v>
      </c>
      <c r="Z6" s="13">
        <v>0</v>
      </c>
      <c r="AA6" s="13"/>
      <c r="AB6" s="13">
        <v>0</v>
      </c>
      <c r="AC6" s="13">
        <v>0</v>
      </c>
      <c r="AD6" s="13">
        <v>0</v>
      </c>
      <c r="AE6" s="13">
        <v>0</v>
      </c>
      <c r="AF6" s="13">
        <v>0</v>
      </c>
      <c r="AG6" s="13">
        <v>0</v>
      </c>
      <c r="AH6" s="13">
        <v>0</v>
      </c>
      <c r="AI6" s="13">
        <v>0</v>
      </c>
      <c r="AJ6" s="13">
        <v>0</v>
      </c>
      <c r="AK6" s="13">
        <v>0</v>
      </c>
      <c r="AL6" s="13">
        <v>0</v>
      </c>
      <c r="AM6" s="13">
        <v>7429600</v>
      </c>
      <c r="AN6" s="13">
        <v>0</v>
      </c>
      <c r="AO6" s="13">
        <v>0</v>
      </c>
      <c r="AP6" s="13">
        <v>0</v>
      </c>
      <c r="AQ6" s="13"/>
      <c r="AR6" s="13">
        <v>0</v>
      </c>
      <c r="AS6" s="13">
        <v>0</v>
      </c>
      <c r="AT6" s="13"/>
      <c r="AU6" s="13">
        <v>0</v>
      </c>
      <c r="AV6" s="13">
        <v>0</v>
      </c>
      <c r="AW6" s="13">
        <v>0</v>
      </c>
      <c r="AX6" s="13">
        <v>0</v>
      </c>
      <c r="AY6" s="14">
        <f t="shared" ref="AY6" si="2">(SUM(R6:AT6)/1.004)+SUM(AU6:AX6)</f>
        <v>22264143.426294822</v>
      </c>
      <c r="AZ6" s="11">
        <v>45691</v>
      </c>
      <c r="BA6" s="11">
        <v>45691</v>
      </c>
      <c r="BB6" s="11">
        <v>45692</v>
      </c>
      <c r="BC6" s="2" t="s">
        <v>25</v>
      </c>
      <c r="BD6" s="2" t="s">
        <v>26</v>
      </c>
      <c r="BE6" s="15">
        <v>45662</v>
      </c>
      <c r="BF6" s="2"/>
      <c r="BG6" s="2"/>
      <c r="BH6" s="2"/>
      <c r="BI6" s="2"/>
      <c r="BJ6" s="2"/>
      <c r="BK6" s="2"/>
      <c r="BL6" s="2"/>
      <c r="BM6" s="16">
        <v>7429600</v>
      </c>
      <c r="BN6" s="17">
        <v>46052</v>
      </c>
      <c r="BO6" s="15"/>
      <c r="BP6" s="18">
        <v>0</v>
      </c>
      <c r="BQ6" s="19">
        <v>22258942.710000001</v>
      </c>
      <c r="BR6" s="20">
        <f t="shared" si="0"/>
        <v>5200.7162948213518</v>
      </c>
      <c r="BS6" s="21">
        <f t="shared" ref="BS6" si="3">BQ6*100/AY6</f>
        <v>99.976640842653396</v>
      </c>
      <c r="BT6" s="21">
        <f t="shared" si="1"/>
        <v>99.976640842653396</v>
      </c>
      <c r="BU6" s="22"/>
      <c r="BV6" s="2" t="s">
        <v>18</v>
      </c>
    </row>
    <row r="7" spans="1:74" s="23" customFormat="1" ht="16.5" x14ac:dyDescent="0.3">
      <c r="A7" s="2" t="s">
        <v>0</v>
      </c>
      <c r="B7" s="2" t="s">
        <v>27</v>
      </c>
      <c r="C7" s="24" t="s">
        <v>28</v>
      </c>
      <c r="D7" s="25">
        <v>45834</v>
      </c>
      <c r="E7" s="5"/>
      <c r="F7" s="2" t="s">
        <v>3</v>
      </c>
      <c r="G7" s="2" t="s">
        <v>29</v>
      </c>
      <c r="H7" s="7">
        <v>30</v>
      </c>
      <c r="I7" s="26" t="s">
        <v>30</v>
      </c>
      <c r="J7" s="9" t="s">
        <v>31</v>
      </c>
      <c r="K7" s="10" t="s">
        <v>32</v>
      </c>
      <c r="L7" s="2" t="s">
        <v>8</v>
      </c>
      <c r="M7" s="2">
        <v>2025000738</v>
      </c>
      <c r="N7" s="11">
        <v>45826</v>
      </c>
      <c r="O7" s="2">
        <v>2025001053</v>
      </c>
      <c r="P7" s="11">
        <v>45834</v>
      </c>
      <c r="Q7" s="27" t="s">
        <v>33</v>
      </c>
      <c r="R7" s="13">
        <v>0</v>
      </c>
      <c r="S7" s="13">
        <v>0</v>
      </c>
      <c r="T7" s="13"/>
      <c r="U7" s="13">
        <v>0</v>
      </c>
      <c r="V7" s="13">
        <v>0</v>
      </c>
      <c r="W7" s="13">
        <v>0</v>
      </c>
      <c r="X7" s="13">
        <v>0</v>
      </c>
      <c r="Y7" s="13">
        <v>0</v>
      </c>
      <c r="Z7" s="13">
        <v>0</v>
      </c>
      <c r="AA7" s="13">
        <v>0</v>
      </c>
      <c r="AB7" s="13">
        <v>0</v>
      </c>
      <c r="AC7" s="13">
        <v>0</v>
      </c>
      <c r="AD7" s="13">
        <v>0</v>
      </c>
      <c r="AE7" s="13">
        <v>0</v>
      </c>
      <c r="AF7" s="13">
        <v>0</v>
      </c>
      <c r="AG7" s="13">
        <v>0</v>
      </c>
      <c r="AH7" s="13">
        <v>0</v>
      </c>
      <c r="AI7" s="13">
        <v>0</v>
      </c>
      <c r="AJ7" s="13">
        <v>0</v>
      </c>
      <c r="AK7" s="13">
        <v>0</v>
      </c>
      <c r="AL7" s="13">
        <v>0</v>
      </c>
      <c r="AM7" s="13">
        <v>0</v>
      </c>
      <c r="AN7" s="13">
        <v>0</v>
      </c>
      <c r="AO7" s="13">
        <v>0</v>
      </c>
      <c r="AP7" s="13">
        <v>0</v>
      </c>
      <c r="AQ7" s="13">
        <v>101614760</v>
      </c>
      <c r="AR7" s="13">
        <v>0</v>
      </c>
      <c r="AS7" s="13">
        <v>0</v>
      </c>
      <c r="AT7" s="13"/>
      <c r="AU7" s="13">
        <v>0</v>
      </c>
      <c r="AV7" s="13">
        <v>0</v>
      </c>
      <c r="AW7" s="13">
        <v>0</v>
      </c>
      <c r="AX7" s="13">
        <v>0</v>
      </c>
      <c r="AY7" s="14">
        <f t="shared" ref="AY7" si="4">(SUM(R7:AT7)/1.004)+SUM(AU7:AX7)</f>
        <v>101209920.31872509</v>
      </c>
      <c r="AZ7" s="11">
        <v>45835</v>
      </c>
      <c r="BA7" s="11">
        <v>45834</v>
      </c>
      <c r="BB7" s="11">
        <v>45835</v>
      </c>
      <c r="BC7" s="2" t="s">
        <v>34</v>
      </c>
      <c r="BD7" s="2" t="s">
        <v>35</v>
      </c>
      <c r="BE7" s="15">
        <v>45847</v>
      </c>
      <c r="BF7" s="2"/>
      <c r="BG7" s="2"/>
      <c r="BH7" s="2"/>
      <c r="BI7" s="2"/>
      <c r="BJ7" s="2"/>
      <c r="BK7" s="2"/>
      <c r="BL7" s="2"/>
      <c r="BM7" s="16"/>
      <c r="BN7" s="17">
        <v>46233</v>
      </c>
      <c r="BO7" s="15"/>
      <c r="BP7" s="18"/>
      <c r="BQ7" s="19">
        <v>101209920</v>
      </c>
      <c r="BR7" s="20">
        <f t="shared" si="0"/>
        <v>0.3187250941991806</v>
      </c>
      <c r="BS7" s="21"/>
      <c r="BT7" s="21">
        <v>100</v>
      </c>
      <c r="BU7" s="10"/>
      <c r="BV7" s="2" t="s">
        <v>18</v>
      </c>
    </row>
    <row r="8" spans="1:74" s="23" customFormat="1" ht="16.5" x14ac:dyDescent="0.3">
      <c r="A8" s="2" t="s">
        <v>0</v>
      </c>
      <c r="B8" s="2" t="s">
        <v>36</v>
      </c>
      <c r="C8" s="3" t="s">
        <v>37</v>
      </c>
      <c r="D8" s="25">
        <v>45847</v>
      </c>
      <c r="E8" s="5">
        <v>81112101</v>
      </c>
      <c r="F8" s="2" t="s">
        <v>3</v>
      </c>
      <c r="G8" s="2" t="s">
        <v>38</v>
      </c>
      <c r="H8" s="7">
        <v>480</v>
      </c>
      <c r="I8" s="2" t="s">
        <v>39</v>
      </c>
      <c r="J8" s="9">
        <v>900675641</v>
      </c>
      <c r="K8" s="10" t="s">
        <v>40</v>
      </c>
      <c r="L8" s="2" t="s">
        <v>8</v>
      </c>
      <c r="M8" s="2" t="s">
        <v>41</v>
      </c>
      <c r="N8" s="11" t="s">
        <v>42</v>
      </c>
      <c r="O8" s="2" t="s">
        <v>43</v>
      </c>
      <c r="P8" s="11">
        <v>45847</v>
      </c>
      <c r="Q8" s="27" t="s">
        <v>44</v>
      </c>
      <c r="R8" s="13">
        <v>0</v>
      </c>
      <c r="S8" s="13">
        <v>75476892</v>
      </c>
      <c r="T8" s="13"/>
      <c r="U8" s="13">
        <v>0</v>
      </c>
      <c r="V8" s="13">
        <v>0</v>
      </c>
      <c r="W8" s="13">
        <v>0</v>
      </c>
      <c r="X8" s="13">
        <v>0</v>
      </c>
      <c r="Y8" s="13">
        <v>0</v>
      </c>
      <c r="Z8" s="13">
        <v>0</v>
      </c>
      <c r="AA8" s="13">
        <v>0</v>
      </c>
      <c r="AB8" s="13">
        <v>0</v>
      </c>
      <c r="AC8" s="13">
        <v>0</v>
      </c>
      <c r="AD8" s="13">
        <v>0</v>
      </c>
      <c r="AE8" s="13">
        <v>0</v>
      </c>
      <c r="AF8" s="13">
        <v>0</v>
      </c>
      <c r="AG8" s="13">
        <v>0</v>
      </c>
      <c r="AH8" s="13">
        <v>0</v>
      </c>
      <c r="AI8" s="13">
        <v>0</v>
      </c>
      <c r="AJ8" s="13">
        <v>0</v>
      </c>
      <c r="AK8" s="13">
        <v>0</v>
      </c>
      <c r="AL8" s="13">
        <v>0</v>
      </c>
      <c r="AM8" s="13">
        <v>0</v>
      </c>
      <c r="AN8" s="13">
        <v>0</v>
      </c>
      <c r="AO8" s="13">
        <v>0</v>
      </c>
      <c r="AP8" s="13">
        <v>0</v>
      </c>
      <c r="AQ8" s="13">
        <v>0</v>
      </c>
      <c r="AR8" s="13">
        <v>0</v>
      </c>
      <c r="AS8" s="13">
        <v>0</v>
      </c>
      <c r="AT8" s="13"/>
      <c r="AU8" s="13">
        <v>0</v>
      </c>
      <c r="AV8" s="13">
        <v>75476892</v>
      </c>
      <c r="AW8" s="13">
        <v>0</v>
      </c>
      <c r="AX8" s="13">
        <v>0</v>
      </c>
      <c r="AY8" s="14">
        <f t="shared" ref="AY8:AY10" si="5">(SUM(R8:AT8)/1.004)+SUM(AU8:AX8)</f>
        <v>150653079.25099599</v>
      </c>
      <c r="AZ8" s="11">
        <v>45852</v>
      </c>
      <c r="BA8" s="11">
        <v>45848</v>
      </c>
      <c r="BB8" s="11">
        <v>45852</v>
      </c>
      <c r="BC8" s="2" t="s">
        <v>34</v>
      </c>
      <c r="BD8" s="2" t="s">
        <v>35</v>
      </c>
      <c r="BE8" s="15">
        <v>45860</v>
      </c>
      <c r="BF8" s="2"/>
      <c r="BG8" s="2"/>
      <c r="BH8" s="2"/>
      <c r="BI8" s="2"/>
      <c r="BJ8" s="2"/>
      <c r="BK8" s="2"/>
      <c r="BL8" s="2"/>
      <c r="BM8" s="16"/>
      <c r="BN8" s="17">
        <v>46387</v>
      </c>
      <c r="BO8" s="15"/>
      <c r="BP8" s="18">
        <v>0</v>
      </c>
      <c r="BQ8" s="19">
        <f>10241140+8861077</f>
        <v>19102217</v>
      </c>
      <c r="BR8" s="20">
        <f>AY8-BQ8</f>
        <v>131550862.25099599</v>
      </c>
      <c r="BS8" s="21">
        <v>12.5</v>
      </c>
      <c r="BT8" s="21">
        <v>25.41</v>
      </c>
      <c r="BU8" s="10" t="s">
        <v>45</v>
      </c>
      <c r="BV8" s="2" t="s">
        <v>18</v>
      </c>
    </row>
    <row r="9" spans="1:74" s="23" customFormat="1" ht="16.5" x14ac:dyDescent="0.3">
      <c r="A9" s="2" t="s">
        <v>0</v>
      </c>
      <c r="B9" s="2" t="s">
        <v>46</v>
      </c>
      <c r="C9" s="3" t="s">
        <v>47</v>
      </c>
      <c r="D9" s="25">
        <v>45863</v>
      </c>
      <c r="E9" s="5">
        <v>43230000</v>
      </c>
      <c r="F9" s="2" t="s">
        <v>3</v>
      </c>
      <c r="G9" s="2" t="s">
        <v>48</v>
      </c>
      <c r="H9" s="7">
        <v>365</v>
      </c>
      <c r="I9" s="2" t="s">
        <v>49</v>
      </c>
      <c r="J9" s="9" t="s">
        <v>50</v>
      </c>
      <c r="K9" s="10" t="s">
        <v>51</v>
      </c>
      <c r="L9" s="2" t="s">
        <v>8</v>
      </c>
      <c r="M9" s="2" t="s">
        <v>52</v>
      </c>
      <c r="N9" s="11" t="s">
        <v>53</v>
      </c>
      <c r="O9" s="2" t="s">
        <v>54</v>
      </c>
      <c r="P9" s="11">
        <v>45863</v>
      </c>
      <c r="Q9" s="27" t="s">
        <v>55</v>
      </c>
      <c r="R9" s="13">
        <v>0</v>
      </c>
      <c r="S9" s="13">
        <v>46232626</v>
      </c>
      <c r="T9" s="13"/>
      <c r="U9" s="13">
        <v>0</v>
      </c>
      <c r="V9" s="13">
        <v>0</v>
      </c>
      <c r="W9" s="13">
        <v>0</v>
      </c>
      <c r="X9" s="13">
        <v>0</v>
      </c>
      <c r="Y9" s="13">
        <v>0</v>
      </c>
      <c r="Z9" s="13">
        <v>0</v>
      </c>
      <c r="AA9" s="13">
        <v>0</v>
      </c>
      <c r="AB9" s="13">
        <v>0</v>
      </c>
      <c r="AC9" s="13">
        <v>0</v>
      </c>
      <c r="AD9" s="13">
        <v>0</v>
      </c>
      <c r="AE9" s="13">
        <v>0</v>
      </c>
      <c r="AF9" s="13">
        <v>0</v>
      </c>
      <c r="AG9" s="13">
        <v>0</v>
      </c>
      <c r="AH9" s="13">
        <v>0</v>
      </c>
      <c r="AI9" s="13">
        <v>0</v>
      </c>
      <c r="AJ9" s="13">
        <v>0</v>
      </c>
      <c r="AK9" s="13">
        <v>0</v>
      </c>
      <c r="AL9" s="13">
        <v>0</v>
      </c>
      <c r="AM9" s="13">
        <v>0</v>
      </c>
      <c r="AN9" s="13">
        <v>0</v>
      </c>
      <c r="AO9" s="13">
        <v>0</v>
      </c>
      <c r="AP9" s="13">
        <v>0</v>
      </c>
      <c r="AQ9" s="13">
        <v>0</v>
      </c>
      <c r="AR9" s="13">
        <v>0</v>
      </c>
      <c r="AS9" s="13">
        <v>0</v>
      </c>
      <c r="AT9" s="13"/>
      <c r="AU9" s="13">
        <v>41178673</v>
      </c>
      <c r="AV9" s="13">
        <v>0</v>
      </c>
      <c r="AW9" s="13">
        <v>0</v>
      </c>
      <c r="AX9" s="13">
        <v>0</v>
      </c>
      <c r="AY9" s="14">
        <f t="shared" si="5"/>
        <v>87227105.270916343</v>
      </c>
      <c r="AZ9" s="11">
        <v>45867</v>
      </c>
      <c r="BA9" s="11">
        <v>45866</v>
      </c>
      <c r="BB9" s="11">
        <v>45867</v>
      </c>
      <c r="BC9" s="2" t="s">
        <v>56</v>
      </c>
      <c r="BD9" s="2" t="s">
        <v>57</v>
      </c>
      <c r="BE9" s="15">
        <v>45867</v>
      </c>
      <c r="BF9" s="2"/>
      <c r="BG9" s="2"/>
      <c r="BH9" s="2"/>
      <c r="BI9" s="2"/>
      <c r="BJ9" s="2"/>
      <c r="BK9" s="2"/>
      <c r="BL9" s="2"/>
      <c r="BM9" s="28"/>
      <c r="BN9" s="17">
        <v>46231</v>
      </c>
      <c r="BO9" s="15"/>
      <c r="BP9" s="29">
        <v>87227105</v>
      </c>
      <c r="BQ9" s="19">
        <f>BP9*50%</f>
        <v>43613552.5</v>
      </c>
      <c r="BR9" s="20">
        <f t="shared" ref="BR9:BR17" si="6">AY9-BQ9</f>
        <v>43613552.770916343</v>
      </c>
      <c r="BS9" s="21">
        <f t="shared" ref="BS9" si="7">BQ9*100/AY9</f>
        <v>49.999999844706331</v>
      </c>
      <c r="BT9" s="21">
        <f t="shared" ref="BT9" si="8">BS9</f>
        <v>49.999999844706331</v>
      </c>
      <c r="BU9" s="10" t="s">
        <v>58</v>
      </c>
      <c r="BV9" s="2" t="s">
        <v>18</v>
      </c>
    </row>
    <row r="10" spans="1:74" s="23" customFormat="1" ht="16.5" x14ac:dyDescent="0.3">
      <c r="A10" s="2" t="s">
        <v>0</v>
      </c>
      <c r="B10" s="2"/>
      <c r="C10" s="3" t="s">
        <v>59</v>
      </c>
      <c r="D10" s="4">
        <v>45901</v>
      </c>
      <c r="E10" s="4" t="s">
        <v>60</v>
      </c>
      <c r="F10" s="2" t="s">
        <v>61</v>
      </c>
      <c r="G10" s="2" t="s">
        <v>62</v>
      </c>
      <c r="H10" s="7">
        <v>210</v>
      </c>
      <c r="I10" s="2" t="s">
        <v>63</v>
      </c>
      <c r="J10" s="9" t="s">
        <v>64</v>
      </c>
      <c r="K10" s="30" t="s">
        <v>65</v>
      </c>
      <c r="L10" s="2" t="s">
        <v>8</v>
      </c>
      <c r="M10" s="2" t="s">
        <v>66</v>
      </c>
      <c r="N10" s="11" t="s">
        <v>67</v>
      </c>
      <c r="O10" s="2" t="s">
        <v>68</v>
      </c>
      <c r="P10" s="11">
        <v>45901</v>
      </c>
      <c r="Q10" s="2" t="s">
        <v>69</v>
      </c>
      <c r="R10" s="13">
        <v>30109157</v>
      </c>
      <c r="S10" s="13">
        <f>1258293+104432871+32765613</f>
        <v>138456777</v>
      </c>
      <c r="T10" s="13">
        <v>0</v>
      </c>
      <c r="U10" s="13">
        <v>0</v>
      </c>
      <c r="V10" s="13">
        <v>0</v>
      </c>
      <c r="W10" s="13">
        <v>0</v>
      </c>
      <c r="X10" s="13">
        <v>0</v>
      </c>
      <c r="Y10" s="13">
        <v>0</v>
      </c>
      <c r="Z10" s="13">
        <f>22581868+943720+96830138</f>
        <v>120355726</v>
      </c>
      <c r="AA10" s="13">
        <v>0</v>
      </c>
      <c r="AB10" s="13">
        <v>0</v>
      </c>
      <c r="AC10" s="13">
        <v>0</v>
      </c>
      <c r="AD10" s="13">
        <v>0</v>
      </c>
      <c r="AE10" s="13">
        <v>0</v>
      </c>
      <c r="AF10" s="13">
        <v>0</v>
      </c>
      <c r="AG10" s="13">
        <v>0</v>
      </c>
      <c r="AH10" s="13">
        <v>0</v>
      </c>
      <c r="AI10" s="13">
        <v>0</v>
      </c>
      <c r="AJ10" s="13">
        <v>0</v>
      </c>
      <c r="AK10" s="13">
        <v>0</v>
      </c>
      <c r="AL10" s="13">
        <v>0</v>
      </c>
      <c r="AM10" s="13">
        <v>0</v>
      </c>
      <c r="AN10" s="13">
        <v>0</v>
      </c>
      <c r="AO10" s="13">
        <v>0</v>
      </c>
      <c r="AP10" s="13">
        <v>0</v>
      </c>
      <c r="AQ10" s="13">
        <v>0</v>
      </c>
      <c r="AR10" s="13">
        <v>0</v>
      </c>
      <c r="AS10" s="13">
        <v>0</v>
      </c>
      <c r="AT10" s="13">
        <v>0</v>
      </c>
      <c r="AU10" s="13">
        <v>0</v>
      </c>
      <c r="AV10" s="13">
        <v>0</v>
      </c>
      <c r="AW10" s="13">
        <v>0</v>
      </c>
      <c r="AX10" s="13">
        <v>0</v>
      </c>
      <c r="AY10" s="14">
        <f t="shared" si="5"/>
        <v>287770577.68924302</v>
      </c>
      <c r="AZ10" s="11">
        <v>45904</v>
      </c>
      <c r="BA10" s="11">
        <v>45902</v>
      </c>
      <c r="BB10" s="11">
        <v>45904</v>
      </c>
      <c r="BC10" s="2" t="s">
        <v>16</v>
      </c>
      <c r="BD10" s="2" t="s">
        <v>17</v>
      </c>
      <c r="BE10" s="15">
        <v>45908</v>
      </c>
      <c r="BF10" s="2"/>
      <c r="BG10" s="2"/>
      <c r="BH10" s="2"/>
      <c r="BI10" s="2"/>
      <c r="BJ10" s="2"/>
      <c r="BK10" s="2"/>
      <c r="BL10" s="2"/>
      <c r="BM10" s="16"/>
      <c r="BN10" s="17">
        <v>46119</v>
      </c>
      <c r="BO10" s="15"/>
      <c r="BP10" s="18"/>
      <c r="BQ10" s="19">
        <v>113133894</v>
      </c>
      <c r="BR10" s="20">
        <f t="shared" si="6"/>
        <v>174636683.68924302</v>
      </c>
      <c r="BS10" s="21">
        <v>42.86</v>
      </c>
      <c r="BT10" s="21">
        <f>BQ10*100/AY10</f>
        <v>39.313919758040988</v>
      </c>
      <c r="BU10" s="10" t="s">
        <v>70</v>
      </c>
      <c r="BV10" s="2" t="s">
        <v>18</v>
      </c>
    </row>
    <row r="11" spans="1:74" s="23" customFormat="1" ht="16.5" x14ac:dyDescent="0.3">
      <c r="A11" s="2" t="s">
        <v>0</v>
      </c>
      <c r="B11" s="2" t="s">
        <v>71</v>
      </c>
      <c r="C11" s="3" t="s">
        <v>72</v>
      </c>
      <c r="D11" s="4">
        <v>45933</v>
      </c>
      <c r="E11" s="31" t="s">
        <v>73</v>
      </c>
      <c r="F11" s="2" t="s">
        <v>61</v>
      </c>
      <c r="G11" s="2" t="s">
        <v>74</v>
      </c>
      <c r="H11" s="7">
        <v>210</v>
      </c>
      <c r="I11" s="2" t="s">
        <v>63</v>
      </c>
      <c r="J11" s="9" t="s">
        <v>64</v>
      </c>
      <c r="K11" s="30" t="s">
        <v>65</v>
      </c>
      <c r="L11" s="2" t="s">
        <v>8</v>
      </c>
      <c r="M11" s="2">
        <v>2025000965</v>
      </c>
      <c r="N11" s="11">
        <v>45903</v>
      </c>
      <c r="O11" s="2" t="s">
        <v>75</v>
      </c>
      <c r="P11" s="11">
        <v>45932</v>
      </c>
      <c r="Q11" s="2" t="s">
        <v>76</v>
      </c>
      <c r="R11" s="13">
        <v>15296331</v>
      </c>
      <c r="S11" s="13">
        <f>3214711+48169724</f>
        <v>51384435</v>
      </c>
      <c r="T11" s="13">
        <v>0</v>
      </c>
      <c r="U11" s="13">
        <v>0</v>
      </c>
      <c r="V11" s="13">
        <v>0</v>
      </c>
      <c r="W11" s="13">
        <v>0</v>
      </c>
      <c r="X11" s="13">
        <v>0</v>
      </c>
      <c r="Y11" s="13">
        <v>0</v>
      </c>
      <c r="Z11" s="13">
        <v>34144720</v>
      </c>
      <c r="AA11" s="13">
        <v>0</v>
      </c>
      <c r="AB11" s="13">
        <v>0</v>
      </c>
      <c r="AC11" s="13">
        <v>0</v>
      </c>
      <c r="AD11" s="13">
        <v>0</v>
      </c>
      <c r="AE11" s="13">
        <v>0</v>
      </c>
      <c r="AF11" s="13">
        <v>0</v>
      </c>
      <c r="AG11" s="13">
        <v>0</v>
      </c>
      <c r="AH11" s="13">
        <v>0</v>
      </c>
      <c r="AI11" s="13">
        <v>0</v>
      </c>
      <c r="AJ11" s="13">
        <v>0</v>
      </c>
      <c r="AK11" s="13">
        <v>0</v>
      </c>
      <c r="AL11" s="13">
        <v>0</v>
      </c>
      <c r="AM11" s="13">
        <v>0</v>
      </c>
      <c r="AN11" s="13">
        <v>0</v>
      </c>
      <c r="AO11" s="13">
        <v>0</v>
      </c>
      <c r="AP11" s="13">
        <v>0</v>
      </c>
      <c r="AQ11" s="13">
        <v>0</v>
      </c>
      <c r="AR11" s="13">
        <v>0</v>
      </c>
      <c r="AS11" s="13">
        <v>0</v>
      </c>
      <c r="AT11" s="13">
        <v>0</v>
      </c>
      <c r="AU11" s="13">
        <v>0</v>
      </c>
      <c r="AV11" s="13">
        <v>0</v>
      </c>
      <c r="AW11" s="13">
        <v>0</v>
      </c>
      <c r="AX11" s="13">
        <v>0</v>
      </c>
      <c r="AY11" s="14">
        <f t="shared" ref="AY11:AY16" si="9">(SUM(R11:AT11)/1.004)+SUM(AU11:AX11)</f>
        <v>100423790.83665338</v>
      </c>
      <c r="AZ11" s="11">
        <v>45940</v>
      </c>
      <c r="BA11" s="11">
        <v>45936</v>
      </c>
      <c r="BB11" s="11">
        <v>45940</v>
      </c>
      <c r="BC11" s="2" t="s">
        <v>16</v>
      </c>
      <c r="BD11" s="2" t="s">
        <v>17</v>
      </c>
      <c r="BE11" s="15">
        <v>45883</v>
      </c>
      <c r="BF11" s="2"/>
      <c r="BG11" s="2"/>
      <c r="BH11" s="2"/>
      <c r="BI11" s="2"/>
      <c r="BJ11" s="2"/>
      <c r="BK11" s="2"/>
      <c r="BL11" s="2"/>
      <c r="BM11" s="16"/>
      <c r="BN11" s="17">
        <v>46155</v>
      </c>
      <c r="BO11" s="15"/>
      <c r="BP11" s="18"/>
      <c r="BQ11" s="19">
        <v>22951776</v>
      </c>
      <c r="BR11" s="20">
        <f t="shared" si="6"/>
        <v>77472014.836653382</v>
      </c>
      <c r="BS11" s="21">
        <v>28.57</v>
      </c>
      <c r="BT11" s="21">
        <v>22.85</v>
      </c>
      <c r="BU11" s="10" t="s">
        <v>77</v>
      </c>
      <c r="BV11" s="2" t="s">
        <v>18</v>
      </c>
    </row>
    <row r="12" spans="1:74" s="23" customFormat="1" ht="16.5" x14ac:dyDescent="0.3">
      <c r="A12" s="2" t="s">
        <v>0</v>
      </c>
      <c r="B12" s="2" t="s">
        <v>78</v>
      </c>
      <c r="C12" s="32" t="s">
        <v>79</v>
      </c>
      <c r="D12" s="4">
        <v>45945</v>
      </c>
      <c r="E12" s="31" t="s">
        <v>80</v>
      </c>
      <c r="F12" s="2" t="s">
        <v>81</v>
      </c>
      <c r="G12" s="2" t="s">
        <v>82</v>
      </c>
      <c r="H12" s="7">
        <v>50</v>
      </c>
      <c r="I12" s="2" t="s">
        <v>83</v>
      </c>
      <c r="J12" s="9" t="s">
        <v>84</v>
      </c>
      <c r="K12" s="30" t="s">
        <v>85</v>
      </c>
      <c r="L12" s="2" t="s">
        <v>8</v>
      </c>
      <c r="M12" s="2">
        <v>2025000886</v>
      </c>
      <c r="N12" s="11">
        <v>45888</v>
      </c>
      <c r="O12" s="2">
        <v>2025001676</v>
      </c>
      <c r="P12" s="11">
        <v>45945</v>
      </c>
      <c r="Q12" s="2" t="s">
        <v>86</v>
      </c>
      <c r="R12" s="13">
        <v>0</v>
      </c>
      <c r="S12" s="13">
        <v>11441385</v>
      </c>
      <c r="T12" s="13">
        <v>0</v>
      </c>
      <c r="U12" s="13">
        <v>0</v>
      </c>
      <c r="V12" s="13">
        <v>0</v>
      </c>
      <c r="W12" s="13">
        <v>0</v>
      </c>
      <c r="X12" s="13">
        <v>0</v>
      </c>
      <c r="Y12" s="13">
        <v>0</v>
      </c>
      <c r="Z12" s="13">
        <v>0</v>
      </c>
      <c r="AA12" s="13">
        <v>0</v>
      </c>
      <c r="AB12" s="13">
        <v>0</v>
      </c>
      <c r="AC12" s="13">
        <v>0</v>
      </c>
      <c r="AD12" s="13">
        <v>0</v>
      </c>
      <c r="AE12" s="13">
        <v>0</v>
      </c>
      <c r="AF12" s="13">
        <v>0</v>
      </c>
      <c r="AG12" s="13">
        <v>0</v>
      </c>
      <c r="AH12" s="13">
        <v>0</v>
      </c>
      <c r="AI12" s="13">
        <v>0</v>
      </c>
      <c r="AJ12" s="13">
        <v>0</v>
      </c>
      <c r="AK12" s="13">
        <v>0</v>
      </c>
      <c r="AL12" s="13">
        <v>0</v>
      </c>
      <c r="AM12" s="13">
        <v>0</v>
      </c>
      <c r="AN12" s="13">
        <v>0</v>
      </c>
      <c r="AO12" s="13">
        <v>0</v>
      </c>
      <c r="AP12" s="13">
        <v>0</v>
      </c>
      <c r="AQ12" s="13">
        <v>48776431</v>
      </c>
      <c r="AR12" s="13">
        <v>0</v>
      </c>
      <c r="AS12" s="13">
        <v>0</v>
      </c>
      <c r="AT12" s="13">
        <v>0</v>
      </c>
      <c r="AU12" s="13">
        <v>0</v>
      </c>
      <c r="AV12" s="13">
        <v>0</v>
      </c>
      <c r="AW12" s="13">
        <v>0</v>
      </c>
      <c r="AX12" s="13">
        <v>0</v>
      </c>
      <c r="AY12" s="14">
        <f t="shared" si="9"/>
        <v>59977904.382470116</v>
      </c>
      <c r="AZ12" s="11">
        <v>45968</v>
      </c>
      <c r="BA12" s="11">
        <v>45965</v>
      </c>
      <c r="BB12" s="11">
        <v>45968</v>
      </c>
      <c r="BC12" s="2" t="s">
        <v>34</v>
      </c>
      <c r="BD12" s="2" t="s">
        <v>35</v>
      </c>
      <c r="BE12" s="15">
        <v>45966</v>
      </c>
      <c r="BF12" s="2"/>
      <c r="BG12" s="2"/>
      <c r="BH12" s="2"/>
      <c r="BI12" s="2"/>
      <c r="BJ12" s="2"/>
      <c r="BK12" s="2"/>
      <c r="BL12" s="2"/>
      <c r="BM12" s="16"/>
      <c r="BN12" s="17">
        <v>46022</v>
      </c>
      <c r="BO12" s="15"/>
      <c r="BP12" s="18">
        <v>59977904</v>
      </c>
      <c r="BQ12" s="19">
        <f t="shared" ref="BQ12:BQ16" si="10">BP12*0</f>
        <v>0</v>
      </c>
      <c r="BR12" s="20">
        <f t="shared" si="6"/>
        <v>59977904.382470116</v>
      </c>
      <c r="BS12" s="21">
        <f t="shared" ref="BS12:BS17" si="11">BQ12*100/AY12</f>
        <v>0</v>
      </c>
      <c r="BT12" s="21">
        <f t="shared" ref="BT12:BT17" si="12">BS12</f>
        <v>0</v>
      </c>
      <c r="BU12" s="10" t="s">
        <v>87</v>
      </c>
      <c r="BV12" s="2" t="s">
        <v>18</v>
      </c>
    </row>
    <row r="13" spans="1:74" s="23" customFormat="1" ht="16.5" x14ac:dyDescent="0.3">
      <c r="A13" s="2" t="s">
        <v>0</v>
      </c>
      <c r="B13" s="2" t="s">
        <v>78</v>
      </c>
      <c r="C13" s="32" t="s">
        <v>88</v>
      </c>
      <c r="D13" s="4">
        <v>45945</v>
      </c>
      <c r="E13" s="31" t="s">
        <v>80</v>
      </c>
      <c r="F13" s="2" t="s">
        <v>81</v>
      </c>
      <c r="G13" s="2" t="s">
        <v>89</v>
      </c>
      <c r="H13" s="7">
        <v>50</v>
      </c>
      <c r="I13" s="2" t="s">
        <v>90</v>
      </c>
      <c r="J13" s="9" t="s">
        <v>91</v>
      </c>
      <c r="K13" s="30" t="s">
        <v>92</v>
      </c>
      <c r="L13" s="2" t="s">
        <v>8</v>
      </c>
      <c r="M13" s="2">
        <v>2025000886</v>
      </c>
      <c r="N13" s="11">
        <v>45888</v>
      </c>
      <c r="O13" s="2">
        <v>2025001677</v>
      </c>
      <c r="P13" s="11">
        <v>45945</v>
      </c>
      <c r="Q13" s="2" t="s">
        <v>93</v>
      </c>
      <c r="R13" s="13">
        <v>0</v>
      </c>
      <c r="S13" s="13">
        <v>5420926</v>
      </c>
      <c r="T13" s="13">
        <v>0</v>
      </c>
      <c r="U13" s="13">
        <v>0</v>
      </c>
      <c r="V13" s="13">
        <v>0</v>
      </c>
      <c r="W13" s="13">
        <v>0</v>
      </c>
      <c r="X13" s="13">
        <v>0</v>
      </c>
      <c r="Y13" s="13">
        <v>0</v>
      </c>
      <c r="Z13" s="13">
        <v>0</v>
      </c>
      <c r="AA13" s="13">
        <v>0</v>
      </c>
      <c r="AB13" s="13">
        <v>0</v>
      </c>
      <c r="AC13" s="13">
        <v>0</v>
      </c>
      <c r="AD13" s="13">
        <v>0</v>
      </c>
      <c r="AE13" s="13">
        <v>0</v>
      </c>
      <c r="AF13" s="13">
        <v>0</v>
      </c>
      <c r="AG13" s="13">
        <v>0</v>
      </c>
      <c r="AH13" s="13">
        <v>0</v>
      </c>
      <c r="AI13" s="13">
        <v>0</v>
      </c>
      <c r="AJ13" s="13">
        <v>0</v>
      </c>
      <c r="AK13" s="13">
        <v>0</v>
      </c>
      <c r="AL13" s="13">
        <v>0</v>
      </c>
      <c r="AM13" s="13">
        <v>0</v>
      </c>
      <c r="AN13" s="13">
        <v>0</v>
      </c>
      <c r="AO13" s="13">
        <v>0</v>
      </c>
      <c r="AP13" s="13">
        <v>0</v>
      </c>
      <c r="AQ13" s="13">
        <v>23110262</v>
      </c>
      <c r="AR13" s="13">
        <v>0</v>
      </c>
      <c r="AS13" s="13">
        <v>0</v>
      </c>
      <c r="AT13" s="13">
        <v>0</v>
      </c>
      <c r="AU13" s="13">
        <v>0</v>
      </c>
      <c r="AV13" s="13">
        <v>0</v>
      </c>
      <c r="AW13" s="13">
        <v>0</v>
      </c>
      <c r="AX13" s="13">
        <v>0</v>
      </c>
      <c r="AY13" s="14">
        <f t="shared" si="9"/>
        <v>28417517.928286854</v>
      </c>
      <c r="AZ13" s="11">
        <v>45961</v>
      </c>
      <c r="BA13" s="11">
        <v>45946</v>
      </c>
      <c r="BB13" s="11">
        <v>45961</v>
      </c>
      <c r="BC13" s="2" t="s">
        <v>34</v>
      </c>
      <c r="BD13" s="2" t="s">
        <v>35</v>
      </c>
      <c r="BE13" s="15">
        <v>45965</v>
      </c>
      <c r="BF13" s="2"/>
      <c r="BG13" s="2"/>
      <c r="BH13" s="2"/>
      <c r="BI13" s="2"/>
      <c r="BJ13" s="2"/>
      <c r="BK13" s="2"/>
      <c r="BL13" s="2"/>
      <c r="BM13" s="16"/>
      <c r="BN13" s="17">
        <v>46000</v>
      </c>
      <c r="BO13" s="17">
        <v>46000</v>
      </c>
      <c r="BP13" s="18">
        <v>0</v>
      </c>
      <c r="BQ13" s="19">
        <v>28417517.899999999</v>
      </c>
      <c r="BR13" s="20">
        <f t="shared" si="6"/>
        <v>2.8286855667829514E-2</v>
      </c>
      <c r="BS13" s="21">
        <f t="shared" si="11"/>
        <v>99.999999900459798</v>
      </c>
      <c r="BT13" s="21">
        <f t="shared" si="12"/>
        <v>99.999999900459798</v>
      </c>
      <c r="BU13" s="10" t="s">
        <v>94</v>
      </c>
      <c r="BV13" s="2" t="s">
        <v>95</v>
      </c>
    </row>
    <row r="14" spans="1:74" s="23" customFormat="1" ht="16.5" x14ac:dyDescent="0.3">
      <c r="A14" s="2" t="s">
        <v>0</v>
      </c>
      <c r="B14" s="2" t="s">
        <v>78</v>
      </c>
      <c r="C14" s="32" t="s">
        <v>96</v>
      </c>
      <c r="D14" s="4">
        <v>45945</v>
      </c>
      <c r="E14" s="31" t="s">
        <v>80</v>
      </c>
      <c r="F14" s="2" t="s">
        <v>81</v>
      </c>
      <c r="G14" s="2" t="s">
        <v>97</v>
      </c>
      <c r="H14" s="7">
        <v>50</v>
      </c>
      <c r="I14" s="2" t="s">
        <v>83</v>
      </c>
      <c r="J14" s="9" t="s">
        <v>84</v>
      </c>
      <c r="K14" s="30" t="s">
        <v>85</v>
      </c>
      <c r="L14" s="2" t="s">
        <v>8</v>
      </c>
      <c r="M14" s="2">
        <v>2025000886</v>
      </c>
      <c r="N14" s="11">
        <v>45888</v>
      </c>
      <c r="O14" s="2">
        <v>2025001678</v>
      </c>
      <c r="P14" s="11">
        <v>45945</v>
      </c>
      <c r="Q14" s="2" t="s">
        <v>93</v>
      </c>
      <c r="R14" s="13">
        <v>0</v>
      </c>
      <c r="S14" s="13">
        <v>1835811</v>
      </c>
      <c r="T14" s="13">
        <v>0</v>
      </c>
      <c r="U14" s="13">
        <v>0</v>
      </c>
      <c r="V14" s="13">
        <v>0</v>
      </c>
      <c r="W14" s="13">
        <v>0</v>
      </c>
      <c r="X14" s="13">
        <v>0</v>
      </c>
      <c r="Y14" s="13">
        <v>0</v>
      </c>
      <c r="Z14" s="13">
        <v>0</v>
      </c>
      <c r="AA14" s="13">
        <v>0</v>
      </c>
      <c r="AB14" s="13">
        <v>0</v>
      </c>
      <c r="AC14" s="13">
        <v>0</v>
      </c>
      <c r="AD14" s="13">
        <v>0</v>
      </c>
      <c r="AE14" s="13">
        <v>0</v>
      </c>
      <c r="AF14" s="13">
        <v>0</v>
      </c>
      <c r="AG14" s="13">
        <v>0</v>
      </c>
      <c r="AH14" s="13">
        <v>0</v>
      </c>
      <c r="AI14" s="13">
        <v>0</v>
      </c>
      <c r="AJ14" s="13">
        <v>0</v>
      </c>
      <c r="AK14" s="13">
        <v>0</v>
      </c>
      <c r="AL14" s="13">
        <v>0</v>
      </c>
      <c r="AM14" s="13">
        <v>0</v>
      </c>
      <c r="AN14" s="13">
        <v>0</v>
      </c>
      <c r="AO14" s="13">
        <v>0</v>
      </c>
      <c r="AP14" s="13">
        <v>0</v>
      </c>
      <c r="AQ14" s="13">
        <v>7826354</v>
      </c>
      <c r="AR14" s="13">
        <v>0</v>
      </c>
      <c r="AS14" s="13">
        <v>0</v>
      </c>
      <c r="AT14" s="13">
        <v>0</v>
      </c>
      <c r="AU14" s="13">
        <v>0</v>
      </c>
      <c r="AV14" s="13">
        <v>0</v>
      </c>
      <c r="AW14" s="13">
        <v>0</v>
      </c>
      <c r="AX14" s="13">
        <v>0</v>
      </c>
      <c r="AY14" s="14">
        <f t="shared" si="9"/>
        <v>9623670.3187250998</v>
      </c>
      <c r="AZ14" s="11">
        <v>45968</v>
      </c>
      <c r="BA14" s="11">
        <v>45965</v>
      </c>
      <c r="BB14" s="11">
        <v>45968</v>
      </c>
      <c r="BC14" s="2" t="s">
        <v>34</v>
      </c>
      <c r="BD14" s="2" t="s">
        <v>35</v>
      </c>
      <c r="BE14" s="15">
        <v>45966</v>
      </c>
      <c r="BF14" s="2"/>
      <c r="BG14" s="2"/>
      <c r="BH14" s="2"/>
      <c r="BI14" s="2"/>
      <c r="BJ14" s="2"/>
      <c r="BK14" s="2"/>
      <c r="BL14" s="2"/>
      <c r="BM14" s="16"/>
      <c r="BN14" s="17">
        <v>46022</v>
      </c>
      <c r="BO14" s="15"/>
      <c r="BP14" s="18">
        <v>9623670</v>
      </c>
      <c r="BQ14" s="19">
        <f t="shared" si="10"/>
        <v>0</v>
      </c>
      <c r="BR14" s="20">
        <f t="shared" si="6"/>
        <v>9623670.3187250998</v>
      </c>
      <c r="BS14" s="21">
        <f t="shared" si="11"/>
        <v>0</v>
      </c>
      <c r="BT14" s="21">
        <f t="shared" si="12"/>
        <v>0</v>
      </c>
      <c r="BU14" s="10" t="s">
        <v>98</v>
      </c>
      <c r="BV14" s="2" t="s">
        <v>18</v>
      </c>
    </row>
    <row r="15" spans="1:74" s="23" customFormat="1" ht="16.5" x14ac:dyDescent="0.3">
      <c r="A15" s="2" t="s">
        <v>0</v>
      </c>
      <c r="B15" s="2" t="s">
        <v>78</v>
      </c>
      <c r="C15" s="32" t="s">
        <v>99</v>
      </c>
      <c r="D15" s="4">
        <v>45945</v>
      </c>
      <c r="E15" s="31" t="s">
        <v>80</v>
      </c>
      <c r="F15" s="2" t="s">
        <v>81</v>
      </c>
      <c r="G15" s="2" t="s">
        <v>100</v>
      </c>
      <c r="H15" s="7">
        <v>50</v>
      </c>
      <c r="I15" s="2" t="s">
        <v>101</v>
      </c>
      <c r="J15" s="9" t="s">
        <v>102</v>
      </c>
      <c r="K15" s="30" t="s">
        <v>103</v>
      </c>
      <c r="L15" s="2" t="s">
        <v>8</v>
      </c>
      <c r="M15" s="2">
        <v>2025000886</v>
      </c>
      <c r="N15" s="11">
        <v>45888</v>
      </c>
      <c r="O15" s="2">
        <v>2025001679</v>
      </c>
      <c r="P15" s="11">
        <v>45945</v>
      </c>
      <c r="Q15" s="2" t="s">
        <v>93</v>
      </c>
      <c r="R15" s="13">
        <v>0</v>
      </c>
      <c r="S15" s="13">
        <v>1362078</v>
      </c>
      <c r="T15" s="13">
        <v>0</v>
      </c>
      <c r="U15" s="13">
        <v>0</v>
      </c>
      <c r="V15" s="13">
        <v>0</v>
      </c>
      <c r="W15" s="13">
        <v>0</v>
      </c>
      <c r="X15" s="13">
        <v>0</v>
      </c>
      <c r="Y15" s="13">
        <v>0</v>
      </c>
      <c r="Z15" s="13">
        <v>0</v>
      </c>
      <c r="AA15" s="13">
        <v>0</v>
      </c>
      <c r="AB15" s="13">
        <v>0</v>
      </c>
      <c r="AC15" s="13">
        <v>0</v>
      </c>
      <c r="AD15" s="13">
        <v>0</v>
      </c>
      <c r="AE15" s="13">
        <v>0</v>
      </c>
      <c r="AF15" s="13">
        <v>0</v>
      </c>
      <c r="AG15" s="13">
        <v>0</v>
      </c>
      <c r="AH15" s="13">
        <v>0</v>
      </c>
      <c r="AI15" s="13">
        <v>0</v>
      </c>
      <c r="AJ15" s="13">
        <v>0</v>
      </c>
      <c r="AK15" s="13">
        <v>0</v>
      </c>
      <c r="AL15" s="13">
        <v>0</v>
      </c>
      <c r="AM15" s="13">
        <v>0</v>
      </c>
      <c r="AN15" s="13">
        <v>0</v>
      </c>
      <c r="AO15" s="13">
        <v>0</v>
      </c>
      <c r="AP15" s="13">
        <v>0</v>
      </c>
      <c r="AQ15" s="13">
        <v>5806752</v>
      </c>
      <c r="AR15" s="13">
        <v>0</v>
      </c>
      <c r="AS15" s="13">
        <v>0</v>
      </c>
      <c r="AT15" s="13">
        <v>0</v>
      </c>
      <c r="AU15" s="13">
        <v>0</v>
      </c>
      <c r="AV15" s="13">
        <v>0</v>
      </c>
      <c r="AW15" s="13">
        <v>0</v>
      </c>
      <c r="AX15" s="13">
        <v>0</v>
      </c>
      <c r="AY15" s="14">
        <f t="shared" si="9"/>
        <v>7140268.9243027885</v>
      </c>
      <c r="AZ15" s="11">
        <v>45952</v>
      </c>
      <c r="BA15" s="11">
        <v>45946</v>
      </c>
      <c r="BB15" s="11">
        <v>45954</v>
      </c>
      <c r="BC15" s="2" t="s">
        <v>34</v>
      </c>
      <c r="BD15" s="2" t="s">
        <v>35</v>
      </c>
      <c r="BE15" s="15">
        <v>45957</v>
      </c>
      <c r="BF15" s="2"/>
      <c r="BG15" s="2"/>
      <c r="BH15" s="2"/>
      <c r="BI15" s="2"/>
      <c r="BJ15" s="2"/>
      <c r="BK15" s="2"/>
      <c r="BL15" s="2"/>
      <c r="BM15" s="16"/>
      <c r="BN15" s="17">
        <v>46000</v>
      </c>
      <c r="BO15" s="17">
        <v>46000</v>
      </c>
      <c r="BP15" s="18"/>
      <c r="BQ15" s="19">
        <v>7140268.3600000003</v>
      </c>
      <c r="BR15" s="20">
        <v>0</v>
      </c>
      <c r="BS15" s="21">
        <f t="shared" si="11"/>
        <v>99.999992096897273</v>
      </c>
      <c r="BT15" s="21">
        <f t="shared" si="12"/>
        <v>99.999992096897273</v>
      </c>
      <c r="BU15" s="10" t="s">
        <v>104</v>
      </c>
      <c r="BV15" s="2" t="s">
        <v>95</v>
      </c>
    </row>
    <row r="16" spans="1:74" s="23" customFormat="1" ht="16.5" x14ac:dyDescent="0.3">
      <c r="A16" s="2" t="s">
        <v>0</v>
      </c>
      <c r="B16" s="2" t="s">
        <v>78</v>
      </c>
      <c r="C16" s="32" t="s">
        <v>105</v>
      </c>
      <c r="D16" s="4">
        <v>45945</v>
      </c>
      <c r="E16" s="31" t="s">
        <v>80</v>
      </c>
      <c r="F16" s="2" t="s">
        <v>81</v>
      </c>
      <c r="G16" s="2" t="s">
        <v>106</v>
      </c>
      <c r="H16" s="7">
        <v>50</v>
      </c>
      <c r="I16" s="2" t="s">
        <v>101</v>
      </c>
      <c r="J16" s="9" t="s">
        <v>102</v>
      </c>
      <c r="K16" s="30" t="s">
        <v>103</v>
      </c>
      <c r="L16" s="2" t="s">
        <v>8</v>
      </c>
      <c r="M16" s="2">
        <v>2025000886</v>
      </c>
      <c r="N16" s="11">
        <v>45888</v>
      </c>
      <c r="O16" s="2">
        <v>2025001680</v>
      </c>
      <c r="P16" s="11">
        <v>45945</v>
      </c>
      <c r="Q16" s="2" t="s">
        <v>93</v>
      </c>
      <c r="R16" s="13">
        <v>0</v>
      </c>
      <c r="S16" s="13">
        <v>3161263</v>
      </c>
      <c r="T16" s="13">
        <v>0</v>
      </c>
      <c r="U16" s="13">
        <v>0</v>
      </c>
      <c r="V16" s="13">
        <v>0</v>
      </c>
      <c r="W16" s="13">
        <v>0</v>
      </c>
      <c r="X16" s="13">
        <v>0</v>
      </c>
      <c r="Y16" s="13">
        <v>0</v>
      </c>
      <c r="Z16" s="13">
        <v>0</v>
      </c>
      <c r="AA16" s="13">
        <v>0</v>
      </c>
      <c r="AB16" s="13">
        <v>0</v>
      </c>
      <c r="AC16" s="13">
        <v>0</v>
      </c>
      <c r="AD16" s="13">
        <v>0</v>
      </c>
      <c r="AE16" s="13">
        <v>0</v>
      </c>
      <c r="AF16" s="13">
        <v>0</v>
      </c>
      <c r="AG16" s="13">
        <v>0</v>
      </c>
      <c r="AH16" s="13">
        <v>0</v>
      </c>
      <c r="AI16" s="13">
        <v>0</v>
      </c>
      <c r="AJ16" s="13">
        <v>0</v>
      </c>
      <c r="AK16" s="13">
        <v>0</v>
      </c>
      <c r="AL16" s="13">
        <v>0</v>
      </c>
      <c r="AM16" s="13">
        <v>0</v>
      </c>
      <c r="AN16" s="13">
        <v>0</v>
      </c>
      <c r="AO16" s="13">
        <v>0</v>
      </c>
      <c r="AP16" s="13">
        <v>0</v>
      </c>
      <c r="AQ16" s="13">
        <v>13476965</v>
      </c>
      <c r="AR16" s="13">
        <v>0</v>
      </c>
      <c r="AS16" s="13">
        <v>0</v>
      </c>
      <c r="AT16" s="13">
        <v>0</v>
      </c>
      <c r="AU16" s="13">
        <v>0</v>
      </c>
      <c r="AV16" s="13">
        <v>0</v>
      </c>
      <c r="AW16" s="13">
        <v>0</v>
      </c>
      <c r="AX16" s="13">
        <v>0</v>
      </c>
      <c r="AY16" s="14">
        <f t="shared" si="9"/>
        <v>16571940.239043824</v>
      </c>
      <c r="AZ16" s="11">
        <v>45961</v>
      </c>
      <c r="BA16" s="11">
        <v>45946</v>
      </c>
      <c r="BB16" s="11">
        <v>45961</v>
      </c>
      <c r="BC16" s="2" t="s">
        <v>34</v>
      </c>
      <c r="BD16" s="2" t="s">
        <v>35</v>
      </c>
      <c r="BE16" s="15">
        <v>45957</v>
      </c>
      <c r="BF16" s="2"/>
      <c r="BG16" s="2"/>
      <c r="BH16" s="2"/>
      <c r="BI16" s="2"/>
      <c r="BJ16" s="2"/>
      <c r="BK16" s="2"/>
      <c r="BL16" s="2"/>
      <c r="BM16" s="16"/>
      <c r="BN16" s="17">
        <v>46000</v>
      </c>
      <c r="BO16" s="17">
        <v>46000</v>
      </c>
      <c r="BP16" s="18"/>
      <c r="BQ16" s="19">
        <v>16571940</v>
      </c>
      <c r="BR16" s="20">
        <f t="shared" si="6"/>
        <v>0.23904382437467575</v>
      </c>
      <c r="BS16" s="21">
        <f t="shared" si="11"/>
        <v>99.999998557538703</v>
      </c>
      <c r="BT16" s="21">
        <f t="shared" si="12"/>
        <v>99.999998557538703</v>
      </c>
      <c r="BU16" s="10" t="s">
        <v>107</v>
      </c>
      <c r="BV16" s="2" t="s">
        <v>95</v>
      </c>
    </row>
    <row r="17" spans="1:74" s="23" customFormat="1" ht="16.5" x14ac:dyDescent="0.3">
      <c r="A17" s="2" t="s">
        <v>0</v>
      </c>
      <c r="B17" s="2" t="s">
        <v>108</v>
      </c>
      <c r="C17" s="32" t="s">
        <v>109</v>
      </c>
      <c r="D17" s="4">
        <v>45996</v>
      </c>
      <c r="E17" s="31" t="s">
        <v>110</v>
      </c>
      <c r="F17" s="2" t="s">
        <v>61</v>
      </c>
      <c r="G17" s="2" t="s">
        <v>111</v>
      </c>
      <c r="H17" s="7">
        <v>20</v>
      </c>
      <c r="I17" s="2" t="s">
        <v>112</v>
      </c>
      <c r="J17" s="9" t="s">
        <v>113</v>
      </c>
      <c r="K17" s="30" t="s">
        <v>114</v>
      </c>
      <c r="L17" s="2" t="s">
        <v>8</v>
      </c>
      <c r="M17" s="2" t="s">
        <v>115</v>
      </c>
      <c r="N17" s="11" t="s">
        <v>116</v>
      </c>
      <c r="O17" s="2" t="s">
        <v>117</v>
      </c>
      <c r="P17" s="11">
        <v>46022</v>
      </c>
      <c r="Q17" s="2" t="s">
        <v>118</v>
      </c>
      <c r="R17" s="13">
        <f>967091+5223821</f>
        <v>6190912</v>
      </c>
      <c r="S17" s="13"/>
      <c r="T17" s="13"/>
      <c r="U17" s="13"/>
      <c r="V17" s="13"/>
      <c r="W17" s="13"/>
      <c r="X17" s="13"/>
      <c r="Y17" s="13"/>
      <c r="Z17" s="13"/>
      <c r="AA17" s="13">
        <f>19868495+190149+2122598+144425+33608+768735+355801+1713998+7818238+8490+884416+353766+1061299+66110+764135+4086002+279121+351998+2653+502791+827984+1145106+211414+634243+3470662+634243</f>
        <v>48300480</v>
      </c>
      <c r="AB17" s="13"/>
      <c r="AC17" s="13"/>
      <c r="AD17" s="13"/>
      <c r="AE17" s="13"/>
      <c r="AF17" s="13"/>
      <c r="AG17" s="13"/>
      <c r="AH17" s="13"/>
      <c r="AI17" s="13"/>
      <c r="AJ17" s="13"/>
      <c r="AK17" s="13"/>
      <c r="AL17" s="13"/>
      <c r="AM17" s="13">
        <f>2511950+2729886+819230+5021087+1887397+3875927+15459662+479205+1761785+1096711+428114+1145160+396402+1088783+880892+261625+923175+528535+329454+1250867+445746+1241720+318390+159195+318390+636780+1910339+159195+159195+254712+4775846+1114364+795974+382068+955169+4139067+795974+318390+1910339+15919488+3183898+1591949+95517+318390+2228728</f>
        <v>87004670</v>
      </c>
      <c r="AN17" s="13"/>
      <c r="AO17" s="13"/>
      <c r="AP17" s="13">
        <f>1213344+2704904+264268+48286</f>
        <v>4230802</v>
      </c>
      <c r="AQ17" s="13">
        <f>13610455+3255358+7736871+1502623+1838701+6898444+4583221+158470+1432754+23364502+124366+117503+9595914+4828911</f>
        <v>79048093</v>
      </c>
      <c r="AR17" s="13"/>
      <c r="AS17" s="13">
        <v>35448054</v>
      </c>
      <c r="AT17" s="13"/>
      <c r="AU17" s="13"/>
      <c r="AV17" s="13">
        <v>577752150</v>
      </c>
      <c r="AW17" s="13"/>
      <c r="AX17" s="13"/>
      <c r="AY17" s="14">
        <f t="shared" ref="AY17" si="13">(SUM(R17:AX17)/1.004)</f>
        <v>834636614.54183269</v>
      </c>
      <c r="AZ17" s="11"/>
      <c r="BA17" s="11" t="s">
        <v>119</v>
      </c>
      <c r="BB17" s="11"/>
      <c r="BC17" s="2" t="s">
        <v>120</v>
      </c>
      <c r="BD17" s="2" t="s">
        <v>121</v>
      </c>
      <c r="BE17" s="15"/>
      <c r="BF17" s="2"/>
      <c r="BG17" s="2"/>
      <c r="BH17" s="2"/>
      <c r="BI17" s="2"/>
      <c r="BJ17" s="2"/>
      <c r="BK17" s="2"/>
      <c r="BL17" s="2"/>
      <c r="BM17" s="16"/>
      <c r="BN17" s="17"/>
      <c r="BO17" s="15"/>
      <c r="BP17" s="18">
        <v>0</v>
      </c>
      <c r="BQ17" s="19">
        <f t="shared" ref="BQ17" si="14">BP17*0</f>
        <v>0</v>
      </c>
      <c r="BR17" s="20">
        <f t="shared" si="6"/>
        <v>834636614.54183269</v>
      </c>
      <c r="BS17" s="21">
        <f t="shared" si="11"/>
        <v>0</v>
      </c>
      <c r="BT17" s="21">
        <f t="shared" si="12"/>
        <v>0</v>
      </c>
      <c r="BU17" s="10" t="s">
        <v>122</v>
      </c>
      <c r="BV17" s="2" t="s">
        <v>123</v>
      </c>
    </row>
    <row r="18" spans="1:74" s="23" customFormat="1" ht="16.5" x14ac:dyDescent="0.3">
      <c r="A18" s="2" t="s">
        <v>0</v>
      </c>
      <c r="B18" s="2" t="s">
        <v>124</v>
      </c>
      <c r="C18" s="32" t="s">
        <v>125</v>
      </c>
      <c r="D18" s="4">
        <v>46009</v>
      </c>
      <c r="E18" s="31">
        <v>43233501</v>
      </c>
      <c r="F18" s="2" t="s">
        <v>81</v>
      </c>
      <c r="G18" s="2" t="s">
        <v>126</v>
      </c>
      <c r="H18" s="7">
        <v>15</v>
      </c>
      <c r="I18" s="2" t="s">
        <v>127</v>
      </c>
      <c r="J18" s="9" t="s">
        <v>128</v>
      </c>
      <c r="K18" s="30" t="s">
        <v>129</v>
      </c>
      <c r="L18" s="2" t="s">
        <v>8</v>
      </c>
      <c r="M18" s="2">
        <v>2025001307</v>
      </c>
      <c r="N18" s="11">
        <v>45994</v>
      </c>
      <c r="O18" s="2">
        <v>2025002010</v>
      </c>
      <c r="P18" s="11">
        <v>46009</v>
      </c>
      <c r="Q18" s="2" t="s">
        <v>130</v>
      </c>
      <c r="R18" s="13">
        <v>0</v>
      </c>
      <c r="S18" s="13">
        <v>7197748</v>
      </c>
      <c r="T18" s="13"/>
      <c r="U18" s="13">
        <v>0</v>
      </c>
      <c r="V18" s="13">
        <v>0</v>
      </c>
      <c r="W18" s="13">
        <v>0</v>
      </c>
      <c r="X18" s="13">
        <v>0</v>
      </c>
      <c r="Y18" s="13">
        <v>0</v>
      </c>
      <c r="Z18" s="13"/>
      <c r="AA18" s="13">
        <v>0</v>
      </c>
      <c r="AB18" s="13">
        <v>0</v>
      </c>
      <c r="AC18" s="13">
        <v>0</v>
      </c>
      <c r="AD18" s="13">
        <v>0</v>
      </c>
      <c r="AE18" s="13">
        <v>0</v>
      </c>
      <c r="AF18" s="13">
        <v>0</v>
      </c>
      <c r="AG18" s="13">
        <v>0</v>
      </c>
      <c r="AH18" s="13">
        <v>0</v>
      </c>
      <c r="AI18" s="13">
        <v>0</v>
      </c>
      <c r="AJ18" s="13">
        <v>0</v>
      </c>
      <c r="AK18" s="13">
        <v>0</v>
      </c>
      <c r="AL18" s="13">
        <v>0</v>
      </c>
      <c r="AM18" s="13">
        <v>3157244</v>
      </c>
      <c r="AN18" s="13">
        <v>0</v>
      </c>
      <c r="AO18" s="13">
        <v>0</v>
      </c>
      <c r="AP18" s="13">
        <v>0</v>
      </c>
      <c r="AQ18" s="13">
        <v>66532008</v>
      </c>
      <c r="AR18" s="13">
        <v>0</v>
      </c>
      <c r="AS18" s="13">
        <v>9007851</v>
      </c>
      <c r="AT18" s="13">
        <v>0</v>
      </c>
      <c r="AU18" s="13">
        <v>0</v>
      </c>
      <c r="AV18" s="13">
        <v>0</v>
      </c>
      <c r="AW18" s="13">
        <v>0</v>
      </c>
      <c r="AX18" s="13">
        <v>0</v>
      </c>
      <c r="AY18" s="14">
        <f>(SUM(R18:AT18)/1.004)+SUM(AU18:AX18)</f>
        <v>85552640.43824701</v>
      </c>
      <c r="AZ18" s="11">
        <v>46014</v>
      </c>
      <c r="BA18" s="11">
        <v>46010</v>
      </c>
      <c r="BB18" s="11">
        <v>46014</v>
      </c>
      <c r="BC18" s="2" t="s">
        <v>34</v>
      </c>
      <c r="BD18" s="2" t="s">
        <v>131</v>
      </c>
      <c r="BE18" s="15">
        <v>46014</v>
      </c>
      <c r="BF18" s="2"/>
      <c r="BG18" s="2"/>
      <c r="BH18" s="2"/>
      <c r="BI18" s="2"/>
      <c r="BJ18" s="2"/>
      <c r="BK18" s="2"/>
      <c r="BL18" s="2"/>
      <c r="BM18" s="16"/>
      <c r="BN18" s="17">
        <v>46020</v>
      </c>
      <c r="BO18" s="33">
        <v>46020</v>
      </c>
      <c r="BP18" s="18">
        <v>0</v>
      </c>
      <c r="BQ18" s="19">
        <v>85552640</v>
      </c>
      <c r="BR18" s="20">
        <f>AY18-BQ18</f>
        <v>0.43824701011180878</v>
      </c>
      <c r="BS18" s="21">
        <f>BQ18*100/AY18</f>
        <v>99.999999487745782</v>
      </c>
      <c r="BT18" s="21">
        <f>BS18</f>
        <v>99.999999487745782</v>
      </c>
      <c r="BU18" s="10" t="s">
        <v>132</v>
      </c>
      <c r="BV18" s="2" t="s">
        <v>95</v>
      </c>
    </row>
    <row r="19" spans="1:74" s="23" customFormat="1" ht="16.5" x14ac:dyDescent="0.3">
      <c r="A19" s="2" t="s">
        <v>0</v>
      </c>
      <c r="B19" s="2"/>
      <c r="C19" s="32" t="s">
        <v>133</v>
      </c>
      <c r="D19" s="4">
        <v>46015</v>
      </c>
      <c r="E19" s="31" t="s">
        <v>134</v>
      </c>
      <c r="F19" s="2" t="s">
        <v>81</v>
      </c>
      <c r="G19" s="2" t="s">
        <v>135</v>
      </c>
      <c r="H19" s="7">
        <v>15</v>
      </c>
      <c r="I19" s="2" t="s">
        <v>136</v>
      </c>
      <c r="J19" s="9" t="s">
        <v>137</v>
      </c>
      <c r="K19" s="30" t="s">
        <v>138</v>
      </c>
      <c r="L19" s="2" t="s">
        <v>8</v>
      </c>
      <c r="M19" s="2">
        <v>2025001325</v>
      </c>
      <c r="N19" s="11">
        <v>46003</v>
      </c>
      <c r="O19" s="2">
        <v>2025002046</v>
      </c>
      <c r="P19" s="11">
        <v>46015</v>
      </c>
      <c r="Q19" s="2" t="s">
        <v>139</v>
      </c>
      <c r="R19" s="13">
        <v>0</v>
      </c>
      <c r="S19" s="13">
        <v>0</v>
      </c>
      <c r="T19" s="13"/>
      <c r="U19" s="13">
        <v>0</v>
      </c>
      <c r="V19" s="13">
        <v>0</v>
      </c>
      <c r="W19" s="13">
        <v>0</v>
      </c>
      <c r="X19" s="13">
        <v>0</v>
      </c>
      <c r="Y19" s="13">
        <v>0</v>
      </c>
      <c r="Z19" s="13"/>
      <c r="AA19" s="13">
        <v>0</v>
      </c>
      <c r="AB19" s="13">
        <v>0</v>
      </c>
      <c r="AC19" s="13">
        <v>0</v>
      </c>
      <c r="AD19" s="13">
        <v>0</v>
      </c>
      <c r="AE19" s="13">
        <v>0</v>
      </c>
      <c r="AF19" s="13">
        <v>0</v>
      </c>
      <c r="AG19" s="13">
        <v>0</v>
      </c>
      <c r="AH19" s="13">
        <v>0</v>
      </c>
      <c r="AI19" s="13">
        <v>0</v>
      </c>
      <c r="AJ19" s="13">
        <v>0</v>
      </c>
      <c r="AK19" s="13">
        <v>0</v>
      </c>
      <c r="AL19" s="13">
        <v>0</v>
      </c>
      <c r="AM19" s="13">
        <v>12025109</v>
      </c>
      <c r="AN19" s="13">
        <v>0</v>
      </c>
      <c r="AO19" s="13">
        <v>0</v>
      </c>
      <c r="AP19" s="13">
        <v>0</v>
      </c>
      <c r="AQ19" s="13">
        <v>0</v>
      </c>
      <c r="AR19" s="13">
        <v>0</v>
      </c>
      <c r="AS19" s="13">
        <v>0</v>
      </c>
      <c r="AT19" s="13">
        <v>0</v>
      </c>
      <c r="AU19" s="13">
        <v>0</v>
      </c>
      <c r="AV19" s="13">
        <v>0</v>
      </c>
      <c r="AW19" s="13">
        <v>0</v>
      </c>
      <c r="AX19" s="13">
        <v>0</v>
      </c>
      <c r="AY19" s="14">
        <f t="shared" ref="AY19" si="15">(SUM(R19:AT19)/1.004)+SUM(AU19:AX19)</f>
        <v>11977200.199203188</v>
      </c>
      <c r="AZ19" s="11" t="s">
        <v>140</v>
      </c>
      <c r="BA19" s="11" t="s">
        <v>140</v>
      </c>
      <c r="BB19" s="11" t="s">
        <v>140</v>
      </c>
      <c r="BC19" s="2" t="s">
        <v>16</v>
      </c>
      <c r="BD19" s="2" t="s">
        <v>17</v>
      </c>
      <c r="BE19" s="15">
        <v>46015</v>
      </c>
      <c r="BF19" s="2"/>
      <c r="BG19" s="2"/>
      <c r="BH19" s="2"/>
      <c r="BI19" s="2"/>
      <c r="BJ19" s="2"/>
      <c r="BK19" s="2"/>
      <c r="BL19" s="2"/>
      <c r="BM19" s="16"/>
      <c r="BN19" s="17">
        <v>46021</v>
      </c>
      <c r="BO19" s="15">
        <v>46052</v>
      </c>
      <c r="BP19" s="18">
        <v>0</v>
      </c>
      <c r="BQ19" s="19">
        <v>11977200</v>
      </c>
      <c r="BR19" s="20">
        <f t="shared" ref="BR19" si="16">AY19-BQ19</f>
        <v>0.19920318759977818</v>
      </c>
      <c r="BS19" s="21">
        <f t="shared" ref="BS19" si="17">BQ19*100/AY19</f>
        <v>99.999998336813405</v>
      </c>
      <c r="BT19" s="21">
        <f t="shared" ref="BT19" si="18">BS19</f>
        <v>99.999998336813405</v>
      </c>
      <c r="BU19" s="10" t="s">
        <v>141</v>
      </c>
      <c r="BV19" s="2" t="s">
        <v>95</v>
      </c>
    </row>
  </sheetData>
  <mergeCells count="12">
    <mergeCell ref="BC4:BD4"/>
    <mergeCell ref="BE4:BU4"/>
    <mergeCell ref="A1:I3"/>
    <mergeCell ref="J1:BU3"/>
    <mergeCell ref="A4:B4"/>
    <mergeCell ref="C4:H4"/>
    <mergeCell ref="I4:L4"/>
    <mergeCell ref="M4:N4"/>
    <mergeCell ref="O4:P4"/>
    <mergeCell ref="R4:AT4"/>
    <mergeCell ref="AU4:AX4"/>
    <mergeCell ref="AZ4:BB4"/>
  </mergeCells>
  <dataValidations count="4">
    <dataValidation type="date" allowBlank="1" showInputMessage="1" prompt="Ingrese una fecha (AAAA/MM/DD) -  Registre fecha de inicio del contrato (Acta de Inicio o Aprobac de Pólizas, según el caso) de acuerdo con clase de contrato. Si no tiene info, DEJE EN BLANCO ESTA CELDA. (FORMATO AAAA/MM/DD)." sqref="BQ5:BQ6">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BN5:BN6 BN10:BN19 BO13 BO15:BO16">
      <formula1>1900/1/1</formula1>
      <formula2>3000/1/1</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BE5:BE6 BE10:BE19">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BO18">
      <formula1>1900/1/1</formula1>
      <formula2>3000/1/1</formula2>
    </dataValidation>
  </dataValidations>
  <hyperlinks>
    <hyperlink ref="K5" r:id="rId1"/>
    <hyperlink ref="K6" r:id="rId2"/>
    <hyperlink ref="K7" r:id="rId3"/>
    <hyperlink ref="K8" r:id="rId4"/>
    <hyperlink ref="BU8" r:id="rId5"/>
    <hyperlink ref="K9" r:id="rId6"/>
    <hyperlink ref="BU9" r:id="rId7"/>
    <hyperlink ref="K10" r:id="rId8"/>
    <hyperlink ref="BU10" r:id="rId9"/>
    <hyperlink ref="K11" r:id="rId10"/>
    <hyperlink ref="BU11" r:id="rId11"/>
    <hyperlink ref="K12" r:id="rId12"/>
    <hyperlink ref="K13" r:id="rId13"/>
    <hyperlink ref="K14" r:id="rId14"/>
    <hyperlink ref="K15" r:id="rId15"/>
    <hyperlink ref="K16" r:id="rId16"/>
    <hyperlink ref="BU12" r:id="rId17"/>
    <hyperlink ref="BU13" r:id="rId18"/>
    <hyperlink ref="BU14" r:id="rId19"/>
    <hyperlink ref="BU15" r:id="rId20"/>
    <hyperlink ref="BU16" r:id="rId21"/>
    <hyperlink ref="K17" r:id="rId22"/>
    <hyperlink ref="BU17" r:id="rId23"/>
    <hyperlink ref="K18" r:id="rId24"/>
    <hyperlink ref="BU18" r:id="rId25"/>
    <hyperlink ref="K19" r:id="rId26"/>
    <hyperlink ref="BU19" r:id="rId27"/>
  </hyperlinks>
  <pageMargins left="0.7" right="0.7" top="0.75" bottom="0.75" header="0.3" footer="0.3"/>
  <drawing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Lucia Osorio Medina</dc:creator>
  <cp:lastModifiedBy>Amanda Lucia Osorio Medina</cp:lastModifiedBy>
  <dcterms:created xsi:type="dcterms:W3CDTF">2026-03-26T15:58:49Z</dcterms:created>
  <dcterms:modified xsi:type="dcterms:W3CDTF">2026-03-26T16:00:25Z</dcterms:modified>
</cp:coreProperties>
</file>