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PUESTA DEFINITIVA - Meta de Carga Contaminante DBO y SST 2024-2028\"/>
    </mc:Choice>
  </mc:AlternateContent>
  <bookViews>
    <workbookView xWindow="0" yWindow="0" windowWidth="20496" windowHeight="7752" tabRatio="722"/>
  </bookViews>
  <sheets>
    <sheet name="CARGAS-Q.GARZÓN-2024-2028 " sheetId="11" r:id="rId1"/>
  </sheets>
  <definedNames>
    <definedName name="_xlnm.Print_Area" localSheetId="0">'CARGAS-Q.GARZÓN-2024-2028 '!$A$1:$D$19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4" i="11" l="1"/>
  <c r="X4" i="11"/>
  <c r="L18" i="11" l="1"/>
  <c r="P18" i="11" s="1"/>
  <c r="T18" i="11" s="1"/>
  <c r="X18" i="11" s="1"/>
  <c r="K18" i="11"/>
  <c r="O18" i="11" s="1"/>
  <c r="S18" i="11" s="1"/>
  <c r="W18" i="11" s="1"/>
  <c r="H18" i="11"/>
  <c r="G18" i="11"/>
  <c r="AA19" i="11" l="1"/>
  <c r="G6" i="11" l="1"/>
  <c r="K6" i="11" s="1"/>
  <c r="O6" i="11" s="1"/>
  <c r="S6" i="11" s="1"/>
  <c r="W6" i="11" s="1"/>
  <c r="H6" i="11"/>
  <c r="L6" i="11" s="1"/>
  <c r="P6" i="11" s="1"/>
  <c r="T6" i="11" s="1"/>
  <c r="X6" i="11" s="1"/>
  <c r="G7" i="11"/>
  <c r="K7" i="11" s="1"/>
  <c r="O7" i="11" s="1"/>
  <c r="S7" i="11" s="1"/>
  <c r="W7" i="11" s="1"/>
  <c r="H7" i="11"/>
  <c r="L7" i="11" s="1"/>
  <c r="P7" i="11" s="1"/>
  <c r="T7" i="11" s="1"/>
  <c r="X7" i="11" s="1"/>
  <c r="G9" i="11"/>
  <c r="K9" i="11" s="1"/>
  <c r="O9" i="11" s="1"/>
  <c r="S9" i="11" s="1"/>
  <c r="W9" i="11" s="1"/>
  <c r="H9" i="11"/>
  <c r="L9" i="11" s="1"/>
  <c r="P9" i="11" s="1"/>
  <c r="T9" i="11" s="1"/>
  <c r="X9" i="11" s="1"/>
  <c r="G10" i="11"/>
  <c r="K10" i="11" s="1"/>
  <c r="O10" i="11" s="1"/>
  <c r="S10" i="11" s="1"/>
  <c r="W10" i="11" s="1"/>
  <c r="H10" i="11"/>
  <c r="L10" i="11" s="1"/>
  <c r="P10" i="11" s="1"/>
  <c r="T10" i="11" s="1"/>
  <c r="X10" i="11" s="1"/>
  <c r="G11" i="11"/>
  <c r="K11" i="11" s="1"/>
  <c r="O11" i="11" s="1"/>
  <c r="S11" i="11" s="1"/>
  <c r="W11" i="11" s="1"/>
  <c r="H11" i="11"/>
  <c r="L11" i="11" s="1"/>
  <c r="P11" i="11" s="1"/>
  <c r="T11" i="11" s="1"/>
  <c r="X11" i="11" s="1"/>
  <c r="G12" i="11"/>
  <c r="K12" i="11" s="1"/>
  <c r="O12" i="11" s="1"/>
  <c r="S12" i="11" s="1"/>
  <c r="W12" i="11" s="1"/>
  <c r="H12" i="11"/>
  <c r="L12" i="11" s="1"/>
  <c r="P12" i="11" s="1"/>
  <c r="T12" i="11" s="1"/>
  <c r="X12" i="11" s="1"/>
  <c r="G17" i="11"/>
  <c r="K17" i="11" s="1"/>
  <c r="O17" i="11" s="1"/>
  <c r="S17" i="11" s="1"/>
  <c r="W17" i="11" s="1"/>
  <c r="H17" i="11"/>
  <c r="L17" i="11" s="1"/>
  <c r="P17" i="11" s="1"/>
  <c r="T17" i="11" s="1"/>
  <c r="X17" i="11" s="1"/>
  <c r="G5" i="11"/>
  <c r="K5" i="11" s="1"/>
  <c r="H5" i="11"/>
  <c r="L5" i="11" s="1"/>
  <c r="P5" i="11" s="1"/>
  <c r="T5" i="11" s="1"/>
  <c r="X5" i="11" s="1"/>
  <c r="AB19" i="11"/>
  <c r="AC19" i="11"/>
  <c r="AD19" i="11"/>
  <c r="AE19" i="11"/>
  <c r="AF19" i="11"/>
  <c r="F19" i="11"/>
  <c r="E19" i="11"/>
  <c r="H4" i="11"/>
  <c r="L4" i="11" s="1"/>
  <c r="P4" i="11" s="1"/>
  <c r="T4" i="11" s="1"/>
  <c r="G4" i="11"/>
  <c r="K4" i="11" s="1"/>
  <c r="O4" i="11" s="1"/>
  <c r="S4" i="11" s="1"/>
  <c r="P19" i="11" l="1"/>
  <c r="X19" i="11"/>
  <c r="T19" i="11"/>
  <c r="O5" i="11"/>
  <c r="K19" i="11"/>
  <c r="L19" i="11"/>
  <c r="H19" i="11"/>
  <c r="G19" i="11"/>
  <c r="N4" i="11" l="1"/>
  <c r="M4" i="11"/>
  <c r="Z9" i="11"/>
  <c r="R6" i="11"/>
  <c r="I4" i="11"/>
  <c r="J4" i="11"/>
  <c r="O19" i="11"/>
  <c r="S5" i="11"/>
  <c r="R11" i="11"/>
  <c r="R7" i="11"/>
  <c r="R15" i="11"/>
  <c r="V18" i="11"/>
  <c r="V14" i="11"/>
  <c r="R9" i="11"/>
  <c r="R4" i="11"/>
  <c r="R18" i="11"/>
  <c r="R5" i="11"/>
  <c r="R8" i="11"/>
  <c r="R17" i="11"/>
  <c r="R12" i="11"/>
  <c r="Z12" i="11"/>
  <c r="V4" i="11"/>
  <c r="V15" i="11"/>
  <c r="V11" i="11"/>
  <c r="V7" i="11"/>
  <c r="V6" i="11"/>
  <c r="V17" i="11"/>
  <c r="V16" i="11"/>
  <c r="V12" i="11"/>
  <c r="V8" i="11"/>
  <c r="R10" i="11"/>
  <c r="R16" i="11"/>
  <c r="R14" i="11"/>
  <c r="R13" i="11"/>
  <c r="Z11" i="11"/>
  <c r="Z16" i="11"/>
  <c r="Z5" i="11"/>
  <c r="Z15" i="11"/>
  <c r="Z6" i="11"/>
  <c r="Z8" i="11"/>
  <c r="Z4" i="11"/>
  <c r="Z17" i="11"/>
  <c r="Z7" i="11"/>
  <c r="Z18" i="11"/>
  <c r="Z10" i="11"/>
  <c r="Z13" i="11"/>
  <c r="Z14" i="11"/>
  <c r="V9" i="11"/>
  <c r="V13" i="11"/>
  <c r="V10" i="11"/>
  <c r="V5" i="11"/>
  <c r="M10" i="11"/>
  <c r="M7" i="11"/>
  <c r="M8" i="11"/>
  <c r="M18" i="11"/>
  <c r="M16" i="11"/>
  <c r="M15" i="11"/>
  <c r="M9" i="11"/>
  <c r="M12" i="11"/>
  <c r="M13" i="11"/>
  <c r="M6" i="11"/>
  <c r="M17" i="11"/>
  <c r="M11" i="11"/>
  <c r="M14" i="11"/>
  <c r="M5" i="11"/>
  <c r="N14" i="11"/>
  <c r="N7" i="11"/>
  <c r="N10" i="11"/>
  <c r="N17" i="11"/>
  <c r="N18" i="11"/>
  <c r="N8" i="11"/>
  <c r="N11" i="11"/>
  <c r="N6" i="11"/>
  <c r="N9" i="11"/>
  <c r="N12" i="11"/>
  <c r="N16" i="11"/>
  <c r="N13" i="11"/>
  <c r="N15" i="11"/>
  <c r="N5" i="11"/>
  <c r="J12" i="11"/>
  <c r="J9" i="11"/>
  <c r="J10" i="11"/>
  <c r="J13" i="11"/>
  <c r="J14" i="11"/>
  <c r="J6" i="11"/>
  <c r="J15" i="11"/>
  <c r="J16" i="11"/>
  <c r="J7" i="11"/>
  <c r="J11" i="11"/>
  <c r="J17" i="11"/>
  <c r="J18" i="11"/>
  <c r="J8" i="11"/>
  <c r="J5" i="11"/>
  <c r="I7" i="11"/>
  <c r="I10" i="11"/>
  <c r="I13" i="11"/>
  <c r="I17" i="11"/>
  <c r="I9" i="11"/>
  <c r="I14" i="11"/>
  <c r="I18" i="11"/>
  <c r="I6" i="11"/>
  <c r="I8" i="11"/>
  <c r="I11" i="11"/>
  <c r="I15" i="11"/>
  <c r="I12" i="11"/>
  <c r="I16" i="11"/>
  <c r="I5" i="11"/>
  <c r="Q17" i="11" l="1"/>
  <c r="Q7" i="11"/>
  <c r="Q12" i="11"/>
  <c r="Q11" i="11"/>
  <c r="Q5" i="11"/>
  <c r="Q4" i="11"/>
  <c r="Q15" i="11"/>
  <c r="Q14" i="11"/>
  <c r="Q8" i="11"/>
  <c r="Q16" i="11"/>
  <c r="Q9" i="11"/>
  <c r="Q18" i="11"/>
  <c r="Q6" i="11"/>
  <c r="Q13" i="11"/>
  <c r="Q10" i="11"/>
  <c r="W5" i="11"/>
  <c r="S19" i="11"/>
  <c r="R19" i="11"/>
  <c r="V19" i="11"/>
  <c r="N19" i="11"/>
  <c r="Z19" i="11"/>
  <c r="M19" i="11"/>
  <c r="J19" i="11"/>
  <c r="I19" i="11"/>
  <c r="Q19" i="11" l="1"/>
  <c r="U14" i="11"/>
  <c r="U15" i="11"/>
  <c r="U9" i="11"/>
  <c r="U7" i="11"/>
  <c r="U4" i="11"/>
  <c r="U6" i="11"/>
  <c r="U16" i="11"/>
  <c r="U11" i="11"/>
  <c r="U5" i="11"/>
  <c r="U13" i="11"/>
  <c r="U12" i="11"/>
  <c r="U17" i="11"/>
  <c r="U10" i="11"/>
  <c r="U18" i="11"/>
  <c r="U8" i="11"/>
  <c r="W19" i="11"/>
  <c r="D19" i="11"/>
  <c r="Y5" i="11" l="1"/>
  <c r="U19" i="11"/>
  <c r="Y4" i="11"/>
  <c r="Y8" i="11"/>
  <c r="Y13" i="11"/>
  <c r="Y10" i="11"/>
  <c r="Y12" i="11"/>
  <c r="Y16" i="11"/>
  <c r="Y17" i="11"/>
  <c r="Y6" i="11"/>
  <c r="Y14" i="11"/>
  <c r="Y7" i="11"/>
  <c r="Y9" i="11"/>
  <c r="Y18" i="11"/>
  <c r="Y15" i="11"/>
  <c r="Y11" i="11"/>
  <c r="Y19" i="11" l="1"/>
</calcChain>
</file>

<file path=xl/sharedStrings.xml><?xml version="1.0" encoding="utf-8"?>
<sst xmlns="http://schemas.openxmlformats.org/spreadsheetml/2006/main" count="56" uniqueCount="41">
  <si>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</si>
  <si>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</si>
  <si>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</si>
  <si>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</si>
  <si>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</si>
  <si>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</si>
  <si>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</si>
  <si>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</si>
  <si>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</si>
  <si>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</si>
  <si>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</si>
  <si>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</si>
  <si>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</si>
  <si>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</si>
  <si>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GARZÓN</t>
  </si>
  <si>
    <t>QUEBRADA GARZÓN</t>
  </si>
  <si>
    <t>Carga contaminante Línea Base Kg- año</t>
  </si>
  <si>
    <t xml:space="preserve">PROYECCIÓN DE CARGA A VERTER EN EL AÑO 2024
</t>
  </si>
  <si>
    <t xml:space="preserve">PROYECCIÓN DE CARGA A VERTER EN EL AÑO 2025
</t>
  </si>
  <si>
    <t xml:space="preserve">PROYECCIÓN DE CARGA A VERTER EN EL AÑO 2027
</t>
  </si>
  <si>
    <t xml:space="preserve">PROYECCIÓN DE CARGA A VERTER EN EL AÑO 2028
</t>
  </si>
  <si>
    <t>Cm
SST(kg/año)</t>
  </si>
  <si>
    <t xml:space="preserve">PROYECCIÓN DE CARGA A VERTER EN EL AÑO 2026
</t>
  </si>
  <si>
    <t>EMPRESA DE SERVICIOS PUBLICOS DE GARZÓN E.S.P</t>
  </si>
  <si>
    <t>Promedio Tasa Crecimiento Prestador</t>
  </si>
  <si>
    <t>PISCÍCOLA LA ESPERANZA - JORGE OSORIO MOSQUERA</t>
  </si>
  <si>
    <t>PISCÍCOLA NUEVA YORK - VILLA DEL CARMEN</t>
  </si>
  <si>
    <t>PISCICOLA EL TRIUNFO -
PEDRO GARCIA CORREA</t>
  </si>
  <si>
    <t>FRIGORIFICO EL ESTABLO S.A.S 
GUSTAVO ROJAS CARDOSO</t>
  </si>
  <si>
    <t>PISCICOLA PREDIO LOTE 19 LAS MARÌAS - RAMÓN HENRY SANCHEZ MENDEZ</t>
  </si>
  <si>
    <t>PRODUCTORA PROCESADORA Y COMERCIALIZADORA DE PESCADO "QUIMBO FISH" S.A.S</t>
  </si>
  <si>
    <t>PROCESADORA DE AVES GARZÓN - PROAVEGAR S.A.S</t>
  </si>
  <si>
    <t xml:space="preserve">PISCÍCOLA PREDIO VILLA ALEJANDRA
ORLANDO CAVIEDES SANABRIA
</t>
  </si>
  <si>
    <t>PISCICOLA EL PEDREGAL - CRISTIAN CAMILO OLANO RIVERA</t>
  </si>
  <si>
    <t>PISCICOLA SEVILLA - FERRER GARCIA PARRA</t>
  </si>
  <si>
    <t xml:space="preserve">PISCÍCOLA EL FUERTE "LOTE DE TERRENO"
LIBARDO VASQUEZ CASANOVA </t>
  </si>
  <si>
    <t>PISCÍCOLA EL CABRERA -  FEDERICO RAMIREZ SANCHEZ, DAVID FERNANDEZ LOZANO</t>
  </si>
  <si>
    <t>PISCÍCOLA VILLA MARIANA - CLAUDINA TORRES LONDOÑO</t>
  </si>
  <si>
    <t>PISCÍCOLA LUCITANIA - JAIRO JIMENEZ ALVARADO</t>
  </si>
  <si>
    <t xml:space="preserve">Variación Índice Producción Industrial junio 2023 </t>
  </si>
  <si>
    <t>En este tramo, para el año 2028 se ve reflejada la reducción proyectada por EMPUGAR según PSMV; el cual presenta la construcción de la PTAR en el año 2027. La CAM estima la remoción en la carga contaminante para el año 2028 en función del cumplimiento de norma de vertimientos Resolución No. 631 de 2015.
En relación con los Usuarios distintos al doméstico, para 2022 se evidencia un caudal vertido superior al caudal otorgado en el Permiso de Vertimiento pese al cumplimiento de norma; por lo cual para el año 1 y siguientes del quinquenio, se proyecta la carga máxima a verter de conformidad con el caudal del permiso.Los usuarios resaltados en marrón, no tienen suficiencia de información respecto al monitoreo y la mayoría de los casos un solo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</si>
</sst>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 #,##0.00_ ;_ * \-#,##0.00_ ;_ * &quot;-&quot;??_ ;_ @_ "/>
    <numFmt numFmtId="165" formatCode="_-* #,##0.00_-;\-* #,##0.00_-;_-* &quot;-&quot;_-;_-@_-"/>
    <numFmt numFmtId="166" formatCode="0.0%"/>
  </numFmts>
  <fonts count="15">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12"/>
      <color theme="1"/>
      <name val="Arial"/>
      <family val="2"/>
    </font>
    <font>
      <b/>
      <sz val="14"/>
      <color theme="1"/>
      <name val="Arial"/>
      <family val="2"/>
    </font>
    <font>
      <sz val="10"/>
      <name val="Arial"/>
      <family val="2"/>
    </font>
    <font>
      <sz val="12"/>
      <color theme="1"/>
      <name val="Calibri "/>
    </font>
    <font>
      <b/>
      <sz val="12"/>
      <name val="Arial"/>
      <family val="2"/>
    </font>
    <font>
      <b/>
      <sz val="12"/>
      <color rgb="FF000099"/>
      <name val="Arial"/>
      <family val="2"/>
    </font>
    <font>
      <sz val="12"/>
      <color rgb="FF000099"/>
      <name val="Arial"/>
      <family val="2"/>
    </font>
    <font>
      <b/>
      <sz val="11"/>
      <color theme="1"/>
      <name val="Arial"/>
      <family val="2"/>
    </font>
    <font>
      <b/>
      <sz val="11"/>
      <name val="Arial"/>
      <family val="2"/>
    </font>
    <font>
      <sz val="11"/>
      <color theme="1"/>
      <name val="Arial"/>
      <family val="2"/>
    </font>
    <font>
      <b/>
      <sz val="11"/>
      <color rgb="FF000066"/>
      <name val="Arial"/>
      <family val="2"/>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41" fontId="1" fillId="0" borderId="0" applyFon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9" fontId="1" fillId="0" borderId="0" applyFont="0" applyFill="0" applyBorder="0" applyAlignment="0" applyProtection="0"/>
    <xf numFmtId="0" fontId="6" fillId="0" borderId="0"/>
  </cellStyleXfs>
  <cellXfs count="45">
    <xf numFmtId="0" fontId="0" fillId="0" borderId="0" xfId="0"/>
    <xf numFmtId="0" fontId="3" fillId="0" borderId="0" xfId="2" applyNumberFormat="1" applyFont="1" applyFill="1" applyBorder="1" applyAlignment="1">
      <alignment horizontal="center" vertical="center"/>
    </xf>
    <xf numFmtId="0" fontId="3" fillId="0" borderId="0" xfId="2" applyNumberFormat="1" applyFont="1" applyFill="1" applyBorder="1" applyAlignment="1">
      <alignment vertical="center"/>
    </xf>
    <xf numFmtId="0" fontId="4" fillId="0" borderId="1" xfId="2" applyNumberFormat="1" applyFont="1" applyFill="1" applyBorder="1" applyAlignment="1">
      <alignment horizontal="center" vertical="center"/>
    </xf>
    <xf numFmtId="0" fontId="5" fillId="0" borderId="1" xfId="2" applyNumberFormat="1" applyFont="1" applyFill="1" applyBorder="1" applyAlignment="1">
      <alignment horizontal="center" vertical="center"/>
    </xf>
    <xf numFmtId="0" fontId="7" fillId="0" borderId="0" xfId="2" applyFont="1" applyAlignment="1">
      <alignment horizontal="center" vertical="center"/>
    </xf>
    <xf numFmtId="0" fontId="7" fillId="0" borderId="0" xfId="2" applyFont="1" applyAlignment="1">
      <alignment vertical="center"/>
    </xf>
    <xf numFmtId="0" fontId="7" fillId="3" borderId="0" xfId="2" applyFont="1" applyFill="1" applyAlignment="1">
      <alignment horizontal="center" vertical="center"/>
    </xf>
    <xf numFmtId="0" fontId="8" fillId="0" borderId="1" xfId="7" applyFont="1" applyFill="1" applyBorder="1" applyAlignment="1">
      <alignment horizontal="left" vertical="center" wrapText="1"/>
    </xf>
    <xf numFmtId="0" fontId="7" fillId="0" borderId="1" xfId="2" applyFont="1" applyBorder="1" applyAlignment="1">
      <alignment horizontal="center" vertical="center" wrapText="1"/>
    </xf>
    <xf numFmtId="166" fontId="7" fillId="0" borderId="1" xfId="8" applyNumberFormat="1" applyFont="1" applyBorder="1" applyAlignment="1">
      <alignment horizontal="center" vertical="center"/>
    </xf>
    <xf numFmtId="165" fontId="4" fillId="0" borderId="1" xfId="1" applyNumberFormat="1" applyFont="1" applyFill="1" applyBorder="1" applyAlignment="1">
      <alignment vertical="center"/>
    </xf>
    <xf numFmtId="43" fontId="4" fillId="0" borderId="1" xfId="2" applyNumberFormat="1" applyFont="1" applyFill="1" applyBorder="1" applyAlignment="1">
      <alignment vertical="center"/>
    </xf>
    <xf numFmtId="9" fontId="4" fillId="0" borderId="1" xfId="8" applyFont="1" applyFill="1" applyBorder="1" applyAlignment="1">
      <alignment horizontal="center" vertical="center"/>
    </xf>
    <xf numFmtId="166" fontId="4" fillId="0" borderId="1" xfId="8" applyNumberFormat="1" applyFont="1" applyFill="1" applyBorder="1" applyAlignment="1">
      <alignment horizontal="center" vertical="center"/>
    </xf>
    <xf numFmtId="10" fontId="4" fillId="0" borderId="1" xfId="8" applyNumberFormat="1" applyFont="1" applyFill="1" applyBorder="1" applyAlignment="1">
      <alignment horizontal="center" vertical="center"/>
    </xf>
    <xf numFmtId="0" fontId="7" fillId="0" borderId="1" xfId="2" applyFont="1" applyFill="1" applyBorder="1" applyAlignment="1">
      <alignment horizontal="center" vertical="center" wrapText="1"/>
    </xf>
    <xf numFmtId="166" fontId="7" fillId="0" borderId="1" xfId="8" applyNumberFormat="1" applyFont="1" applyFill="1" applyBorder="1" applyAlignment="1">
      <alignment horizontal="center" vertical="center"/>
    </xf>
    <xf numFmtId="0" fontId="9" fillId="2" borderId="1" xfId="2" applyNumberFormat="1" applyFont="1" applyFill="1" applyBorder="1" applyAlignment="1">
      <alignment horizontal="center" vertical="center" wrapText="1"/>
    </xf>
    <xf numFmtId="0" fontId="9" fillId="2" borderId="1" xfId="2" applyNumberFormat="1" applyFont="1" applyFill="1" applyBorder="1" applyAlignment="1">
      <alignment horizontal="center" vertical="center"/>
    </xf>
    <xf numFmtId="165" fontId="9" fillId="2" borderId="1" xfId="2" applyNumberFormat="1" applyFont="1" applyFill="1" applyBorder="1" applyAlignment="1">
      <alignment vertical="center"/>
    </xf>
    <xf numFmtId="165" fontId="9" fillId="2" borderId="1" xfId="2" applyNumberFormat="1" applyFont="1" applyFill="1" applyBorder="1" applyAlignment="1">
      <alignment horizontal="center" vertical="center"/>
    </xf>
    <xf numFmtId="9" fontId="9" fillId="2" borderId="1" xfId="8" applyFont="1" applyFill="1" applyBorder="1" applyAlignment="1">
      <alignment horizontal="center" vertical="center"/>
    </xf>
    <xf numFmtId="0" fontId="10" fillId="2" borderId="1" xfId="2" applyNumberFormat="1" applyFont="1" applyFill="1" applyBorder="1" applyAlignment="1">
      <alignment horizontal="center" vertical="center"/>
    </xf>
    <xf numFmtId="0" fontId="10" fillId="2" borderId="0" xfId="2" applyNumberFormat="1" applyFont="1" applyFill="1" applyBorder="1" applyAlignment="1">
      <alignment vertical="center"/>
    </xf>
    <xf numFmtId="0" fontId="11" fillId="0" borderId="1" xfId="2" applyNumberFormat="1" applyFont="1" applyFill="1" applyBorder="1" applyAlignment="1">
      <alignment horizontal="center" vertical="center"/>
    </xf>
    <xf numFmtId="0" fontId="12" fillId="0" borderId="1" xfId="7" applyFont="1" applyFill="1" applyBorder="1" applyAlignment="1">
      <alignment horizontal="left" vertical="center" wrapText="1"/>
    </xf>
    <xf numFmtId="165" fontId="11" fillId="0" borderId="1" xfId="1" applyNumberFormat="1" applyFont="1" applyFill="1" applyBorder="1" applyAlignment="1">
      <alignment vertical="center"/>
    </xf>
    <xf numFmtId="43" fontId="11" fillId="0" borderId="1" xfId="2" applyNumberFormat="1" applyFont="1" applyFill="1" applyBorder="1" applyAlignment="1">
      <alignment vertical="center"/>
    </xf>
    <xf numFmtId="9" fontId="11" fillId="0" borderId="1" xfId="8" applyFont="1" applyFill="1" applyBorder="1" applyAlignment="1">
      <alignment horizontal="center" vertical="center"/>
    </xf>
    <xf numFmtId="0" fontId="13" fillId="0" borderId="0" xfId="2" applyNumberFormat="1" applyFont="1" applyFill="1" applyBorder="1" applyAlignment="1">
      <alignment vertical="center"/>
    </xf>
    <xf numFmtId="10" fontId="11" fillId="0" borderId="1" xfId="8" applyNumberFormat="1" applyFont="1" applyFill="1" applyBorder="1" applyAlignment="1">
      <alignment horizontal="center" vertical="center"/>
    </xf>
    <xf numFmtId="166" fontId="11" fillId="0" borderId="1" xfId="8" applyNumberFormat="1" applyFont="1" applyFill="1" applyBorder="1" applyAlignment="1">
      <alignment horizontal="center" vertical="center"/>
    </xf>
    <xf numFmtId="0" fontId="14" fillId="0" borderId="1" xfId="2" applyNumberFormat="1" applyFont="1" applyFill="1" applyBorder="1" applyAlignment="1">
      <alignment horizontal="center" vertical="center" wrapText="1"/>
    </xf>
    <xf numFmtId="0" fontId="7" fillId="0" borderId="0" xfId="2" applyFont="1" applyBorder="1" applyAlignment="1">
      <alignment horizontal="center" vertical="center" wrapText="1"/>
    </xf>
    <xf numFmtId="9" fontId="7" fillId="0" borderId="0" xfId="8" applyNumberFormat="1" applyFont="1" applyBorder="1" applyAlignment="1">
      <alignment horizontal="center" vertical="center"/>
    </xf>
    <xf numFmtId="43" fontId="11" fillId="5" borderId="1" xfId="2" applyNumberFormat="1" applyFont="1" applyFill="1" applyBorder="1" applyAlignment="1">
      <alignment vertical="center"/>
    </xf>
    <xf numFmtId="0" fontId="14" fillId="0" borderId="1" xfId="2" applyNumberFormat="1" applyFont="1" applyFill="1" applyBorder="1" applyAlignment="1">
      <alignment horizontal="center" vertical="center"/>
    </xf>
    <xf numFmtId="0" fontId="14" fillId="0" borderId="1" xfId="2" applyNumberFormat="1" applyFont="1" applyFill="1" applyBorder="1" applyAlignment="1">
      <alignment horizontal="center" vertical="center" wrapText="1"/>
    </xf>
    <xf numFmtId="0" fontId="7" fillId="4" borderId="0" xfId="2" applyFont="1" applyFill="1" applyAlignment="1">
      <alignment horizontal="center" vertical="center" wrapText="1"/>
    </xf>
    <xf numFmtId="0" fontId="4" fillId="0" borderId="5" xfId="2" applyNumberFormat="1" applyFont="1" applyFill="1" applyBorder="1" applyAlignment="1">
      <alignment horizontal="center" vertical="center" wrapText="1"/>
    </xf>
    <xf numFmtId="0" fontId="4" fillId="0" borderId="4" xfId="2" applyNumberFormat="1" applyFont="1" applyFill="1" applyBorder="1" applyAlignment="1">
      <alignment horizontal="center" vertical="center" wrapText="1"/>
    </xf>
    <xf numFmtId="0" fontId="9" fillId="2" borderId="2" xfId="2" applyNumberFormat="1" applyFont="1" applyFill="1" applyBorder="1" applyAlignment="1">
      <alignment horizontal="center" vertical="center" wrapText="1"/>
    </xf>
    <xf numFmtId="0" fontId="9" fillId="2" borderId="3" xfId="2" applyNumberFormat="1" applyFont="1" applyFill="1" applyBorder="1" applyAlignment="1">
      <alignment horizontal="center" vertical="center" wrapText="1"/>
    </xf>
    <xf numFmtId="0" fontId="14" fillId="0" borderId="1" xfId="2" applyNumberFormat="1" applyFont="1" applyFill="1" applyBorder="1" applyAlignment="1">
      <alignment horizontal="center" vertical="top" wrapText="1"/>
    </xf>
  </cellXfs>
  <cellStyles count="10">
    <cellStyle name="Millares [0]" xfId="1" builtinId="6"/>
    <cellStyle name="Millares [0] 2" xfId="3"/>
    <cellStyle name="Millares 2" xfId="6"/>
    <cellStyle name="Normal" xfId="0" builtinId="0"/>
    <cellStyle name="Normal 2" xfId="2"/>
    <cellStyle name="Normal 2 2" xfId="5"/>
    <cellStyle name="Normal 3" xfId="7"/>
    <cellStyle name="Normal 3 2" xfId="9"/>
    <cellStyle name="Porcentaje" xfId="8" builtinId="5"/>
    <cellStyle name="Porcentaje 2" xfId="4"/>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tabSelected="1" zoomScale="70" zoomScaleNormal="70" zoomScaleSheetLayoutView="70" workbookViewId="0">
      <pane xSplit="6" ySplit="6" topLeftCell="G25" activePane="bottomRight" state="frozen"/>
      <selection pane="topRight" activeCell="H1" sqref="H1"/>
      <selection pane="bottomLeft" activeCell="A9" sqref="A9"/>
      <selection pane="bottomRight" activeCell="B14" sqref="B14:B15"/>
    </sheetView>
  </sheetViews>
  <sheetFormatPr baseColWidth="10" defaultColWidth="10" defaultRowHeight="15"/>
  <cols>
    <col min="1" max="1" width="3.796875" style="5" customWidth="1"/>
    <col min="2" max="2" width="62" style="6" customWidth="1"/>
    <col min="3" max="3" width="17.296875" style="7" customWidth="1"/>
    <col min="4" max="4" width="13.69921875" style="5" customWidth="1"/>
    <col min="5" max="5" width="21.796875" style="6" customWidth="1"/>
    <col min="6" max="6" width="13.5" style="6" customWidth="1"/>
    <col min="7" max="7" width="15.796875" style="6" customWidth="1"/>
    <col min="8" max="8" width="14.296875" style="6" customWidth="1"/>
    <col min="9" max="9" width="13.3984375" style="6" customWidth="1"/>
    <col min="10" max="10" width="13" style="6" customWidth="1"/>
    <col min="11" max="11" width="13.296875" style="6" customWidth="1"/>
    <col min="12" max="12" width="13.5" style="6" customWidth="1"/>
    <col min="13" max="14" width="17.8984375" style="6" customWidth="1"/>
    <col min="15" max="15" width="12.796875" style="6" customWidth="1"/>
    <col min="16" max="16" width="13.09765625" style="6" customWidth="1"/>
    <col min="17" max="22" width="17.8984375" style="6" customWidth="1"/>
    <col min="23" max="24" width="13.796875" style="6" customWidth="1"/>
    <col min="25" max="26" width="17.8984375" style="6" customWidth="1"/>
    <col min="27" max="27" width="15.5" style="6" customWidth="1"/>
    <col min="28" max="28" width="7" style="6" customWidth="1"/>
    <col min="29" max="29" width="7.09765625" style="6" customWidth="1"/>
    <col min="30" max="30" width="7.69921875" style="6" customWidth="1"/>
    <col min="31" max="31" width="6.3984375" style="6" customWidth="1"/>
    <col min="32" max="32" width="5.296875" style="6" customWidth="1"/>
    <col min="33" max="16384" width="10" style="6"/>
  </cols>
  <sheetData>
    <row r="1" spans="1:32" s="2" customFormat="1" ht="31.5" customHeight="1">
      <c r="A1" s="1"/>
      <c r="C1" s="1"/>
      <c r="D1" s="1"/>
    </row>
    <row r="2" spans="1:32" s="30" customFormat="1" ht="47.4" customHeight="1">
      <c r="A2" s="37" t="s">
        <v>0</v>
      </c>
      <c r="B2" s="37" t="s">
        <v>1</v>
      </c>
      <c r="C2" s="37" t="s">
        <v>2</v>
      </c>
      <c r="D2" s="38" t="s">
        <v>3</v>
      </c>
      <c r="E2" s="38" t="s">
        <v>16</v>
      </c>
      <c r="F2" s="38"/>
      <c r="G2" s="44" t="s">
        <v>17</v>
      </c>
      <c r="H2" s="44"/>
      <c r="I2" s="44"/>
      <c r="J2" s="44"/>
      <c r="K2" s="38" t="s">
        <v>18</v>
      </c>
      <c r="L2" s="38"/>
      <c r="M2" s="38"/>
      <c r="N2" s="38"/>
      <c r="O2" s="38" t="s">
        <v>22</v>
      </c>
      <c r="P2" s="38"/>
      <c r="Q2" s="38"/>
      <c r="R2" s="38"/>
      <c r="S2" s="38" t="s">
        <v>19</v>
      </c>
      <c r="T2" s="38"/>
      <c r="U2" s="38"/>
      <c r="V2" s="38"/>
      <c r="W2" s="38" t="s">
        <v>20</v>
      </c>
      <c r="X2" s="38"/>
      <c r="Y2" s="38"/>
      <c r="Z2" s="38"/>
      <c r="AA2" s="33" t="s">
        <v>4</v>
      </c>
      <c r="AB2" s="38" t="s">
        <v>5</v>
      </c>
      <c r="AC2" s="38"/>
      <c r="AD2" s="38"/>
      <c r="AE2" s="38"/>
      <c r="AF2" s="38"/>
    </row>
    <row r="3" spans="1:32" s="30" customFormat="1" ht="59.25" customHeight="1">
      <c r="A3" s="37"/>
      <c r="B3" s="37"/>
      <c r="C3" s="37"/>
      <c r="D3" s="38"/>
      <c r="E3" s="33" t="s">
        <v>6</v>
      </c>
      <c r="F3" s="33" t="s">
        <v>8</v>
      </c>
      <c r="G3" s="33" t="s">
        <v>7</v>
      </c>
      <c r="H3" s="33" t="s">
        <v>9</v>
      </c>
      <c r="I3" s="33" t="s">
        <v>10</v>
      </c>
      <c r="J3" s="33" t="s">
        <v>11</v>
      </c>
      <c r="K3" s="33" t="s">
        <v>7</v>
      </c>
      <c r="L3" s="33" t="s">
        <v>9</v>
      </c>
      <c r="M3" s="33" t="s">
        <v>10</v>
      </c>
      <c r="N3" s="33" t="s">
        <v>11</v>
      </c>
      <c r="O3" s="33" t="s">
        <v>7</v>
      </c>
      <c r="P3" s="33" t="s">
        <v>9</v>
      </c>
      <c r="Q3" s="33" t="s">
        <v>10</v>
      </c>
      <c r="R3" s="33" t="s">
        <v>11</v>
      </c>
      <c r="S3" s="33" t="s">
        <v>6</v>
      </c>
      <c r="T3" s="33" t="s">
        <v>21</v>
      </c>
      <c r="U3" s="33" t="s">
        <v>10</v>
      </c>
      <c r="V3" s="33" t="s">
        <v>11</v>
      </c>
      <c r="W3" s="33" t="s">
        <v>6</v>
      </c>
      <c r="X3" s="33" t="s">
        <v>7</v>
      </c>
      <c r="Y3" s="33" t="s">
        <v>10</v>
      </c>
      <c r="Z3" s="33" t="s">
        <v>11</v>
      </c>
      <c r="AA3" s="33">
        <v>2023</v>
      </c>
      <c r="AB3" s="33">
        <v>2024</v>
      </c>
      <c r="AC3" s="33">
        <v>2025</v>
      </c>
      <c r="AD3" s="33">
        <v>2026</v>
      </c>
      <c r="AE3" s="33">
        <v>2027</v>
      </c>
      <c r="AF3" s="33">
        <v>2028</v>
      </c>
    </row>
    <row r="4" spans="1:32" s="30" customFormat="1" ht="42" customHeight="1">
      <c r="A4" s="25">
        <v>1</v>
      </c>
      <c r="B4" s="26" t="s">
        <v>23</v>
      </c>
      <c r="C4" s="40" t="s">
        <v>14</v>
      </c>
      <c r="D4" s="25" t="s">
        <v>12</v>
      </c>
      <c r="E4" s="27">
        <v>852861.86168760003</v>
      </c>
      <c r="F4" s="27">
        <v>378971.39962799998</v>
      </c>
      <c r="G4" s="28">
        <f>E4*1.01</f>
        <v>861390.48030447599</v>
      </c>
      <c r="H4" s="28">
        <f>F4*1.01</f>
        <v>382761.11362427997</v>
      </c>
      <c r="I4" s="29">
        <f>G4/$G$19</f>
        <v>0.98197089468689802</v>
      </c>
      <c r="J4" s="29">
        <f>H4/$H$19</f>
        <v>0.95804782724430726</v>
      </c>
      <c r="K4" s="28">
        <f>G4*1.01</f>
        <v>870004.38510752073</v>
      </c>
      <c r="L4" s="28">
        <f>H4*1.01</f>
        <v>386588.72476052277</v>
      </c>
      <c r="M4" s="29">
        <f>K4/K19</f>
        <v>0.98203781246548283</v>
      </c>
      <c r="N4" s="29">
        <f>L4/L19</f>
        <v>0.95810160602930039</v>
      </c>
      <c r="O4" s="28">
        <f>K4*1.01</f>
        <v>878704.42895859596</v>
      </c>
      <c r="P4" s="28">
        <f>L4*1.01</f>
        <v>390454.61200812802</v>
      </c>
      <c r="Q4" s="29">
        <f t="shared" ref="Q4:Q18" si="0">O4/$O$19</f>
        <v>0.98210354002528744</v>
      </c>
      <c r="R4" s="29">
        <f t="shared" ref="R4:R18" si="1">P4/$P$19</f>
        <v>0.95815315412647362</v>
      </c>
      <c r="S4" s="28">
        <f>O4*1.01</f>
        <v>887491.47324818198</v>
      </c>
      <c r="T4" s="28">
        <f>P4*1.01</f>
        <v>394359.1581282093</v>
      </c>
      <c r="U4" s="29">
        <f t="shared" ref="U4:U18" si="2">S4/$S$19</f>
        <v>0.98216808610565387</v>
      </c>
      <c r="V4" s="29">
        <f t="shared" ref="V4:V18" si="3">T4/$T$19</f>
        <v>0.9582024845254119</v>
      </c>
      <c r="W4" s="36">
        <f>(S4*1.01)*0.6</f>
        <v>537819.83278839826</v>
      </c>
      <c r="X4" s="36">
        <f>(T4*1.01)*0.9</f>
        <v>358472.47473854228</v>
      </c>
      <c r="Y4" s="29">
        <f t="shared" ref="Y4:Y18" si="4">W4/$W$19</f>
        <v>0.97073245990852219</v>
      </c>
      <c r="Z4" s="29">
        <f t="shared" ref="Z4:Z18" si="5">X4/$X$19</f>
        <v>0.95382488110724917</v>
      </c>
      <c r="AA4" s="25">
        <v>12</v>
      </c>
      <c r="AB4" s="25"/>
      <c r="AC4" s="25">
        <v>1</v>
      </c>
      <c r="AD4" s="25">
        <v>2</v>
      </c>
      <c r="AE4" s="25"/>
      <c r="AF4" s="25"/>
    </row>
    <row r="5" spans="1:32" s="30" customFormat="1" ht="39.75" customHeight="1">
      <c r="A5" s="25">
        <v>2</v>
      </c>
      <c r="B5" s="26" t="s">
        <v>25</v>
      </c>
      <c r="C5" s="41"/>
      <c r="D5" s="25"/>
      <c r="E5" s="27">
        <v>357.02693999999997</v>
      </c>
      <c r="F5" s="27">
        <v>1236.9995999999999</v>
      </c>
      <c r="G5" s="28">
        <f>E5*1.015</f>
        <v>362.38234409999995</v>
      </c>
      <c r="H5" s="28">
        <f>F5*1.015</f>
        <v>1255.5545939999997</v>
      </c>
      <c r="I5" s="31">
        <f t="shared" ref="I5:I18" si="6">G5/G$19</f>
        <v>4.1310987617233737E-4</v>
      </c>
      <c r="J5" s="31">
        <f t="shared" ref="J5:J18" si="7">H5/H$19</f>
        <v>3.1426425202353806E-3</v>
      </c>
      <c r="K5" s="28">
        <f>G5*1.015</f>
        <v>367.81807926149992</v>
      </c>
      <c r="L5" s="28">
        <f>H5*1.015</f>
        <v>1274.3879129099996</v>
      </c>
      <c r="M5" s="31">
        <f t="shared" ref="M5:M18" si="8">K5/$K$19</f>
        <v>4.151832658850083E-4</v>
      </c>
      <c r="N5" s="31">
        <f t="shared" ref="N5:N18" si="9">L5/L$19</f>
        <v>3.1583774379859582E-3</v>
      </c>
      <c r="O5" s="28">
        <f>K5*1.015</f>
        <v>373.33535045042237</v>
      </c>
      <c r="P5" s="28">
        <f>L5*1.015</f>
        <v>1293.5037316036494</v>
      </c>
      <c r="Q5" s="31">
        <f t="shared" si="0"/>
        <v>4.1726655427068253E-4</v>
      </c>
      <c r="R5" s="31">
        <f t="shared" si="1"/>
        <v>3.1741837391450773E-3</v>
      </c>
      <c r="S5" s="28">
        <f>O5*1.015</f>
        <v>378.93538070717869</v>
      </c>
      <c r="T5" s="28">
        <f>P5*1.015</f>
        <v>1312.906287577704</v>
      </c>
      <c r="U5" s="31">
        <f t="shared" si="2"/>
        <v>4.1935978975068922E-4</v>
      </c>
      <c r="V5" s="31">
        <f t="shared" si="3"/>
        <v>3.1900617515188915E-3</v>
      </c>
      <c r="W5" s="28">
        <f>S5*1.015</f>
        <v>384.61941141778635</v>
      </c>
      <c r="X5" s="28">
        <f>T5*1.015</f>
        <v>1332.5998818913695</v>
      </c>
      <c r="Y5" s="31">
        <f t="shared" si="4"/>
        <v>6.9421491103890324E-4</v>
      </c>
      <c r="Z5" s="29">
        <f t="shared" si="5"/>
        <v>3.5457866739577234E-3</v>
      </c>
      <c r="AA5" s="25">
        <v>1</v>
      </c>
      <c r="AB5" s="25"/>
      <c r="AC5" s="25"/>
      <c r="AD5" s="25"/>
      <c r="AE5" s="25"/>
      <c r="AF5" s="25"/>
    </row>
    <row r="6" spans="1:32" s="30" customFormat="1" ht="40.5" customHeight="1">
      <c r="A6" s="25">
        <v>3</v>
      </c>
      <c r="B6" s="26" t="s">
        <v>26</v>
      </c>
      <c r="C6" s="41"/>
      <c r="D6" s="25"/>
      <c r="E6" s="27">
        <v>574.40511359999994</v>
      </c>
      <c r="F6" s="27">
        <v>844.14408479999986</v>
      </c>
      <c r="G6" s="28">
        <f t="shared" ref="G6:G18" si="10">E6*1.015</f>
        <v>583.0211903039999</v>
      </c>
      <c r="H6" s="28">
        <f t="shared" ref="H6:H18" si="11">F6*1.015</f>
        <v>856.80624607199979</v>
      </c>
      <c r="I6" s="31">
        <f t="shared" si="6"/>
        <v>6.6463451007941696E-4</v>
      </c>
      <c r="J6" s="31">
        <f t="shared" si="7"/>
        <v>2.1445787808643275E-3</v>
      </c>
      <c r="K6" s="28">
        <f t="shared" ref="K6:K7" si="12">G6*1.015</f>
        <v>591.76650815855987</v>
      </c>
      <c r="L6" s="28">
        <f t="shared" ref="L6:L7" si="13">H6*1.015</f>
        <v>869.65833976307965</v>
      </c>
      <c r="M6" s="31">
        <f t="shared" si="8"/>
        <v>6.6797029659861865E-4</v>
      </c>
      <c r="N6" s="31">
        <f t="shared" si="9"/>
        <v>2.155316486635586E-3</v>
      </c>
      <c r="O6" s="28">
        <f t="shared" ref="O6:O7" si="14">K6*1.015</f>
        <v>600.64300578093821</v>
      </c>
      <c r="P6" s="28">
        <f t="shared" ref="P6:P7" si="15">L6*1.015</f>
        <v>882.70321485952581</v>
      </c>
      <c r="Q6" s="31">
        <f t="shared" si="0"/>
        <v>6.7132200866223696E-4</v>
      </c>
      <c r="R6" s="31">
        <f t="shared" si="1"/>
        <v>2.1661029053426234E-3</v>
      </c>
      <c r="S6" s="28">
        <f t="shared" ref="S6:S7" si="16">O6*1.015</f>
        <v>609.65265086765226</v>
      </c>
      <c r="T6" s="28">
        <f t="shared" ref="T6:T7" si="17">P6*1.015</f>
        <v>895.94376308241863</v>
      </c>
      <c r="U6" s="31">
        <f t="shared" si="2"/>
        <v>6.7468972417324233E-4</v>
      </c>
      <c r="V6" s="31">
        <f t="shared" si="3"/>
        <v>2.176938260684482E-3</v>
      </c>
      <c r="W6" s="28">
        <f t="shared" ref="W6:W7" si="18">S6*1.015</f>
        <v>618.79744063066698</v>
      </c>
      <c r="X6" s="28">
        <f t="shared" ref="X6:X7" si="19">T6*1.015</f>
        <v>909.38291952865484</v>
      </c>
      <c r="Y6" s="32">
        <f t="shared" si="4"/>
        <v>1.1168921730055302E-3</v>
      </c>
      <c r="Z6" s="32">
        <f t="shared" si="5"/>
        <v>2.4196894217137E-3</v>
      </c>
      <c r="AA6" s="25">
        <v>1</v>
      </c>
      <c r="AB6" s="25"/>
      <c r="AC6" s="25"/>
      <c r="AD6" s="25"/>
      <c r="AE6" s="25"/>
      <c r="AF6" s="25"/>
    </row>
    <row r="7" spans="1:32" s="2" customFormat="1" ht="43.5" customHeight="1">
      <c r="A7" s="25">
        <v>4</v>
      </c>
      <c r="B7" s="8" t="s">
        <v>27</v>
      </c>
      <c r="C7" s="41"/>
      <c r="D7" s="4"/>
      <c r="E7" s="11">
        <v>1852.7399999999998</v>
      </c>
      <c r="F7" s="11">
        <v>4168.665</v>
      </c>
      <c r="G7" s="12">
        <f t="shared" si="10"/>
        <v>1880.5310999999997</v>
      </c>
      <c r="H7" s="12">
        <f t="shared" si="11"/>
        <v>4231.1949749999994</v>
      </c>
      <c r="I7" s="15">
        <f t="shared" si="6"/>
        <v>2.1437743380920676E-3</v>
      </c>
      <c r="J7" s="15">
        <f t="shared" si="7"/>
        <v>1.0590645204426116E-2</v>
      </c>
      <c r="K7" s="12">
        <f t="shared" si="12"/>
        <v>1908.7390664999996</v>
      </c>
      <c r="L7" s="12">
        <f t="shared" si="13"/>
        <v>4294.6628996249992</v>
      </c>
      <c r="M7" s="15">
        <f t="shared" si="8"/>
        <v>2.1545338960577884E-3</v>
      </c>
      <c r="N7" s="15">
        <f t="shared" si="9"/>
        <v>1.0643671576386717E-2</v>
      </c>
      <c r="O7" s="12">
        <f t="shared" si="14"/>
        <v>1937.3701524974995</v>
      </c>
      <c r="P7" s="12">
        <f t="shared" si="15"/>
        <v>4359.082843119374</v>
      </c>
      <c r="Q7" s="15">
        <f t="shared" si="0"/>
        <v>2.1653448217646108E-3</v>
      </c>
      <c r="R7" s="15">
        <f t="shared" si="1"/>
        <v>1.0696938509069215E-2</v>
      </c>
      <c r="S7" s="12">
        <f t="shared" si="16"/>
        <v>1966.4307047849618</v>
      </c>
      <c r="T7" s="12">
        <f t="shared" si="17"/>
        <v>4424.4690857661644</v>
      </c>
      <c r="U7" s="15">
        <f t="shared" si="2"/>
        <v>2.1762073664880637E-3</v>
      </c>
      <c r="V7" s="15">
        <f t="shared" si="3"/>
        <v>1.0750447107174089E-2</v>
      </c>
      <c r="W7" s="12">
        <f t="shared" si="18"/>
        <v>1995.9271653567359</v>
      </c>
      <c r="X7" s="12">
        <f t="shared" si="19"/>
        <v>4490.8361220526567</v>
      </c>
      <c r="Y7" s="14">
        <f t="shared" si="4"/>
        <v>3.602528521456161E-3</v>
      </c>
      <c r="Z7" s="13">
        <f t="shared" si="5"/>
        <v>1.1949233294169196E-2</v>
      </c>
      <c r="AA7" s="3">
        <v>1</v>
      </c>
      <c r="AB7" s="3"/>
      <c r="AC7" s="3"/>
      <c r="AD7" s="3"/>
      <c r="AE7" s="3"/>
      <c r="AF7" s="3"/>
    </row>
    <row r="8" spans="1:32" s="2" customFormat="1" ht="44.25" customHeight="1">
      <c r="A8" s="25">
        <v>5</v>
      </c>
      <c r="B8" s="8" t="s">
        <v>28</v>
      </c>
      <c r="C8" s="41"/>
      <c r="D8" s="4"/>
      <c r="E8" s="11">
        <v>449.70336000000003</v>
      </c>
      <c r="F8" s="11">
        <v>332.38944000000004</v>
      </c>
      <c r="G8" s="12">
        <v>4399.2719999999999</v>
      </c>
      <c r="H8" s="12">
        <v>2199.636</v>
      </c>
      <c r="I8" s="15">
        <f t="shared" si="6"/>
        <v>5.0150972881474638E-3</v>
      </c>
      <c r="J8" s="15">
        <f t="shared" si="7"/>
        <v>5.5056702875960111E-3</v>
      </c>
      <c r="K8" s="12">
        <v>4399.2719999999999</v>
      </c>
      <c r="L8" s="12">
        <v>2199.636</v>
      </c>
      <c r="M8" s="15">
        <f t="shared" si="8"/>
        <v>4.9657812365931061E-3</v>
      </c>
      <c r="N8" s="15">
        <f t="shared" si="9"/>
        <v>5.4514646943864377E-3</v>
      </c>
      <c r="O8" s="12">
        <v>4399.2719999999999</v>
      </c>
      <c r="P8" s="12">
        <v>2199.636</v>
      </c>
      <c r="Q8" s="15">
        <f t="shared" si="0"/>
        <v>4.9169441536270073E-3</v>
      </c>
      <c r="R8" s="15">
        <f t="shared" si="1"/>
        <v>5.3977801939403564E-3</v>
      </c>
      <c r="S8" s="12">
        <v>4399.2719999999999</v>
      </c>
      <c r="T8" s="12">
        <v>2199.636</v>
      </c>
      <c r="U8" s="15">
        <f t="shared" si="2"/>
        <v>4.8685814914752401E-3</v>
      </c>
      <c r="V8" s="15">
        <f t="shared" si="3"/>
        <v>5.3446119782168469E-3</v>
      </c>
      <c r="W8" s="12">
        <v>4399.2719999999999</v>
      </c>
      <c r="X8" s="12">
        <v>2199.636</v>
      </c>
      <c r="Y8" s="15">
        <f t="shared" si="4"/>
        <v>7.9404214385803262E-3</v>
      </c>
      <c r="Z8" s="15">
        <f t="shared" si="5"/>
        <v>5.8527995704816243E-3</v>
      </c>
      <c r="AA8" s="3">
        <v>1</v>
      </c>
      <c r="AB8" s="3"/>
      <c r="AC8" s="3"/>
      <c r="AD8" s="3"/>
      <c r="AE8" s="3"/>
      <c r="AF8" s="3"/>
    </row>
    <row r="9" spans="1:32" s="2" customFormat="1" ht="45.75" customHeight="1">
      <c r="A9" s="25">
        <v>6</v>
      </c>
      <c r="B9" s="8" t="s">
        <v>29</v>
      </c>
      <c r="C9" s="41"/>
      <c r="D9" s="4"/>
      <c r="E9" s="11">
        <v>196.15392</v>
      </c>
      <c r="F9" s="11">
        <v>1542.1104</v>
      </c>
      <c r="G9" s="12">
        <f t="shared" si="10"/>
        <v>199.09622879999998</v>
      </c>
      <c r="H9" s="12">
        <f t="shared" si="11"/>
        <v>1565.2420559999998</v>
      </c>
      <c r="I9" s="15">
        <f t="shared" si="6"/>
        <v>2.2696640651800274E-4</v>
      </c>
      <c r="J9" s="15">
        <f t="shared" si="7"/>
        <v>3.9177876160486963E-3</v>
      </c>
      <c r="K9" s="12">
        <f t="shared" ref="K9:K18" si="20">G9*1.015</f>
        <v>202.08267223199996</v>
      </c>
      <c r="L9" s="12">
        <f>H9*1.015</f>
        <v>1588.7206868399996</v>
      </c>
      <c r="M9" s="15">
        <f t="shared" si="8"/>
        <v>2.281055461017778E-4</v>
      </c>
      <c r="N9" s="15">
        <f t="shared" si="9"/>
        <v>3.9374036129385184E-3</v>
      </c>
      <c r="O9" s="12">
        <f t="shared" ref="O9:O18" si="21">K9*1.015</f>
        <v>205.11391231547995</v>
      </c>
      <c r="P9" s="12">
        <f t="shared" ref="P9:P18" si="22">L9*1.015</f>
        <v>1612.5514971425994</v>
      </c>
      <c r="Q9" s="15">
        <f t="shared" si="0"/>
        <v>2.2925012410852561E-4</v>
      </c>
      <c r="R9" s="15">
        <f t="shared" si="1"/>
        <v>3.9571086002343986E-3</v>
      </c>
      <c r="S9" s="12">
        <f t="shared" ref="S9:S18" si="23">O9*1.015</f>
        <v>208.19062100021213</v>
      </c>
      <c r="T9" s="12">
        <f t="shared" ref="T9:T18" si="24">P9*1.015</f>
        <v>1636.7397695997381</v>
      </c>
      <c r="U9" s="15">
        <f t="shared" si="2"/>
        <v>2.3040016714137457E-4</v>
      </c>
      <c r="V9" s="15">
        <f t="shared" si="3"/>
        <v>3.9769029865971651E-3</v>
      </c>
      <c r="W9" s="12">
        <f t="shared" ref="W9:W18" si="25">S9*1.015</f>
        <v>211.31348031521529</v>
      </c>
      <c r="X9" s="12">
        <f t="shared" ref="X9:X18" si="26">T9*1.015</f>
        <v>1661.2908661437341</v>
      </c>
      <c r="Y9" s="15">
        <f t="shared" si="4"/>
        <v>3.8140812601629486E-4</v>
      </c>
      <c r="Z9" s="15">
        <f t="shared" si="5"/>
        <v>4.420368855488405E-3</v>
      </c>
      <c r="AA9" s="3">
        <v>1</v>
      </c>
      <c r="AB9" s="3"/>
      <c r="AC9" s="3"/>
      <c r="AD9" s="3"/>
      <c r="AE9" s="3"/>
      <c r="AF9" s="3"/>
    </row>
    <row r="10" spans="1:32" s="2" customFormat="1" ht="54.75" customHeight="1">
      <c r="A10" s="25">
        <v>7</v>
      </c>
      <c r="B10" s="8" t="s">
        <v>30</v>
      </c>
      <c r="C10" s="41"/>
      <c r="D10" s="4"/>
      <c r="E10" s="11">
        <v>103.54319999999998</v>
      </c>
      <c r="F10" s="11">
        <v>65.174400000000006</v>
      </c>
      <c r="G10" s="12">
        <f t="shared" si="10"/>
        <v>105.09634799999998</v>
      </c>
      <c r="H10" s="12">
        <f t="shared" si="11"/>
        <v>66.152016000000003</v>
      </c>
      <c r="I10" s="15">
        <f t="shared" si="6"/>
        <v>1.1980809776003894E-4</v>
      </c>
      <c r="J10" s="15">
        <f t="shared" si="7"/>
        <v>1.6557793605659116E-4</v>
      </c>
      <c r="K10" s="12">
        <f t="shared" si="20"/>
        <v>106.67279321999996</v>
      </c>
      <c r="L10" s="12">
        <f t="shared" ref="L10:L18" si="27">H10*1.015</f>
        <v>67.144296240000003</v>
      </c>
      <c r="M10" s="15">
        <f t="shared" si="8"/>
        <v>1.2040941206337143E-4</v>
      </c>
      <c r="N10" s="15">
        <f t="shared" si="9"/>
        <v>1.6640696932664498E-4</v>
      </c>
      <c r="O10" s="12">
        <f t="shared" si="21"/>
        <v>108.27288511829995</v>
      </c>
      <c r="P10" s="12">
        <f t="shared" si="22"/>
        <v>68.151460683599993</v>
      </c>
      <c r="Q10" s="15">
        <f t="shared" si="0"/>
        <v>1.2101359713124206E-4</v>
      </c>
      <c r="R10" s="15">
        <f t="shared" si="1"/>
        <v>1.6723976360908847E-4</v>
      </c>
      <c r="S10" s="12">
        <f t="shared" si="23"/>
        <v>109.89697839507444</v>
      </c>
      <c r="T10" s="12">
        <f t="shared" si="24"/>
        <v>69.173732593853984</v>
      </c>
      <c r="U10" s="15">
        <f t="shared" si="2"/>
        <v>1.2162066700656694E-4</v>
      </c>
      <c r="V10" s="15">
        <f t="shared" si="3"/>
        <v>1.6807633617520404E-4</v>
      </c>
      <c r="W10" s="12">
        <f t="shared" si="25"/>
        <v>111.54543307100055</v>
      </c>
      <c r="X10" s="12">
        <f t="shared" si="26"/>
        <v>70.211338582761783</v>
      </c>
      <c r="Y10" s="15">
        <f t="shared" si="4"/>
        <v>2.0133279963882654E-4</v>
      </c>
      <c r="Z10" s="15">
        <f t="shared" si="5"/>
        <v>1.8681858830285012E-4</v>
      </c>
      <c r="AA10" s="3">
        <v>1</v>
      </c>
      <c r="AB10" s="3"/>
      <c r="AC10" s="3"/>
      <c r="AD10" s="3"/>
      <c r="AE10" s="3"/>
      <c r="AF10" s="3"/>
    </row>
    <row r="11" spans="1:32" s="2" customFormat="1" ht="43.5" customHeight="1">
      <c r="A11" s="25">
        <v>8</v>
      </c>
      <c r="B11" s="8" t="s">
        <v>31</v>
      </c>
      <c r="C11" s="41"/>
      <c r="D11" s="4"/>
      <c r="E11" s="11">
        <v>1982.1164399999998</v>
      </c>
      <c r="F11" s="11">
        <v>527.66823599999998</v>
      </c>
      <c r="G11" s="12">
        <f t="shared" si="10"/>
        <v>2011.8481865999995</v>
      </c>
      <c r="H11" s="12">
        <f t="shared" si="11"/>
        <v>535.58325953999997</v>
      </c>
      <c r="I11" s="15">
        <f t="shared" si="6"/>
        <v>2.2934736439988368E-3</v>
      </c>
      <c r="J11" s="15">
        <f t="shared" si="7"/>
        <v>1.340560364798176E-3</v>
      </c>
      <c r="K11" s="12">
        <f t="shared" si="20"/>
        <v>2042.0259093989994</v>
      </c>
      <c r="L11" s="12">
        <f t="shared" si="27"/>
        <v>543.61700843309995</v>
      </c>
      <c r="M11" s="15">
        <f t="shared" si="8"/>
        <v>2.3049845396080366E-3</v>
      </c>
      <c r="N11" s="15">
        <f t="shared" si="9"/>
        <v>1.3472724254108494E-3</v>
      </c>
      <c r="O11" s="12">
        <f t="shared" si="21"/>
        <v>2072.656298039984</v>
      </c>
      <c r="P11" s="12">
        <f t="shared" si="22"/>
        <v>551.77126355959638</v>
      </c>
      <c r="Q11" s="15">
        <f t="shared" si="0"/>
        <v>2.3165503899567688E-3</v>
      </c>
      <c r="R11" s="15">
        <f t="shared" si="1"/>
        <v>1.3540149361200824E-3</v>
      </c>
      <c r="S11" s="12">
        <f t="shared" si="23"/>
        <v>2103.7461425105835</v>
      </c>
      <c r="T11" s="12">
        <f t="shared" si="24"/>
        <v>560.04783251299023</v>
      </c>
      <c r="U11" s="15">
        <f t="shared" si="2"/>
        <v>2.3281714638670806E-3</v>
      </c>
      <c r="V11" s="15">
        <f t="shared" si="3"/>
        <v>1.3607880367584955E-3</v>
      </c>
      <c r="W11" s="12">
        <f t="shared" si="25"/>
        <v>2135.3023346482419</v>
      </c>
      <c r="X11" s="12">
        <f t="shared" si="26"/>
        <v>568.44855000068503</v>
      </c>
      <c r="Y11" s="15">
        <f t="shared" si="4"/>
        <v>3.8540923216140136E-3</v>
      </c>
      <c r="Z11" s="13">
        <f t="shared" si="5"/>
        <v>1.5125299955469503E-3</v>
      </c>
      <c r="AA11" s="3">
        <v>1</v>
      </c>
      <c r="AB11" s="3"/>
      <c r="AC11" s="3"/>
      <c r="AD11" s="3"/>
      <c r="AE11" s="3"/>
      <c r="AF11" s="3"/>
    </row>
    <row r="12" spans="1:32" s="2" customFormat="1" ht="60" customHeight="1">
      <c r="A12" s="25">
        <v>9</v>
      </c>
      <c r="B12" s="8" t="s">
        <v>36</v>
      </c>
      <c r="C12" s="41"/>
      <c r="D12" s="4"/>
      <c r="E12" s="11">
        <v>1300.8600000000001</v>
      </c>
      <c r="F12" s="11">
        <v>788.40000000000009</v>
      </c>
      <c r="G12" s="12">
        <f t="shared" si="10"/>
        <v>1320.3729000000001</v>
      </c>
      <c r="H12" s="12">
        <f t="shared" si="11"/>
        <v>800.226</v>
      </c>
      <c r="I12" s="15">
        <f t="shared" si="6"/>
        <v>1.5052032586603881E-3</v>
      </c>
      <c r="J12" s="15">
        <f t="shared" si="7"/>
        <v>2.0029589039103767E-3</v>
      </c>
      <c r="K12" s="12">
        <f t="shared" si="20"/>
        <v>1340.1784934999998</v>
      </c>
      <c r="L12" s="12">
        <f t="shared" si="27"/>
        <v>812.22938999999997</v>
      </c>
      <c r="M12" s="15">
        <f t="shared" si="8"/>
        <v>1.5127578419129155E-3</v>
      </c>
      <c r="N12" s="15">
        <f t="shared" si="9"/>
        <v>2.0129875321771569E-3</v>
      </c>
      <c r="O12" s="12">
        <f t="shared" si="21"/>
        <v>1360.2811709024998</v>
      </c>
      <c r="P12" s="12">
        <f t="shared" si="22"/>
        <v>824.41283084999986</v>
      </c>
      <c r="Q12" s="15">
        <f t="shared" si="0"/>
        <v>1.5203484918772802E-3</v>
      </c>
      <c r="R12" s="15">
        <f t="shared" si="1"/>
        <v>2.0230616565615539E-3</v>
      </c>
      <c r="S12" s="12">
        <f t="shared" si="23"/>
        <v>1380.685388466037</v>
      </c>
      <c r="T12" s="12">
        <f t="shared" si="24"/>
        <v>836.77902331274981</v>
      </c>
      <c r="U12" s="15">
        <f t="shared" si="2"/>
        <v>1.5279753849809809E-3</v>
      </c>
      <c r="V12" s="15">
        <f t="shared" si="3"/>
        <v>2.0331814859903714E-3</v>
      </c>
      <c r="W12" s="12">
        <f t="shared" si="25"/>
        <v>1401.3956692930274</v>
      </c>
      <c r="X12" s="12">
        <f t="shared" si="26"/>
        <v>849.330708662441</v>
      </c>
      <c r="Y12" s="15">
        <f t="shared" si="4"/>
        <v>2.5294349193202832E-3</v>
      </c>
      <c r="Z12" s="13">
        <f t="shared" si="5"/>
        <v>2.2599022778570584E-3</v>
      </c>
      <c r="AA12" s="3">
        <v>1</v>
      </c>
      <c r="AB12" s="3"/>
      <c r="AC12" s="3"/>
      <c r="AD12" s="3"/>
      <c r="AE12" s="3"/>
      <c r="AF12" s="3"/>
    </row>
    <row r="13" spans="1:32" s="2" customFormat="1" ht="53.25" customHeight="1">
      <c r="A13" s="25">
        <v>10</v>
      </c>
      <c r="B13" s="8" t="s">
        <v>35</v>
      </c>
      <c r="C13" s="41"/>
      <c r="D13" s="4"/>
      <c r="E13" s="11">
        <v>307.476</v>
      </c>
      <c r="F13" s="11">
        <v>307.476</v>
      </c>
      <c r="G13" s="12">
        <v>307.476</v>
      </c>
      <c r="H13" s="12">
        <v>307.476</v>
      </c>
      <c r="I13" s="15">
        <f t="shared" si="6"/>
        <v>3.5051755239740343E-4</v>
      </c>
      <c r="J13" s="15">
        <f t="shared" si="7"/>
        <v>7.696098251478295E-4</v>
      </c>
      <c r="K13" s="12">
        <v>307.476</v>
      </c>
      <c r="L13" s="12">
        <v>307.476</v>
      </c>
      <c r="M13" s="15">
        <f t="shared" si="8"/>
        <v>3.4707073158984079E-4</v>
      </c>
      <c r="N13" s="15">
        <f t="shared" si="9"/>
        <v>7.6203269921530853E-4</v>
      </c>
      <c r="O13" s="12">
        <v>307.476</v>
      </c>
      <c r="P13" s="12">
        <v>307.476</v>
      </c>
      <c r="Q13" s="15">
        <f t="shared" si="0"/>
        <v>3.4365738708145747E-4</v>
      </c>
      <c r="R13" s="15">
        <f t="shared" si="1"/>
        <v>7.5452841420671642E-4</v>
      </c>
      <c r="S13" s="12">
        <v>307.476</v>
      </c>
      <c r="T13" s="12">
        <v>307.476</v>
      </c>
      <c r="U13" s="15">
        <f t="shared" si="2"/>
        <v>3.4027720101708665E-4</v>
      </c>
      <c r="V13" s="15">
        <f t="shared" si="3"/>
        <v>7.4709629803031185E-4</v>
      </c>
      <c r="W13" s="12">
        <v>307.476</v>
      </c>
      <c r="X13" s="12">
        <v>307.476</v>
      </c>
      <c r="Y13" s="15">
        <f t="shared" si="4"/>
        <v>5.5497569194378632E-4</v>
      </c>
      <c r="Z13" s="15">
        <f t="shared" si="5"/>
        <v>8.1813327329313028E-4</v>
      </c>
      <c r="AA13" s="3">
        <v>1</v>
      </c>
      <c r="AB13" s="3"/>
      <c r="AC13" s="3"/>
      <c r="AD13" s="3"/>
      <c r="AE13" s="3"/>
      <c r="AF13" s="3"/>
    </row>
    <row r="14" spans="1:32" s="2" customFormat="1" ht="42" customHeight="1">
      <c r="A14" s="25">
        <v>11</v>
      </c>
      <c r="B14" s="8" t="s">
        <v>37</v>
      </c>
      <c r="C14" s="41"/>
      <c r="D14" s="4"/>
      <c r="E14" s="11">
        <v>278.31</v>
      </c>
      <c r="F14" s="11">
        <v>920.84</v>
      </c>
      <c r="G14" s="12">
        <v>551.88</v>
      </c>
      <c r="H14" s="12">
        <v>551.88</v>
      </c>
      <c r="I14" s="15">
        <f t="shared" si="6"/>
        <v>6.2913406840559591E-4</v>
      </c>
      <c r="J14" s="15">
        <f t="shared" si="7"/>
        <v>1.3813509682140529E-3</v>
      </c>
      <c r="K14" s="12">
        <v>551.88</v>
      </c>
      <c r="L14" s="12">
        <v>551.88</v>
      </c>
      <c r="M14" s="15">
        <f t="shared" si="8"/>
        <v>6.2294746695612448E-4</v>
      </c>
      <c r="N14" s="15">
        <f t="shared" si="9"/>
        <v>1.3677509985915795E-3</v>
      </c>
      <c r="O14" s="12">
        <v>551.88</v>
      </c>
      <c r="P14" s="12">
        <v>551.88</v>
      </c>
      <c r="Q14" s="15">
        <f t="shared" si="0"/>
        <v>6.1682095117184671E-4</v>
      </c>
      <c r="R14" s="15">
        <f t="shared" si="1"/>
        <v>1.3542817690889782E-3</v>
      </c>
      <c r="S14" s="12">
        <v>551.88</v>
      </c>
      <c r="T14" s="12">
        <v>551.88</v>
      </c>
      <c r="U14" s="15">
        <f t="shared" si="2"/>
        <v>6.1075395054348888E-4</v>
      </c>
      <c r="V14" s="15">
        <f t="shared" si="3"/>
        <v>1.3409420733877394E-3</v>
      </c>
      <c r="W14" s="12">
        <v>551.88</v>
      </c>
      <c r="X14" s="12">
        <v>551.88</v>
      </c>
      <c r="Y14" s="15">
        <f t="shared" si="4"/>
        <v>9.961102163093601E-4</v>
      </c>
      <c r="Z14" s="15">
        <f t="shared" si="5"/>
        <v>1.4684443366799775E-3</v>
      </c>
      <c r="AA14" s="3">
        <v>1</v>
      </c>
      <c r="AB14" s="3"/>
      <c r="AC14" s="3"/>
      <c r="AD14" s="3"/>
      <c r="AE14" s="3"/>
      <c r="AF14" s="3"/>
    </row>
    <row r="15" spans="1:32" s="2" customFormat="1" ht="49.5" customHeight="1">
      <c r="A15" s="25">
        <v>12</v>
      </c>
      <c r="B15" s="8" t="s">
        <v>38</v>
      </c>
      <c r="C15" s="41"/>
      <c r="D15" s="4"/>
      <c r="E15" s="11">
        <v>72.375119999999995</v>
      </c>
      <c r="F15" s="11">
        <v>241.25040000000001</v>
      </c>
      <c r="G15" s="12">
        <v>1048.5719999999999</v>
      </c>
      <c r="H15" s="12">
        <v>1048.5719999999999</v>
      </c>
      <c r="I15" s="15">
        <f t="shared" si="6"/>
        <v>1.1953547299706319E-3</v>
      </c>
      <c r="J15" s="15">
        <f t="shared" si="7"/>
        <v>2.6245668396067002E-3</v>
      </c>
      <c r="K15" s="12">
        <v>1048.5719999999999</v>
      </c>
      <c r="L15" s="12">
        <v>1048.5719999999999</v>
      </c>
      <c r="M15" s="15">
        <f t="shared" si="8"/>
        <v>1.1836001872166364E-3</v>
      </c>
      <c r="N15" s="15">
        <f t="shared" si="9"/>
        <v>2.5987268973240007E-3</v>
      </c>
      <c r="O15" s="12">
        <v>1048.5719999999999</v>
      </c>
      <c r="P15" s="12">
        <v>1048.5719999999999</v>
      </c>
      <c r="Q15" s="15">
        <f t="shared" si="0"/>
        <v>1.1719598072265087E-3</v>
      </c>
      <c r="R15" s="15">
        <f t="shared" si="1"/>
        <v>2.5731353612690583E-3</v>
      </c>
      <c r="S15" s="12">
        <v>1048.5719999999999</v>
      </c>
      <c r="T15" s="12">
        <v>1048.5719999999999</v>
      </c>
      <c r="U15" s="15">
        <f t="shared" si="2"/>
        <v>1.1604325060326289E-3</v>
      </c>
      <c r="V15" s="15">
        <f t="shared" si="3"/>
        <v>2.5477899394367042E-3</v>
      </c>
      <c r="W15" s="12">
        <v>1048.5719999999999</v>
      </c>
      <c r="X15" s="12">
        <v>1048.5719999999999</v>
      </c>
      <c r="Y15" s="15">
        <f t="shared" si="4"/>
        <v>1.8926094109877839E-3</v>
      </c>
      <c r="Z15" s="15">
        <f t="shared" si="5"/>
        <v>2.7900442396919566E-3</v>
      </c>
      <c r="AA15" s="3">
        <v>1</v>
      </c>
      <c r="AB15" s="3"/>
      <c r="AC15" s="3"/>
      <c r="AD15" s="3"/>
      <c r="AE15" s="3"/>
      <c r="AF15" s="3"/>
    </row>
    <row r="16" spans="1:32" s="2" customFormat="1" ht="50.25" customHeight="1">
      <c r="A16" s="25">
        <v>13</v>
      </c>
      <c r="B16" s="8" t="s">
        <v>32</v>
      </c>
      <c r="C16" s="41"/>
      <c r="D16" s="4"/>
      <c r="E16" s="11">
        <v>2791.8820799999999</v>
      </c>
      <c r="F16" s="11">
        <v>8142.9893999999995</v>
      </c>
      <c r="G16" s="12">
        <v>2989.35</v>
      </c>
      <c r="H16" s="12">
        <v>2989.35</v>
      </c>
      <c r="I16" s="15">
        <f t="shared" si="6"/>
        <v>3.4078095371969774E-3</v>
      </c>
      <c r="J16" s="15">
        <f t="shared" si="7"/>
        <v>7.4823177444927865E-3</v>
      </c>
      <c r="K16" s="12">
        <v>2989.35</v>
      </c>
      <c r="L16" s="12">
        <v>2989.35</v>
      </c>
      <c r="M16" s="15">
        <f t="shared" si="8"/>
        <v>3.3742987793456739E-3</v>
      </c>
      <c r="N16" s="15">
        <f t="shared" si="9"/>
        <v>7.4086512423710551E-3</v>
      </c>
      <c r="O16" s="12">
        <v>2989.35</v>
      </c>
      <c r="P16" s="12">
        <v>2989.35</v>
      </c>
      <c r="Q16" s="15">
        <f t="shared" si="0"/>
        <v>3.3411134855141698E-3</v>
      </c>
      <c r="R16" s="15">
        <f t="shared" si="1"/>
        <v>7.3356929158986317E-3</v>
      </c>
      <c r="S16" s="12">
        <v>2989.35</v>
      </c>
      <c r="T16" s="12">
        <v>2989.35</v>
      </c>
      <c r="U16" s="15">
        <f t="shared" si="2"/>
        <v>3.3082505654438983E-3</v>
      </c>
      <c r="V16" s="15">
        <f t="shared" si="3"/>
        <v>7.2634362308502546E-3</v>
      </c>
      <c r="W16" s="12">
        <v>2989.35</v>
      </c>
      <c r="X16" s="12">
        <v>2989.35</v>
      </c>
      <c r="Y16" s="13">
        <f t="shared" si="4"/>
        <v>5.3955970050090334E-3</v>
      </c>
      <c r="Z16" s="13">
        <f t="shared" si="5"/>
        <v>7.9540734903498778E-3</v>
      </c>
      <c r="AA16" s="3">
        <v>1</v>
      </c>
      <c r="AB16" s="3"/>
      <c r="AC16" s="3"/>
      <c r="AD16" s="3"/>
      <c r="AE16" s="3"/>
      <c r="AF16" s="3"/>
    </row>
    <row r="17" spans="1:32" s="2" customFormat="1" ht="40.5" customHeight="1">
      <c r="A17" s="25">
        <v>14</v>
      </c>
      <c r="B17" s="8" t="s">
        <v>33</v>
      </c>
      <c r="C17" s="41"/>
      <c r="D17" s="4"/>
      <c r="E17" s="11">
        <v>36.424080000000004</v>
      </c>
      <c r="F17" s="11">
        <v>33.1128</v>
      </c>
      <c r="G17" s="12">
        <f t="shared" si="10"/>
        <v>36.970441200000003</v>
      </c>
      <c r="H17" s="12">
        <f t="shared" si="11"/>
        <v>33.609491999999996</v>
      </c>
      <c r="I17" s="15">
        <f t="shared" si="6"/>
        <v>4.214569124249087E-5</v>
      </c>
      <c r="J17" s="15">
        <f t="shared" si="7"/>
        <v>8.4124273964235815E-5</v>
      </c>
      <c r="K17" s="12">
        <f t="shared" si="20"/>
        <v>37.524997818000003</v>
      </c>
      <c r="L17" s="12">
        <f t="shared" si="27"/>
        <v>34.113634379999993</v>
      </c>
      <c r="M17" s="15">
        <f t="shared" si="8"/>
        <v>4.2357219573561645E-5</v>
      </c>
      <c r="N17" s="15">
        <f t="shared" si="9"/>
        <v>8.4545476351440577E-5</v>
      </c>
      <c r="O17" s="12">
        <f t="shared" si="21"/>
        <v>38.087872785270001</v>
      </c>
      <c r="P17" s="12">
        <f t="shared" si="22"/>
        <v>34.62533889569999</v>
      </c>
      <c r="Q17" s="15">
        <f t="shared" si="0"/>
        <v>4.2569757772563853E-5</v>
      </c>
      <c r="R17" s="15">
        <f t="shared" si="1"/>
        <v>8.4968589575585256E-5</v>
      </c>
      <c r="S17" s="12">
        <f t="shared" si="23"/>
        <v>38.659190877049049</v>
      </c>
      <c r="T17" s="12">
        <f t="shared" si="24"/>
        <v>35.144718979135483</v>
      </c>
      <c r="U17" s="15">
        <f t="shared" si="2"/>
        <v>4.2783310779467482E-5</v>
      </c>
      <c r="V17" s="15">
        <f t="shared" si="3"/>
        <v>8.5393622411595571E-5</v>
      </c>
      <c r="W17" s="12">
        <f t="shared" si="25"/>
        <v>39.239078740204782</v>
      </c>
      <c r="X17" s="12">
        <f t="shared" si="26"/>
        <v>35.671889763822513</v>
      </c>
      <c r="Y17" s="15">
        <f t="shared" si="4"/>
        <v>7.0824177740967952E-5</v>
      </c>
      <c r="Z17" s="15">
        <f t="shared" si="5"/>
        <v>9.4915895669996417E-5</v>
      </c>
      <c r="AA17" s="3">
        <v>1</v>
      </c>
      <c r="AB17" s="3"/>
      <c r="AC17" s="3"/>
      <c r="AD17" s="3"/>
      <c r="AE17" s="3"/>
      <c r="AF17" s="3"/>
    </row>
    <row r="18" spans="1:32" s="2" customFormat="1" ht="43.5" customHeight="1">
      <c r="A18" s="25">
        <v>15</v>
      </c>
      <c r="B18" s="8" t="s">
        <v>34</v>
      </c>
      <c r="C18" s="41"/>
      <c r="D18" s="4"/>
      <c r="E18" s="11">
        <v>19.079280000000001</v>
      </c>
      <c r="F18" s="11">
        <v>314.80811999999997</v>
      </c>
      <c r="G18" s="12">
        <f t="shared" si="10"/>
        <v>19.3654692</v>
      </c>
      <c r="H18" s="12">
        <f t="shared" si="11"/>
        <v>319.53024179999994</v>
      </c>
      <c r="I18" s="15">
        <f t="shared" si="6"/>
        <v>2.207631446035236E-5</v>
      </c>
      <c r="J18" s="15">
        <f t="shared" si="7"/>
        <v>7.9978149033141334E-4</v>
      </c>
      <c r="K18" s="12">
        <f t="shared" si="20"/>
        <v>19.655951237999997</v>
      </c>
      <c r="L18" s="12">
        <f t="shared" si="27"/>
        <v>324.32319542699992</v>
      </c>
      <c r="M18" s="15">
        <f t="shared" si="8"/>
        <v>2.2187115014722758E-5</v>
      </c>
      <c r="N18" s="15">
        <f t="shared" si="9"/>
        <v>8.0378592159833855E-4</v>
      </c>
      <c r="O18" s="12">
        <f t="shared" si="21"/>
        <v>19.950790506569994</v>
      </c>
      <c r="P18" s="12">
        <f t="shared" si="22"/>
        <v>329.18804335840491</v>
      </c>
      <c r="Q18" s="15">
        <f t="shared" si="0"/>
        <v>2.2298444547533441E-5</v>
      </c>
      <c r="R18" s="15">
        <f t="shared" si="1"/>
        <v>8.0780851946502842E-4</v>
      </c>
      <c r="S18" s="12">
        <f t="shared" si="23"/>
        <v>20.250052364168543</v>
      </c>
      <c r="T18" s="12">
        <f t="shared" si="24"/>
        <v>334.12586400878098</v>
      </c>
      <c r="U18" s="15">
        <f t="shared" si="2"/>
        <v>2.241030564638772E-5</v>
      </c>
      <c r="V18" s="15">
        <f t="shared" si="3"/>
        <v>8.1184936735595524E-4</v>
      </c>
      <c r="W18" s="12">
        <f t="shared" si="25"/>
        <v>20.553803149631069</v>
      </c>
      <c r="X18" s="12">
        <f t="shared" si="26"/>
        <v>339.13775196891265</v>
      </c>
      <c r="Y18" s="15">
        <f t="shared" si="4"/>
        <v>3.7098378816697489E-5</v>
      </c>
      <c r="Z18" s="15">
        <f t="shared" si="5"/>
        <v>9.0237897954832322E-4</v>
      </c>
      <c r="AA18" s="3">
        <v>1</v>
      </c>
      <c r="AB18" s="3"/>
      <c r="AC18" s="3"/>
      <c r="AD18" s="3"/>
      <c r="AE18" s="3"/>
      <c r="AF18" s="3"/>
    </row>
    <row r="19" spans="1:32" s="24" customFormat="1" ht="45.75" customHeight="1">
      <c r="A19" s="42" t="s">
        <v>15</v>
      </c>
      <c r="B19" s="43"/>
      <c r="C19" s="18" t="s">
        <v>13</v>
      </c>
      <c r="D19" s="19">
        <f>COUNTA(D4:D18)</f>
        <v>1</v>
      </c>
      <c r="E19" s="20">
        <f t="shared" ref="E19:AF19" si="28">SUM(E4:E18)</f>
        <v>863183.95722119999</v>
      </c>
      <c r="F19" s="21">
        <f t="shared" si="28"/>
        <v>398437.42750880006</v>
      </c>
      <c r="G19" s="21">
        <f t="shared" si="28"/>
        <v>877205.71451267996</v>
      </c>
      <c r="H19" s="21">
        <f t="shared" si="28"/>
        <v>399521.926504692</v>
      </c>
      <c r="I19" s="22">
        <f t="shared" si="28"/>
        <v>1</v>
      </c>
      <c r="J19" s="22">
        <f t="shared" si="28"/>
        <v>0.99999999999999967</v>
      </c>
      <c r="K19" s="21">
        <f t="shared" si="28"/>
        <v>885917.39957884781</v>
      </c>
      <c r="L19" s="21">
        <f t="shared" si="28"/>
        <v>403494.49612414098</v>
      </c>
      <c r="M19" s="22">
        <f t="shared" si="28"/>
        <v>0.99999999999999989</v>
      </c>
      <c r="N19" s="22">
        <f t="shared" si="28"/>
        <v>0.99999999999999978</v>
      </c>
      <c r="O19" s="21">
        <f t="shared" si="28"/>
        <v>894716.69039699307</v>
      </c>
      <c r="P19" s="21">
        <f t="shared" si="28"/>
        <v>407507.51623220049</v>
      </c>
      <c r="Q19" s="22">
        <f t="shared" si="28"/>
        <v>0.99999999999999989</v>
      </c>
      <c r="R19" s="22">
        <f t="shared" si="28"/>
        <v>1</v>
      </c>
      <c r="S19" s="21">
        <f t="shared" si="28"/>
        <v>903604.47035815485</v>
      </c>
      <c r="T19" s="21">
        <f t="shared" si="28"/>
        <v>411561.40220564284</v>
      </c>
      <c r="U19" s="22">
        <f t="shared" si="28"/>
        <v>1</v>
      </c>
      <c r="V19" s="22">
        <f t="shared" si="28"/>
        <v>1</v>
      </c>
      <c r="W19" s="21">
        <f t="shared" si="28"/>
        <v>554035.07660502067</v>
      </c>
      <c r="X19" s="21">
        <f t="shared" si="28"/>
        <v>375826.29876713734</v>
      </c>
      <c r="Y19" s="22">
        <f t="shared" si="28"/>
        <v>1</v>
      </c>
      <c r="Z19" s="22">
        <f t="shared" si="28"/>
        <v>1</v>
      </c>
      <c r="AA19" s="23">
        <f t="shared" si="28"/>
        <v>26</v>
      </c>
      <c r="AB19" s="19">
        <f t="shared" si="28"/>
        <v>0</v>
      </c>
      <c r="AC19" s="19">
        <f t="shared" si="28"/>
        <v>1</v>
      </c>
      <c r="AD19" s="19">
        <f t="shared" si="28"/>
        <v>2</v>
      </c>
      <c r="AE19" s="19">
        <f t="shared" si="28"/>
        <v>0</v>
      </c>
      <c r="AF19" s="19">
        <f t="shared" si="28"/>
        <v>0</v>
      </c>
    </row>
    <row r="20" spans="1:32" s="2" customFormat="1">
      <c r="A20" s="1"/>
      <c r="C20" s="5"/>
      <c r="D20" s="1"/>
    </row>
    <row r="21" spans="1:32" s="2" customFormat="1">
      <c r="A21" s="1"/>
      <c r="C21" s="5"/>
      <c r="D21" s="1"/>
    </row>
    <row r="22" spans="1:32" s="2" customFormat="1">
      <c r="A22" s="1"/>
      <c r="C22" s="5"/>
      <c r="D22" s="1"/>
    </row>
    <row r="23" spans="1:32">
      <c r="C23" s="5"/>
    </row>
    <row r="24" spans="1:32" ht="62.4" customHeight="1">
      <c r="A24" s="39" t="s">
        <v>40</v>
      </c>
      <c r="B24" s="39"/>
      <c r="C24" s="5"/>
      <c r="E24" s="16" t="s">
        <v>24</v>
      </c>
      <c r="F24" s="17">
        <v>0.01</v>
      </c>
    </row>
    <row r="25" spans="1:32" ht="64.8" customHeight="1">
      <c r="A25" s="39"/>
      <c r="B25" s="39"/>
      <c r="C25" s="5"/>
      <c r="E25" s="9" t="s">
        <v>39</v>
      </c>
      <c r="F25" s="10">
        <v>1.4999999999999999E-2</v>
      </c>
    </row>
    <row r="26" spans="1:32" ht="160.19999999999999" customHeight="1">
      <c r="A26" s="39"/>
      <c r="B26" s="39"/>
      <c r="C26" s="5"/>
      <c r="E26" s="34"/>
      <c r="F26" s="35"/>
    </row>
    <row r="27" spans="1:32">
      <c r="C27" s="5"/>
    </row>
    <row r="28" spans="1:32">
      <c r="C28" s="5"/>
    </row>
    <row r="29" spans="1:32">
      <c r="C29" s="5"/>
    </row>
    <row r="30" spans="1:32">
      <c r="C30" s="5"/>
    </row>
    <row r="31" spans="1:32">
      <c r="C31" s="5"/>
    </row>
    <row r="32" spans="1:32">
      <c r="C32" s="5"/>
    </row>
    <row r="33" spans="3:3">
      <c r="C33" s="5"/>
    </row>
    <row r="34" spans="3:3">
      <c r="C34" s="5"/>
    </row>
    <row r="35" spans="3:3">
      <c r="C35" s="5"/>
    </row>
    <row r="36" spans="3:3">
      <c r="C36" s="5"/>
    </row>
    <row r="37" spans="3:3">
      <c r="C37" s="5"/>
    </row>
    <row r="38" spans="3:3">
      <c r="C38" s="5"/>
    </row>
    <row r="39" spans="3:3">
      <c r="C39" s="5"/>
    </row>
    <row r="40" spans="3:3">
      <c r="C40" s="5"/>
    </row>
    <row r="41" spans="3:3">
      <c r="C41" s="5"/>
    </row>
    <row r="42" spans="3:3">
      <c r="C42" s="5"/>
    </row>
    <row r="43" spans="3:3">
      <c r="C43" s="5"/>
    </row>
    <row r="44" spans="3:3">
      <c r="C44" s="5"/>
    </row>
    <row r="45" spans="3:3">
      <c r="C45" s="5"/>
    </row>
    <row r="46" spans="3:3">
      <c r="C46" s="5"/>
    </row>
    <row r="47" spans="3:3">
      <c r="C47" s="5"/>
    </row>
    <row r="48" spans="3:3">
      <c r="C48" s="5"/>
    </row>
    <row r="49" spans="3:3">
      <c r="C49" s="5"/>
    </row>
    <row r="50" spans="3:3">
      <c r="C50" s="5"/>
    </row>
    <row r="51" spans="3:3">
      <c r="C51" s="5"/>
    </row>
    <row r="52" spans="3:3">
      <c r="C52" s="5"/>
    </row>
    <row r="53" spans="3:3">
      <c r="C53" s="5"/>
    </row>
    <row r="54" spans="3:3">
      <c r="C54" s="5"/>
    </row>
    <row r="55" spans="3:3">
      <c r="C55" s="5"/>
    </row>
    <row r="56" spans="3:3">
      <c r="C56" s="5"/>
    </row>
    <row r="57" spans="3:3">
      <c r="C57" s="5"/>
    </row>
    <row r="58" spans="3:3">
      <c r="C58" s="5"/>
    </row>
    <row r="59" spans="3:3">
      <c r="C59" s="5"/>
    </row>
    <row r="60" spans="3:3">
      <c r="C60" s="5"/>
    </row>
    <row r="61" spans="3:3">
      <c r="C61" s="5"/>
    </row>
    <row r="62" spans="3:3">
      <c r="C62" s="5"/>
    </row>
    <row r="63" spans="3:3">
      <c r="C63" s="5"/>
    </row>
    <row r="64" spans="3:3">
      <c r="C64" s="5"/>
    </row>
    <row r="65" spans="3:3">
      <c r="C65" s="5"/>
    </row>
    <row r="66" spans="3:3">
      <c r="C66" s="5"/>
    </row>
    <row r="67" spans="3:3">
      <c r="C67" s="5"/>
    </row>
    <row r="68" spans="3:3">
      <c r="C68" s="5"/>
    </row>
    <row r="69" spans="3:3">
      <c r="C69" s="5"/>
    </row>
    <row r="70" spans="3:3">
      <c r="C70" s="5"/>
    </row>
  </sheetData>
  <mergeCells count="14">
    <mergeCell ref="C2:C3"/>
    <mergeCell ref="D2:D3"/>
    <mergeCell ref="A24:B26"/>
    <mergeCell ref="AB2:AF2"/>
    <mergeCell ref="C4:C18"/>
    <mergeCell ref="A19:B19"/>
    <mergeCell ref="E2:F2"/>
    <mergeCell ref="G2:J2"/>
    <mergeCell ref="K2:N2"/>
    <mergeCell ref="O2:R2"/>
    <mergeCell ref="S2:V2"/>
    <mergeCell ref="W2:Z2"/>
    <mergeCell ref="A2:A3"/>
    <mergeCell ref="B2:B3"/>
  </mergeCells>
  <pageMargins left="0.7" right="0.7" top="0.75" bottom="0.75" header="0.3" footer="0.3"/>
  <pageSetup scale="1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CARGAS-Q.GARZÓN-2024-2028 </vt:lpstr>
      <vt:lpstr>'CARGAS-Q.GARZÓN-2024-2028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2023-11-17T20:58:25Z</dcterms:modified>
</cp:coreProperties>
</file>