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Anexo 2 Matriz Inf. Ejecución" sheetId="1" r:id="rId1"/>
    <sheet name="Anexos 5-1 Ingresos " sheetId="2" state="hidden" r:id="rId2"/>
    <sheet name="Anexo 5-2 Gastos" sheetId="3" state="hidden" r:id="rId3"/>
    <sheet name="Anexo 2 Protocolo Inf Gestión" sheetId="4" state="hidden" r:id="rId4"/>
    <sheet name="Anexo 4 ProtocoloMatrizINdica" sheetId="5" state="hidden" r:id="rId5"/>
    <sheet name="Hoja1" sheetId="6" state="hidden" r:id="rId6"/>
    <sheet name="Hoja2" sheetId="7" state="hidden" r:id="rId7"/>
  </sheets>
  <externalReferences>
    <externalReference r:id="rId10"/>
    <externalReference r:id="rId11"/>
    <externalReference r:id="rId12"/>
  </externalReferences>
  <definedNames>
    <definedName name="_xlnm.Print_Area" localSheetId="3">'Anexo 2 Protocolo Inf Gestión'!$A$1:$B$23</definedName>
    <definedName name="_xlnm.Print_Area" localSheetId="4">'Anexo 4 ProtocoloMatrizINdica'!$A$1:$B$15</definedName>
    <definedName name="_xlnm.Print_Area" localSheetId="2">'Anexo 5-2 Gastos'!$A$1:$G$55</definedName>
    <definedName name="_xlnm.Print_Area" localSheetId="1">'Anexos 5-1 Ingresos '!$A$1:$D$57</definedName>
    <definedName name="_xlnm.Print_Titles" localSheetId="0">'Anexo 2 Matriz Inf. Ejecución'!$7:$8</definedName>
    <definedName name="_xlnm.Print_Titles" localSheetId="2">'Anexo 5-2 Gastos'!$7:$8</definedName>
  </definedNames>
  <calcPr fullCalcOnLoad="1"/>
</workbook>
</file>

<file path=xl/comments1.xml><?xml version="1.0" encoding="utf-8"?>
<comments xmlns="http://schemas.openxmlformats.org/spreadsheetml/2006/main">
  <authors>
    <author>jvargas</author>
    <author>esilva</author>
    <author>PERSONAL</author>
  </authors>
  <commentList>
    <comment ref="K147" authorId="0">
      <text>
        <r>
          <rPr>
            <b/>
            <sz val="8"/>
            <rFont val="Tahoma"/>
            <family val="2"/>
          </rPr>
          <t>jvargas:
PROMEDIO FISICO</t>
        </r>
      </text>
    </comment>
    <comment ref="F10" authorId="1">
      <text>
        <r>
          <rPr>
            <b/>
            <sz val="9"/>
            <rFont val="Tahoma"/>
            <family val="2"/>
          </rPr>
          <t>esilva:</t>
        </r>
        <r>
          <rPr>
            <sz val="9"/>
            <rFont val="Tahoma"/>
            <family val="2"/>
          </rPr>
          <t xml:space="preserve">
CULMINADO MAJO, LA HONDA Y 
RIO NEIVA CAMPOALEGRE
higado y pedernal en regalmentacion de corrientes
</t>
        </r>
      </text>
    </comment>
    <comment ref="F12" authorId="1">
      <text>
        <r>
          <rPr>
            <b/>
            <sz val="9"/>
            <rFont val="Tahoma"/>
            <family val="2"/>
          </rPr>
          <t>esilva:</t>
        </r>
        <r>
          <rPr>
            <sz val="9"/>
            <rFont val="Tahoma"/>
            <family val="2"/>
          </rPr>
          <t xml:space="preserve">
TERMINADO HONDA MAJO
  inicia contratacion de guaroco, vueltas y quebradon</t>
        </r>
      </text>
    </comment>
    <comment ref="F14" authorId="2">
      <text>
        <r>
          <rPr>
            <b/>
            <sz val="9"/>
            <rFont val="Tahoma"/>
            <family val="2"/>
          </rPr>
          <t>PERSONAL:</t>
        </r>
        <r>
          <rPr>
            <sz val="9"/>
            <rFont val="Tahoma"/>
            <family val="2"/>
          </rPr>
          <t xml:space="preserve">
Guarapas</t>
        </r>
      </text>
    </comment>
  </commentList>
</comments>
</file>

<file path=xl/sharedStrings.xml><?xml version="1.0" encoding="utf-8"?>
<sst xmlns="http://schemas.openxmlformats.org/spreadsheetml/2006/main" count="623" uniqueCount="384">
  <si>
    <t>Implementación de aplicativo para la administración y seguimiento en línea de trámites ambientales</t>
  </si>
  <si>
    <t>%</t>
  </si>
  <si>
    <r>
      <t xml:space="preserve">Sume los recursos de las metas financieras trienal, anual y de avance del periodo para cada proyecto, en las columnas respectivas (11, 12, 14 y 15). Es importante cuidarse de no sumar subtotales de los programas con las metas financieras de los proyectos, para evitar  sumas dobles de un mismo proyecto. 
Calcule el % de avance total de los programas mediante el promedio de cada uno de los porcentajes de avance de los programas </t>
    </r>
    <r>
      <rPr>
        <b/>
        <u val="single"/>
        <sz val="7"/>
        <rFont val="Arial Narrow"/>
        <family val="2"/>
      </rPr>
      <t>o</t>
    </r>
    <r>
      <rPr>
        <sz val="7"/>
        <rFont val="Arial Narrow"/>
        <family val="2"/>
      </rPr>
      <t xml:space="preserve"> diviendo el total de las columnas 12/11  y 14/15 respectivamente y multiplicando por 100. Es importante recordar que no es aplicable para metas financieras realizar ponderaciones.
Para el caso de las metas físicas, se deben totalizar las columnas  5 y 9, calculando el promedio de los porcentajes de avance de cada programa, es decir, el porcentaje de avance de las metas físicas del PAT en el periodo evaluado y el acumulado, así: sume el porcentaje de avance de cada programa y dividalo en el número de programas, con los datos respectivos, en las columnas 5 y 9  (Si es el caso, tenga en cuenta las ponderaciones que estén estipuladas en el Plan de Acción Trienal, las cuales debe quedar registradas en la columna 10).</t>
    </r>
  </si>
  <si>
    <t xml:space="preserve">En esta columna digite la unidad de medida de cada indicador, la cual esta incluida en las hojas metodológicas de cada indicador y explicito en el nombre del indicador.  Ejemplo Hectáreas reforestadas en cuencas abastecedoras. </t>
  </si>
  <si>
    <t xml:space="preserve">En esta celda se debe diligenciar el comportamiento cuantificado del indicador para el año uno (1)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</si>
  <si>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dos (2)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</si>
  <si>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 diligenciar el comportamiento cuantificado del indicador para el año tres (3) del Plan de Acción Trienal, segun la unidad de medida y el periodo evaluado.   Ejemplo 200 hectáreas reforestadas.  Cuando el indicador no ha tenido ninguna evolución, se deberá diligenciar con ceros (0,0).  Si el indicador fue excluido en el Plan de Acción, se deberá anotar N.A  (No Aplica), relacionándose su respectivo soporte en las celdas 9 y 10. </t>
  </si>
  <si>
    <t xml:space="preserve">En esta celda se deberá sumar el resultado obtenido en las columnas 5, 6 y 7, de tal manera que se pueda evidenciar un acumulado de los periodos que se han cursado del Plan de Acción.  </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</si>
  <si>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val="single"/>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</si>
  <si>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(4) UNIDAD DE MEDIDA</t>
  </si>
  <si>
    <t>(1)  CODIGO</t>
  </si>
  <si>
    <t>Corresponde a una númeración o identificación de cada indicador, que bsuca dar un orden secuencial más no de importancia de los indicadores mínimos.</t>
  </si>
  <si>
    <t>En esta celda relacione las aclaraciones o complementaciones  que se requieran, para  dar claridad a los datos diligenciados en las anteriores celdas.</t>
  </si>
  <si>
    <t>(8)  ACUMULADO     (AÑOS 1, 2 Y 3)</t>
  </si>
  <si>
    <t xml:space="preserve">(9) INDICADOR EXCLUIDO DE REPORTE </t>
  </si>
  <si>
    <t>(11) OBSERVACIONES</t>
  </si>
  <si>
    <t>ANEXO 2.</t>
  </si>
  <si>
    <t>PROTOCOLO O GUÍA DE DILIGENCIAMIENTO</t>
  </si>
  <si>
    <t xml:space="preserve">MATRIZ DE SEGUIMIENTO A LA GESTIÓN Y DE AVANCE EN LAS METAS FÍSICAS Y FINANCIERAS DEL PLAN DE ACCIÓN TRIENAL - PAT </t>
  </si>
  <si>
    <t xml:space="preserve">ITEM </t>
  </si>
  <si>
    <t>DEFINICIONES</t>
  </si>
  <si>
    <t>(2) UNIDAD DE MEDIDA</t>
  </si>
  <si>
    <t>(3) META FÍSICA ANUAL</t>
  </si>
  <si>
    <t xml:space="preserve">(7) META FÍSICA TRIENAL PAT  </t>
  </si>
  <si>
    <t>(9) PORCENTAJE DE AVANCE FISICO ACUMULADO</t>
  </si>
  <si>
    <t>(10) PONDERACIONES DE PROGRAMAS (OPCIONAL DE ACUERDO AL PAT)</t>
  </si>
  <si>
    <t>(11)META FINANCIERA ANUAL</t>
  </si>
  <si>
    <t>(12) AVANCE DE LA META FINANCIERA PROGRAMADA (Periodo Evaluado)</t>
  </si>
  <si>
    <t>(13)  PORCENTAJE DE AVANCE FINANCIERO (Periodo evaluado)</t>
  </si>
  <si>
    <t xml:space="preserve">Calcule el porcentaje del avance anual de la Meta financiera programada. Divida el valor de la columna  (12) con el valor de la columna (11) y multiplique por 100. </t>
  </si>
  <si>
    <t xml:space="preserve">(14) META FINANCIERA TRIENAL </t>
  </si>
  <si>
    <t xml:space="preserve">(15)  AVANCE ACUMULADO DE LA META FINANCIERA </t>
  </si>
  <si>
    <t>(16) PORCENTAJE DE AVANCE FINANCIERO ACUMULADO %</t>
  </si>
  <si>
    <t>(17) OBSERVACIONES</t>
  </si>
  <si>
    <t>ANEXO 4.</t>
  </si>
  <si>
    <t>MATRIZ DE  REPORTE DE AVANCE DE INDICADORES MINIMOS</t>
  </si>
  <si>
    <t xml:space="preserve"> (5) RESULTADO DEL COMPORTAMIENTO DEL INDICADOR  AÑO 1</t>
  </si>
  <si>
    <t>(6)  RESULTADO DEL COMPORTAMIENTO DEL INDICADOR  AÑO 2</t>
  </si>
  <si>
    <t>(7)  RESULTADO DEL COMPORTAMIENTO DEL INDICADOR  AÑO 3</t>
  </si>
  <si>
    <t>(10) ACTO ADMINISTRATIVO QUE JUSTIFICA LA NO ADOPCION</t>
  </si>
  <si>
    <t xml:space="preserve">Relacione el número y fecha de expedición de la resolución, acta  o  acuerdo por medio del cual se acordó con el Consejo Directivo la exclusión del indicador, dentro del sistema de seguimiento del Plan de Acción.  Se puede anexar al Informe de Gestión, el respectivo acto administrativo. </t>
  </si>
  <si>
    <t>(8) ACUMULADO DE LA META FISICA</t>
  </si>
  <si>
    <t>Calcule el porcentaje del avance de la Meta física acumulada. Divida el valor de la columna  (8) con el valor de la columna (7) y multiplique por 100.</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</si>
  <si>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</si>
  <si>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(5) PORCENTAJE DE AVANCE FISICO (Periodo Evaluado)</t>
  </si>
  <si>
    <t>Si el PAT contempla ponderaciones de programas o proyectos, relacione aquí las ponderaciones o pesos dados a cada programa, de acuerdo al porcentaje o valor asignado.</t>
  </si>
  <si>
    <t>Reporte el avance acumulado en la vigencia del PAT, desde su aprobación hasta el periodo del informe.  Ejemplo $100'000.000.oo (2004) + $150'000.000.oo (2005), da un acumulado de inversión del PAT de $250'000.000.oo</t>
  </si>
  <si>
    <t>Calcule el porcentaje del avance acumulado de la Meta financiera programada en el PAT. Divida el valor de la columna  (15) con el valor de la columna (14) y multiplique por 100.</t>
  </si>
  <si>
    <t>Realice las respectivas observaciones que sean necesarias, principalmente cuando se requiera hacer alguna precisión sobre el avance de las metas físicas y financieras..</t>
  </si>
  <si>
    <t>Con la misma identificación o numeración de los programas y proyectos de la Matriz de  seguimiento a la gestión y avance en las metas físicas y financieras del PAT (Anexo 1), relacione el número del programa o proyecto (pueden ser más de uno) en los cuales se ejecutan actividades que aportan directamente  al comportamiento del indicador o que el indicador es utilizado como instrumento de seguimiento de la evaluación del proyecto.</t>
  </si>
  <si>
    <t>Enuncie el nombre del total de los programas y proyectos aprobados en el PAT, utilizando la misma estructura jerárquica del Plan.  Se plantea una estructura inicial de Programas con proyectos relacionados, no obstante esta estructura es solo indicativa. Inserte filas cuando sea necesario ingresar mas programas y proyectos.  Recuerde que jerárquicamente los programas están integrados por proyectos y estos por actividades y la matriz pretende conocer hasta la escala de proyectos.</t>
  </si>
  <si>
    <t>Relacione la unidad de medida por medio de la cual se determina la meta y el avance de la meta física, ejemplo Hectáreas reforestadas, hectáreas con POMCA, PGIRS Apoyados, etc.  Generalice una unidad de medida por cada proyecto, para el caso de programa no es necesario definir la unidad de medida.</t>
  </si>
  <si>
    <t>Identifique el valor de la meta anual programada para el año que se este evaluando, con relación al programa o proyecto reportado en la columna (1). Ejemplo: hectáreas reforestadas, microcuencas con plan de ordenamiento formulado, # de vertimientos reglamentados, etc.</t>
  </si>
  <si>
    <t>Calcule el porcentaje del avance anual de la Meta física programada. Divida el valor de la columna  (4) con el valor de la columna (3) y multiplique por 100. Para el caso, cuando el resultado del avance de una meta física de un programa o proyecto se reporte como el promedio ponderado o aritmético de las metas de los proyectos relacionados con dicho programa o proyecto, es importante indicar esta condición en la columna 10.   Si no se presenta avance en el programa o proyecto, se deberá diligenciar la matriz con ceros (0,0) y en ningún caso dejar celdas en blanco.</t>
  </si>
  <si>
    <t>(6) PORCENTAJE DE AVANCE PROCESO DE GESTION DE LA META FISICA (aplica unicamente para el informe del primer semestre)</t>
  </si>
  <si>
    <t>(4) AVANCE DE LA META FISICA  (Según unidad de medida y Periodo Evaluado)</t>
  </si>
  <si>
    <t>Identifique el valor  (en numero) de la meta trienal con relación al programa y/o proyecto reportado en la columna (1). Ejemplo: hectáreas reforestadas, microcuencas con plan de ordenamiento formulado, # de vertimientos reglamentados, etc.</t>
  </si>
  <si>
    <t>Reporte el avance acumulado de la meta física que se obtenga desde la aprobación del PAT, incluyendo el periodo evaluado.  Ejemplo 100 Ha reforestadas (2004) más 140 Ha reforestadas (2005), acumulado 240 Ha (2004+2005)</t>
  </si>
  <si>
    <t xml:space="preserve">Relacione aquí de acuerdo al plan de inversión vigente (incluye adiciones o modificaciones) los montos de inversión anual previstos para cada programa o proyecto </t>
  </si>
  <si>
    <t>Relacione aquí de acuerdo al plan de inversión del PAT  los montos de inversión previstos para cada programa o proyecto para los tres años. (incluye adiciones o modificaciones).</t>
  </si>
  <si>
    <t>(18) TOTAL DE  METAS  FISICAS Y FINANCIERAS</t>
  </si>
  <si>
    <t>UNIDAD DE MEDIDA</t>
  </si>
  <si>
    <t xml:space="preserve">(1) PROGRAMAS - PROYECTOS  DEL PAT 2007-2009 </t>
  </si>
  <si>
    <t>Marque con una X, si el indicador fue excluido del sistema de seguimiento del Plan de Acción, en el marco d elo establecido en la resolución 0964 de 2007.</t>
  </si>
  <si>
    <t>(2)  INDICADORES MINIMOS DE GESTION (Resolución 0964 de 2007)</t>
  </si>
  <si>
    <t>(3) PROGRAMA O PROYECTO DEL PAT 2007-2009 ASOCIADO</t>
  </si>
  <si>
    <t>La columna relaciona los indicadores mínimos de gestión previstos en la Resolución 0964 de 2007. Agrupados en 6 objetivos de desarrollo sostenible de acuerdo con la política nacional ambiental.</t>
  </si>
  <si>
    <t>Corriente</t>
  </si>
  <si>
    <t>Municipio</t>
  </si>
  <si>
    <t>Unidad</t>
  </si>
  <si>
    <t>1.3</t>
  </si>
  <si>
    <t>6.2</t>
  </si>
  <si>
    <t>3.2</t>
  </si>
  <si>
    <t>1.1</t>
  </si>
  <si>
    <t>2.3</t>
  </si>
  <si>
    <t>2.2</t>
  </si>
  <si>
    <t>2.4</t>
  </si>
  <si>
    <t>3.1</t>
  </si>
  <si>
    <t>4.1</t>
  </si>
  <si>
    <t>2.1</t>
  </si>
  <si>
    <t>1.2</t>
  </si>
  <si>
    <t>4.2</t>
  </si>
  <si>
    <t>5.1</t>
  </si>
  <si>
    <t>6.1</t>
  </si>
  <si>
    <t>Programa*</t>
  </si>
  <si>
    <t>%*</t>
  </si>
  <si>
    <t>Municipio*</t>
  </si>
  <si>
    <t>Red*</t>
  </si>
  <si>
    <t>Hectáreas</t>
  </si>
  <si>
    <t>Unidad *</t>
  </si>
  <si>
    <t>Estrategia *</t>
  </si>
  <si>
    <t>Estudio</t>
  </si>
  <si>
    <t>ANEXO 5-1</t>
  </si>
  <si>
    <t>INFORME DE EJECUCION PRESUPUESTAL DE INGRESOS AÑO 2015</t>
  </si>
  <si>
    <t>CORPORACION AUTONOMA REGIONAL DEL ALTO MAGDALENA CAM</t>
  </si>
  <si>
    <t>RECURSOS VIGENCIA (AÑO):2015  A JUNIO 30 DE 2015</t>
  </si>
  <si>
    <t>NIVEL RENTISTICO</t>
  </si>
  <si>
    <t>APROPIADO</t>
  </si>
  <si>
    <t>RECAUDADO</t>
  </si>
  <si>
    <t>INGRESOS PROPIOS</t>
  </si>
  <si>
    <t>INGRESOS CORRIENTES</t>
  </si>
  <si>
    <t>Tributarios</t>
  </si>
  <si>
    <t>Participación Ambiental Municipios</t>
  </si>
  <si>
    <t>Sobretasa Ambiental</t>
  </si>
  <si>
    <t>Otros</t>
  </si>
  <si>
    <t>No Tributarios</t>
  </si>
  <si>
    <t>Venta de Bienes y Servicios</t>
  </si>
  <si>
    <t>Licencias, permisos y tramites ambientales</t>
  </si>
  <si>
    <t>Otros por Venta de Bienes y Servicios</t>
  </si>
  <si>
    <t>Operaciones Comerciales</t>
  </si>
  <si>
    <t>Aportes Patronales</t>
  </si>
  <si>
    <t>Aportes de Afiliados</t>
  </si>
  <si>
    <t>Aportes de otras entidades</t>
  </si>
  <si>
    <t>Transferencias Sector Electrico</t>
  </si>
  <si>
    <t>Compensación Explotación Minera</t>
  </si>
  <si>
    <t>Convenios</t>
  </si>
  <si>
    <t>Otros Aportes de Otras Entidades</t>
  </si>
  <si>
    <t>Otros Ingresos</t>
  </si>
  <si>
    <t>Tasa Retribitiva y Compensatoria</t>
  </si>
  <si>
    <t>Tasa Material de Arrastre</t>
  </si>
  <si>
    <t>Tasa por Uso del Agua</t>
  </si>
  <si>
    <t>Tasa Aprovechamiento Forestal</t>
  </si>
  <si>
    <t>Tasa Recurso Hidrobiologico</t>
  </si>
  <si>
    <t>Multas y sanciones</t>
  </si>
  <si>
    <t>RECURSOS DE CAPITAL</t>
  </si>
  <si>
    <t>Crédito externo</t>
  </si>
  <si>
    <t>Perfeccionado</t>
  </si>
  <si>
    <t>Autorizado</t>
  </si>
  <si>
    <t>Crédito Interno</t>
  </si>
  <si>
    <t>Rendimientos Financieros</t>
  </si>
  <si>
    <t>Recursos del Balance</t>
  </si>
  <si>
    <t>Venta de Activos</t>
  </si>
  <si>
    <t>Excedentes Financieros</t>
  </si>
  <si>
    <t>Cancelación de Reservas</t>
  </si>
  <si>
    <t>Recuperación de Cartera</t>
  </si>
  <si>
    <t>Otros Recursos del Balance</t>
  </si>
  <si>
    <t>Donaciones</t>
  </si>
  <si>
    <t>RENTAS PARAFISCALES</t>
  </si>
  <si>
    <t>APORTES DE LA NACION</t>
  </si>
  <si>
    <t>Funcionamiento</t>
  </si>
  <si>
    <t>Servicio de la Deuda</t>
  </si>
  <si>
    <t>Inversión</t>
  </si>
  <si>
    <t>Rezago Año Anterior</t>
  </si>
  <si>
    <t>TOTAL INGRESOS VIGENCIA</t>
  </si>
  <si>
    <t xml:space="preserve"> </t>
  </si>
  <si>
    <t>ELABORO: SILVIA RAMOS CRUZ  F, PROFESIONAL UNIVERSITARIO PRESUPUESTO</t>
  </si>
  <si>
    <t>ANEXO 5-2</t>
  </si>
  <si>
    <t xml:space="preserve">INFORME DE EJECUCION PRESUPUESTAL DE GASTOS </t>
  </si>
  <si>
    <t>CORPORACION AUTONOMA REGIONAL</t>
  </si>
  <si>
    <t>RECURSOS VIGENCIA (AÑO): 2015 A JUNIO 30 DE 2015</t>
  </si>
  <si>
    <t>CONCEPTO</t>
  </si>
  <si>
    <t>RECURSOS PROPIOS
$</t>
  </si>
  <si>
    <t>RECURSOS DE LA NACION 
$</t>
  </si>
  <si>
    <t>TOTAL RECURSOS 
(PROPIOS -NACION)
$</t>
  </si>
  <si>
    <t>PRESUPUESTADO</t>
  </si>
  <si>
    <r>
      <t>COMPROMETIDO</t>
    </r>
    <r>
      <rPr>
        <b/>
        <vertAlign val="superscript"/>
        <sz val="7"/>
        <rFont val="Arial"/>
        <family val="2"/>
      </rPr>
      <t>1</t>
    </r>
  </si>
  <si>
    <t>GASTOS DE PERSONAL</t>
  </si>
  <si>
    <t>GASTOS GENERALES</t>
  </si>
  <si>
    <t>Adquisición de Bienes</t>
  </si>
  <si>
    <t>Adquisición de Servicios</t>
  </si>
  <si>
    <t>Impuestos y Multas</t>
  </si>
  <si>
    <t>TRANSFERENCIAS CORRIENTES</t>
  </si>
  <si>
    <t>ADMINISTRACION PUBLICA CENTRAL</t>
  </si>
  <si>
    <t>Cuota de Auditaje Contaloria Nacional</t>
  </si>
  <si>
    <t>Fondo de Compensación Ambiental</t>
  </si>
  <si>
    <t xml:space="preserve">TRANSFERENCIAS PREVISION Y SEGURIDAD SOCIAL </t>
  </si>
  <si>
    <t>Mesadas Pensionales</t>
  </si>
  <si>
    <t>Bonos pensionales</t>
  </si>
  <si>
    <t>OTRAS TRANSFERENCIAS</t>
  </si>
  <si>
    <t>SENTENCIAS Y CONCILIACIONES</t>
  </si>
  <si>
    <t>Sentencias y Conciliaciones</t>
  </si>
  <si>
    <t xml:space="preserve">OTRAS </t>
  </si>
  <si>
    <t>TOTAL GASTOS DE FUNCIONAMIENTO</t>
  </si>
  <si>
    <t>TOTAL INVERSION</t>
  </si>
  <si>
    <t xml:space="preserve">Programa 1.  </t>
  </si>
  <si>
    <t xml:space="preserve">Programa 1: Biodiversidad y Servicios Ecosistemicos </t>
  </si>
  <si>
    <t>1,1  Planificación y gestión de Áreas Naturales Protegidas para la  conservación del Patrimonio Natural del Huila</t>
  </si>
  <si>
    <t>1,2  Planificación, conservación y uso sostenible en zonas secas y otros ecosistemas</t>
  </si>
  <si>
    <t>1,3  Uso Sostenible de la Biodiversidad y Negocios Verdes</t>
  </si>
  <si>
    <t xml:space="preserve">Programa 2.  </t>
  </si>
  <si>
    <t>Programa 2. Gestión Integral del Recurso Hídrico.</t>
  </si>
  <si>
    <t>2,1  Planificación, Ordenación y manejo de Cuencas Hidrográficas</t>
  </si>
  <si>
    <t>2,2  Protección y recuperación del Recurso Hídrico</t>
  </si>
  <si>
    <t>2,3  Planificación, Ordenación y Administración del Recurso Hídrico</t>
  </si>
  <si>
    <t>2,4  Descontaminación de fuentes Hídricas y mejoramiento de la calidad del recurso</t>
  </si>
  <si>
    <t xml:space="preserve">Programa 3.  </t>
  </si>
  <si>
    <t>Programa 3. Planificación y Ordenación del Territorio y Gestión del Riesgo</t>
  </si>
  <si>
    <t>3,1  Planificación y Ordenación  del Territorio</t>
  </si>
  <si>
    <t>3,2  Fortalecimiento de la Gestión del Riesgo de Desastres</t>
  </si>
  <si>
    <t>Programa 4. Buen Gobierno para la Gestión Ambiental Regional</t>
  </si>
  <si>
    <t>4,1  Fortalecimiento de la Gobernabilidad y la Autoridad Ambiental</t>
  </si>
  <si>
    <t>4,2  Fortalecimiento Institucional y consolidación  del Sistema Integrado de gestión</t>
  </si>
  <si>
    <t>Programa 5: Construcción de una Cultura de Convivencia del Huilense con su  Naturaleza</t>
  </si>
  <si>
    <t>5,1 Educación y Comunicación para una Cultura Ambiental Participativa</t>
  </si>
  <si>
    <t>Programa 6: Adaptación y Mitigación al Cambio Climático</t>
  </si>
  <si>
    <t>6,1 Institucionalización, Formulación e Implementación del plan de acción departamental de cambio climático.</t>
  </si>
  <si>
    <t>6,2 Desarrollo de Estrategias Bajas de Carbono</t>
  </si>
  <si>
    <t>TOTAL SERVICIO DE LA DEUDA</t>
  </si>
  <si>
    <t xml:space="preserve">TOTAL PRESUPUESTO  </t>
  </si>
  <si>
    <t>INFORME DE EJECUCION PLAN DE ACCION</t>
  </si>
  <si>
    <t xml:space="preserve">Código: T-CAM-034 </t>
  </si>
  <si>
    <t>Versión: 2</t>
  </si>
  <si>
    <t>Fecha: 09 Abr 14</t>
  </si>
  <si>
    <t>VIGENCIA (AÑO)</t>
  </si>
  <si>
    <t>PERIODO</t>
  </si>
  <si>
    <t>PROGRAMA</t>
  </si>
  <si>
    <t>PROYECTO</t>
  </si>
  <si>
    <t>INDICADORES DE GESTION</t>
  </si>
  <si>
    <t>METAS</t>
  </si>
  <si>
    <t>PRESUPUESTO</t>
  </si>
  <si>
    <t>PROYECTADA</t>
  </si>
  <si>
    <t>EJECUTADA</t>
  </si>
  <si>
    <t>DEFINITIVO ($)</t>
  </si>
  <si>
    <t>COMPROMETIDO ($)</t>
  </si>
  <si>
    <t>POR COMPROMETER ($)</t>
  </si>
  <si>
    <t>VIATICOS</t>
  </si>
  <si>
    <t>TIQUETES AEREOS</t>
  </si>
  <si>
    <t>FERRETERIA?</t>
  </si>
  <si>
    <t>25100000+25692258</t>
  </si>
  <si>
    <t xml:space="preserve">PRESUPUESTO APROPIADO </t>
  </si>
  <si>
    <t>VALOR TOTAL EJECUTADO</t>
  </si>
  <si>
    <t>INDICE DE EJECUCION FINANCIERA DEL PROYECTO (%)</t>
  </si>
  <si>
    <t xml:space="preserve">PROYECTOS </t>
  </si>
  <si>
    <t>Planificación y gestión de áreas naturales protegidas para la conservación del patrimonio natural del Huila</t>
  </si>
  <si>
    <t xml:space="preserve"> Planificación, conservación y uso sostenible en zonas secas y otros ecosistemas</t>
  </si>
  <si>
    <t>Uso sostenible de la biodiversidad y negocios verdes</t>
  </si>
  <si>
    <t>Planificación, ordenación y manejo de cuencas hidrográficas</t>
  </si>
  <si>
    <t xml:space="preserve"> Protección y recuperación del recurso hídrico</t>
  </si>
  <si>
    <t>Planificación y ordenación del territorio</t>
  </si>
  <si>
    <t>Fortalecimiento de la gestión del riesgo de desastre</t>
  </si>
  <si>
    <t>Fortalecimiento de la gobernabilidad y la autoridad ambiental</t>
  </si>
  <si>
    <t>Fortalecimiento institucional y consolidación del sistema integrado de gestión</t>
  </si>
  <si>
    <t>Educación y comunicación para una cultura ambiental participativa</t>
  </si>
  <si>
    <t xml:space="preserve"> Planificación, ordenación y administración del recurso hídrico</t>
  </si>
  <si>
    <t xml:space="preserve"> Descontaminación de fuentes hídricas y mejoramiento de la calidad del recurso</t>
  </si>
  <si>
    <t>Institucionalización, formulación e implementación del plan de acción departamental de cambio climático</t>
  </si>
  <si>
    <t>Estrategias de desarrollo bajas en carbono</t>
  </si>
  <si>
    <t>PROGRAMAS</t>
  </si>
  <si>
    <t xml:space="preserve">% AVANCE PROGRAMAS </t>
  </si>
  <si>
    <t>% AVANCE FISICO PROYECTO</t>
  </si>
  <si>
    <t>Acumulado:</t>
  </si>
  <si>
    <t xml:space="preserve">(5-A) DESCRIPCIÓN DEL AVANCE 
</t>
  </si>
  <si>
    <t>En esta columna se puede describir en texto lo que se desea justificar, describir y aclarar del avance del programa, proyecto, actividad.</t>
  </si>
  <si>
    <r>
      <t>Cuando el avance de la meta física prevista para cada proyecto</t>
    </r>
    <r>
      <rPr>
        <sz val="7"/>
        <color indexed="10"/>
        <rFont val="Arial Narrow"/>
        <family val="2"/>
      </rPr>
      <t xml:space="preserve"> no es cuantificable, </t>
    </r>
    <r>
      <rPr>
        <sz val="7"/>
        <rFont val="Arial Narrow"/>
        <family val="2"/>
      </rPr>
      <t>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r>
  </si>
  <si>
    <t>Programa ajustado</t>
  </si>
  <si>
    <t>Proyecto con ajuste</t>
  </si>
  <si>
    <t>Suelos degradados en recuperación o rehabilitacón</t>
  </si>
  <si>
    <t>Áreas reforestadas para la protección de cuencas abastecedoras en mantenimiento.</t>
  </si>
  <si>
    <t>Gestión compra de predios en áreas estratégicas para la producción hídrica y  cuencas hidrográficas abastecedoras</t>
  </si>
  <si>
    <t>Cuerpos de agua con plan de ordenamiento del recurso hídrico (PORH) adoptados</t>
  </si>
  <si>
    <t>Áreas revegetalizadas naturalmente para la protección de cuencas abastecedoras en mantenimiento.</t>
  </si>
  <si>
    <t>Campañas de monitoreo del recurso hídrico en el río Magdalena y sus principales afluentes</t>
  </si>
  <si>
    <t>Porcentaje de cuerpos de agua con reglamentación del uso de las aguas</t>
  </si>
  <si>
    <t>No. Planes de Ordenación y Manejo de Cuencas (POMCAS), Planes de Manejo de Acuíferos (PMA) y Planes de Manejo de Microcuencas (PMM) formulados o reformulados, con consulta previa si a ello hubiere lugar</t>
  </si>
  <si>
    <t xml:space="preserve">Porcentaje de avance en la formulación y/o ajustes de los  Planes de Ordenación y Manejo de Cuencas (POMCAS), Planes de Manejo de Acuíferos (PMA) y Planes de Manejo de Microcuencas (PMM) </t>
  </si>
  <si>
    <t>Porcentaje de redes y estaciones de monitoreo en operación</t>
  </si>
  <si>
    <t>Número de cuerpos de agua con reglamentación del uso de las aguas</t>
  </si>
  <si>
    <t>Número de estaciones instaladas y en operación</t>
  </si>
  <si>
    <t xml:space="preserve"> Seguimiento, Monitoreo y Control al Recurso Hídrico (Cuencas Abastecedoras y Otras Cuencas Prioritarias)</t>
  </si>
  <si>
    <t>Estudios Ambientales del Recuso Hídrico</t>
  </si>
  <si>
    <t>Porcentaje de suelos degradados en recuperación o rehabilitacón</t>
  </si>
  <si>
    <t>Convenio cofinanciado y con seguimiento anual  para construcción de sistemas  que contribuyan a la descontaminación</t>
  </si>
  <si>
    <t>Convenio*</t>
  </si>
  <si>
    <t>Campaña*</t>
  </si>
  <si>
    <t>Estaciones</t>
  </si>
  <si>
    <t>Porcentaje de Páramos delimitados por el MADS, con zonificacion y régimen de usos adoptados por la CAM</t>
  </si>
  <si>
    <t>Porcentaje de especies  invasoras con medidas de prevención, control y manejo en ejecución</t>
  </si>
  <si>
    <t>Superficie de áreas protegidas regionales declaradas, homologadas o recategorizadas, inscritas en el RUNAP (incluye reservas temporales)</t>
  </si>
  <si>
    <t>Estudio técnico y proceso  de socialización tendiente  a la declaratoria de areas protegidas.</t>
  </si>
  <si>
    <t>No. predios apoyados para su caracterización y/o gestión como reserva natural de la sociedad civil</t>
  </si>
  <si>
    <t xml:space="preserve">No. ecosistemas compartidos planificados y/o gestionados por la Corporación </t>
  </si>
  <si>
    <t>No. páramos delimitados con zonificación y régimen de usos adoptados por la CAM</t>
  </si>
  <si>
    <t>Especies  invasoras con medidas de prevención, control y manejo en ejecución</t>
  </si>
  <si>
    <t xml:space="preserve">Unidad* </t>
  </si>
  <si>
    <t>Porcentaje de áreas protegidas con planes de manejo en ejecución</t>
  </si>
  <si>
    <t>Procentaje de áreas de ecosistemas en restauración, rehabilitación y reforestación</t>
  </si>
  <si>
    <t>Porcentaje de especies amenazadas con medidas de conservación y manejo en ejecución</t>
  </si>
  <si>
    <t>Áreas de ecosistemas en restauración, rehabilitación y reforestación</t>
  </si>
  <si>
    <t>Implementación del programa regional de negocios verdes por la autoridad ambiental</t>
  </si>
  <si>
    <t>Porcentaje de sectores con acompañamiento para la reconversión hacia sistemas sostenibles de producción</t>
  </si>
  <si>
    <t>Sectores con acompañamiento para la reconversión y/o apoyo  hacia sistemas de producción sostenibles.</t>
  </si>
  <si>
    <t>Pacto*</t>
  </si>
  <si>
    <t>Implementación de programas de post consumo, para sectores</t>
  </si>
  <si>
    <t>Sectores</t>
  </si>
  <si>
    <t xml:space="preserve">Identificación, promoción y aplicación de energías alternativas y/o utilización de sistemas ecoeficientes de combustión en sectores productivos y/o para uso doméstico
</t>
  </si>
  <si>
    <t>Ejecución de acciones en gestión ambiental urbana</t>
  </si>
  <si>
    <t xml:space="preserve">% </t>
  </si>
  <si>
    <t xml:space="preserve">Restauración de zonas urbanas (rondas hídricas, humedales) </t>
  </si>
  <si>
    <t>Actualización de mapas de ruido y planes de descontaminación</t>
  </si>
  <si>
    <t xml:space="preserve">Estrategias urbanas para adaptación y mitigación de  los efectos del cambio climático </t>
  </si>
  <si>
    <t>Mapas de ruido</t>
  </si>
  <si>
    <t>Porcentaje de Programas de Uso Eficiente y Ahorro del Agua (PUEAA) con seguimiento</t>
  </si>
  <si>
    <t>Porcentaje de Planes de Gestión Integral de Residuos Sólidos (PGIRS) con seguimiento a metas de aprovechamiento</t>
  </si>
  <si>
    <t>Porcentaje de Planes de Saneamiento y Manejo de Vertimientos –PSMV- con seguimiento</t>
  </si>
  <si>
    <t>Porcentaje de autorizaciones ambientales con seguimiento</t>
  </si>
  <si>
    <t>Tiempo promedio de trámite para la resolución de autorizaciones ambientales otorgadas por la Corporación.</t>
  </si>
  <si>
    <t>Porcentaje de procesos sancionatorios resueltos</t>
  </si>
  <si>
    <t xml:space="preserve">Asistencia técnica, seguimiento y control a generadores de residuos o desechos peligrosos – RESPEL </t>
  </si>
  <si>
    <t>Estrategia de control a la extracción  ilegal de los recursos naturales.RED DE CONTROL AMBIENTAL RECAM</t>
  </si>
  <si>
    <t>Seguimiento, monitoreo y control  a fuentes móviles de emisiones atmosféricas</t>
  </si>
  <si>
    <t>Monitoreo</t>
  </si>
  <si>
    <t>Red de vigilancia y monitoreo de la calidad del aire</t>
  </si>
  <si>
    <t>Estrategia para la preservación, conservación, rehabilitación y/o reintroducción y control y seguimiento a la fauna silvestre.</t>
  </si>
  <si>
    <t xml:space="preserve">Porcentaje de empresas con obligatoriedad de contar con Departamento de Gestión Ambiental, con seguimiento </t>
  </si>
  <si>
    <t xml:space="preserve">Seguimiento y control a la implementación y operación del comparendo ambiental </t>
  </si>
  <si>
    <t>Aplicativo actualizado</t>
  </si>
  <si>
    <t>Porcentaje de actualización y reporte de la información en el SIAC</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</si>
  <si>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</si>
  <si>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entes territoriales asesorados en la incorporación, planificación y ejecución de acciones relacionadas con cambio climático en el marco de los instrumentos de planificación territorial</t>
  </si>
  <si>
    <t xml:space="preserve">Porcentaje de avance en la Formulación de Plan de Ordenación Forestal. </t>
  </si>
  <si>
    <t>Apoyo a acciones de planificación ambiental y gestión del territorio en resguardos, cabildos  y comunidades indígenas</t>
  </si>
  <si>
    <t>No. Resguardos y/o cabildos y/o comunidades indígenas</t>
  </si>
  <si>
    <t>Diseño de aplicación interactiva que facilite la aprehensión y conocimiento de los POT por parte de la ciudadanía</t>
  </si>
  <si>
    <t>Estudios de AVR para la gestión de conocimiento del riesgo  en la vigencia del plan de acción</t>
  </si>
  <si>
    <t xml:space="preserve">Estudios </t>
  </si>
  <si>
    <t>Acotamiento y/o Actualización de Rondas Hídricas Urbanas  priorizadas por municipio</t>
  </si>
  <si>
    <t>% de avance en la Implementación de  obras de reducción de riesgo por amenaza natural</t>
  </si>
  <si>
    <t>Asesoría y asistencia técnica  a entes territoriales y/o consejos territoriales de desastres incluido el fortalecimiento a  la capacidad local en prevención y atención de incendios forestales</t>
  </si>
  <si>
    <t xml:space="preserve">Ente territorial </t>
  </si>
  <si>
    <t>Sistema Integrado de Gestión  conforme y articulado al MECI</t>
  </si>
  <si>
    <t>Ejecución del Plan Estratégico Tecnológico 2016-2019</t>
  </si>
  <si>
    <t xml:space="preserve">Implementacion del programa de gestión documental  </t>
  </si>
  <si>
    <t>Diseño y/o construcción y/o adecuación de sede central y predios de su propiedad, como ejemplo de sostenibilidad ambiental y armonía con el ambiente</t>
  </si>
  <si>
    <t>Fase</t>
  </si>
  <si>
    <t xml:space="preserve">Adquisición, y/o diseño y/o construcción y/o adecuación de sedes territoriales </t>
  </si>
  <si>
    <t>Estrategia Imagen Corporativa</t>
  </si>
  <si>
    <t>Apoyo a municipios en la actualización catastral</t>
  </si>
  <si>
    <t>Ejecución de acciones en Educación Ambiental</t>
  </si>
  <si>
    <t>Ejecución de la Política Nacional Ambiental en la región</t>
  </si>
  <si>
    <t>Diseño e implementación de Programa de Educación Ambiental</t>
  </si>
  <si>
    <t>Construcción, dotación e implementación  de senderos interpretativos para la educación ambiental</t>
  </si>
  <si>
    <t>Estrategia de comunicación para sensibilizar cambios de actitud y toma de conciencia sobre el adecuado uso de los recursos naturales renovables</t>
  </si>
  <si>
    <t xml:space="preserve">Hectáreas </t>
  </si>
  <si>
    <t>% *</t>
  </si>
  <si>
    <t>Especies amenazadas con medidas de manejo  en ejecución</t>
  </si>
  <si>
    <t xml:space="preserve">
P 1: AGUA PARA TODOS </t>
  </si>
  <si>
    <t>P 1.1: ORDENAMIENTO Y ADMINISTRACIÓN DEL RECURSO HIDRICO Y LAS CUENCAS HIDROGRÁFICAS</t>
  </si>
  <si>
    <t>P 1.2: RECUPERACION DE CUENCAS  HIDROGRAFICAS</t>
  </si>
  <si>
    <t>P 1.3:  CONOCIMIENTO Y PLANIFICACIÓN DE ECOSISTEMAS ESTRATÉGICOS</t>
  </si>
  <si>
    <t>P 2: BIODIVERSIDAD: FUENTE DE VIDA</t>
  </si>
  <si>
    <t>P 2.2:  CONSERVACION Y RECUPERACION DE ECOSISTEMAS ESTRATEGICOS Y SU BIODIVERSIDAD</t>
  </si>
  <si>
    <t>P 3: ADAPTACIÓN PARA EL CRECIMIENTO VERDE</t>
  </si>
  <si>
    <t xml:space="preserve">P 3.2: AREAS URBANAS SOSTENIBLES Y RESILIENTES  </t>
  </si>
  <si>
    <t>P 4: CUIDA TU NATURALEZA</t>
  </si>
  <si>
    <t>P4.1:  CONTROL Y VIGILANCIA AMBIENTAL</t>
  </si>
  <si>
    <t>P 5.2: GESTION DEL RIESGO DE SASTRES</t>
  </si>
  <si>
    <t>P 6: EDUCACIÓN CAMINO DE PAZ</t>
  </si>
  <si>
    <t>P6.1: CAM: MODELO DE GESTIÓN CORPORATIVA</t>
  </si>
  <si>
    <t xml:space="preserve">
P6.2:EDUCACIÓN AMBIENTAL: OPITA DE CORAZON  </t>
  </si>
  <si>
    <t xml:space="preserve">P 2.1: CONOCIMIENTO Y PLANIFICACIÓN DE ECOSISTEMAS ESTRATÉGICOS </t>
  </si>
  <si>
    <t>P 3.1: CRECIMIENTO VERDE DE SECTORES PRODUCTIVOS</t>
  </si>
  <si>
    <t>P 5: HUILA TERRITORIO ORDENADO</t>
  </si>
  <si>
    <t>P5.1:   PLANIFICACIÓN AMBIENTAL TERRITORIAL</t>
  </si>
  <si>
    <t xml:space="preserve">Diseño y/o adopción de un esquema de pago por servicios ambientales </t>
  </si>
  <si>
    <t>Seguimiento y monitoreo a la aplicación  de la tasa retributiva.</t>
  </si>
  <si>
    <t>Porcentaje de la superficie de áreas protegidas regionales declaradas, homologadas o recategorizadas, inscritas en el RUNAP.</t>
  </si>
  <si>
    <t>Porcentaje de Planes de Ordenación y Manejo de Cuencas (POMCAS), Planes de Manejo de Acuíferos (PMA) y Planes de Manejo de Microcuencas (PMM) en ejecución</t>
  </si>
  <si>
    <t>No. Planes de Ordenación y Manejo de Cuencas (POMCAS), Planes de Manejo de Acuíferos (PMA) y Planes de Manejo de Microcuencas (PMM) en ejecución</t>
  </si>
  <si>
    <t>Plan</t>
  </si>
  <si>
    <t>% Avance</t>
  </si>
  <si>
    <t>Número</t>
  </si>
  <si>
    <t>Dias*</t>
  </si>
  <si>
    <t xml:space="preserve">Municipio </t>
  </si>
  <si>
    <t>Sede</t>
  </si>
  <si>
    <t>Política*</t>
  </si>
  <si>
    <t>Sendero</t>
  </si>
  <si>
    <t xml:space="preserve">Unidad </t>
  </si>
  <si>
    <t xml:space="preserve">Áreas revegetalizadas naturalmente para la protección y restauración de cuencas abastecedoras. </t>
  </si>
  <si>
    <t>Predios</t>
  </si>
  <si>
    <t xml:space="preserve">Aplicación </t>
  </si>
  <si>
    <t>Sistema *</t>
  </si>
  <si>
    <t>Seguimiento*</t>
  </si>
  <si>
    <t>Gastos de Gestión, Operación, Administración y Promoción del Proyecto</t>
  </si>
  <si>
    <t>Global</t>
  </si>
  <si>
    <t>Promoción e implementación del Pacto Intersectorial por la Madera legal</t>
  </si>
  <si>
    <t>Investigación, Conocimiento y/o Manejo de Áreas de Importancia estratégica  y de la Biodiversidad</t>
  </si>
  <si>
    <t>Áreas estratégicas</t>
  </si>
  <si>
    <t>A MARZO 31 DE 2017</t>
  </si>
  <si>
    <t>PRESUPUESTO APROPIADO PLAN DE ACCION VIGENCIA 2017</t>
  </si>
  <si>
    <t>VALOR TOTAL COMPROMETIDO PLAN DE ACCION VIGENCIA 2017</t>
  </si>
  <si>
    <t>INDICE GLOBAL DE EJECUCION FINANCIERA PLAN DE ACCION 2017</t>
  </si>
  <si>
    <t>0.10</t>
  </si>
  <si>
    <t>Áreas reforestadas gestionadas para la protección de cuencas abastecedoras.</t>
  </si>
  <si>
    <t xml:space="preserve">Áreas protegidas registradas con planes de manejo en ejcución </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</si>
</sst>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quot;$&quot;\ * #,##0_ ;_ &quot;$&quot;\ * \-#,##0_ ;_ &quot;$&quot;\ * &quot;-&quot;_ ;_ @_ "/>
    <numFmt numFmtId="187" formatCode="_ * #,##0_ ;_ * \-#,##0_ ;_ * &quot;-&quot;_ ;_ @_ "/>
    <numFmt numFmtId="188" formatCode="_ &quot;$&quot;\ * #,##0.00_ ;_ &quot;$&quot;\ * \-#,##0.00_ ;_ &quot;$&quot;\ * &quot;-&quot;??_ ;_ @_ "/>
    <numFmt numFmtId="189" formatCode="_ * #,##0.00_ ;_ * \-#,##0.00_ ;_ * &quot;-&quot;??_ ;_ @_ "/>
    <numFmt numFmtId="190" formatCode="#,##0.0"/>
    <numFmt numFmtId="191" formatCode="_ * #,##0_ ;_ * \-#,##0_ ;_ * &quot;-&quot;??_ ;_ @_ "/>
    <numFmt numFmtId="192" formatCode="#,##0;[Red]#,##0"/>
    <numFmt numFmtId="193" formatCode="_ [$€]\ * #,##0.00_ ;_ [$€]\ * \-#,##0.00_ ;_ [$€]\ * &quot;-&quot;??_ ;_ @_ "/>
    <numFmt numFmtId="194" formatCode="_(* #,##0_);_(* \(#,##0\);_(* &quot;-&quot;??_);_(@_)"/>
    <numFmt numFmtId="195" formatCode="0;[Red]0"/>
    <numFmt numFmtId="196" formatCode="#,##0.000"/>
    <numFmt numFmtId="197" formatCode="#,##0.0000"/>
    <numFmt numFmtId="198" formatCode="#,##0.00000"/>
    <numFmt numFmtId="199" formatCode="_ * #,##0.0_ ;_ * \-#,##0.0_ ;_ * &quot;-&quot;??_ ;_ @_ "/>
    <numFmt numFmtId="200" formatCode="_ * #.##0.0_ ;_ * \-#.##0.0_ ;_ * &quot;-&quot;??_ ;_ @_ "/>
    <numFmt numFmtId="201" formatCode="_ * #.##0.00_ ;_ * \-#.##0.00_ ;_ * &quot;-&quot;??_ ;_ @_ "/>
    <numFmt numFmtId="202" formatCode="&quot;$&quot;#,##0"/>
    <numFmt numFmtId="203" formatCode="&quot;$&quot;\ #,##0"/>
    <numFmt numFmtId="204" formatCode="_(* #,##0.0000_);_(* \(#,##0.0000\);_(* &quot;-&quot;????_);_(@_)"/>
    <numFmt numFmtId="205" formatCode="_ * #,##0.000_ ;_ * \-#,##0.000_ ;_ * &quot;-&quot;??_ ;_ @_ "/>
    <numFmt numFmtId="206" formatCode="#,##0.0;[Red]#,##0.0"/>
    <numFmt numFmtId="207" formatCode="&quot;Sí&quot;;&quot;Sí&quot;;&quot;No&quot;"/>
    <numFmt numFmtId="208" formatCode="&quot;Verdadero&quot;;&quot;Verdadero&quot;;&quot;Falso&quot;"/>
    <numFmt numFmtId="209" formatCode="&quot;Activado&quot;;&quot;Activado&quot;;&quot;Desactivado&quot;"/>
    <numFmt numFmtId="210" formatCode="[$€-2]\ #,##0.00_);[Red]\([$€-2]\ #,##0.00\)"/>
    <numFmt numFmtId="211" formatCode="0.0"/>
    <numFmt numFmtId="212" formatCode="0.0%"/>
    <numFmt numFmtId="213" formatCode="#,##0.00;[Red]#,##0.00"/>
    <numFmt numFmtId="214" formatCode="0.000000"/>
    <numFmt numFmtId="215" formatCode="0.00000"/>
    <numFmt numFmtId="216" formatCode="0.0000"/>
    <numFmt numFmtId="217" formatCode="0.000"/>
    <numFmt numFmtId="218" formatCode="_(&quot;$&quot;\ * #,##0_);_(&quot;$&quot;\ * \(#,##0\);_(&quot;$&quot;\ * &quot;-&quot;??_);_(@_)"/>
    <numFmt numFmtId="219" formatCode="_(* #,##0.0_);_(* \(#,##0.0\);_(* &quot;-&quot;??_);_(@_)"/>
    <numFmt numFmtId="220" formatCode="_(* #,##0.000_);_(* \(#,##0.000\);_(* &quot;-&quot;??_);_(@_)"/>
    <numFmt numFmtId="221" formatCode="_-* #,##0.000_-;\-* #,##0.000_-;_-* &quot;-&quot;???_-;_-@_-"/>
    <numFmt numFmtId="222" formatCode="#,##0.0000000"/>
    <numFmt numFmtId="223" formatCode="0.00;[Red]0.00"/>
    <numFmt numFmtId="224" formatCode="#,##0.000000"/>
    <numFmt numFmtId="225" formatCode="#,##0_ ;\-#,##0\ "/>
  </numFmts>
  <fonts count="82">
    <font>
      <sz val="10"/>
      <name val="Arial"/>
      <family val="0"/>
    </font>
    <font>
      <u val="single"/>
      <sz val="10"/>
      <color indexed="12"/>
      <name val="Arial"/>
      <family val="2"/>
    </font>
    <font>
      <u val="single"/>
      <sz val="10"/>
      <color indexed="36"/>
      <name val="Arial"/>
      <family val="2"/>
    </font>
    <font>
      <b/>
      <sz val="11"/>
      <name val="Arial"/>
      <family val="2"/>
    </font>
    <font>
      <sz val="11"/>
      <name val="Arial"/>
      <family val="2"/>
    </font>
    <font>
      <sz val="10"/>
      <name val="Arial Narrow"/>
      <family val="2"/>
    </font>
    <font>
      <b/>
      <sz val="9"/>
      <name val="Arial Narrow"/>
      <family val="2"/>
    </font>
    <font>
      <b/>
      <sz val="7"/>
      <name val="Arial Narrow"/>
      <family val="2"/>
    </font>
    <font>
      <sz val="7"/>
      <name val="Arial Narrow"/>
      <family val="2"/>
    </font>
    <font>
      <b/>
      <sz val="7"/>
      <name val="Arial"/>
      <family val="2"/>
    </font>
    <font>
      <b/>
      <sz val="8"/>
      <name val="Arial"/>
      <family val="2"/>
    </font>
    <font>
      <u val="single"/>
      <sz val="7"/>
      <name val="Arial Narrow"/>
      <family val="2"/>
    </font>
    <font>
      <sz val="8"/>
      <name val="Arial"/>
      <family val="2"/>
    </font>
    <font>
      <b/>
      <u val="single"/>
      <sz val="7"/>
      <name val="Arial Narrow"/>
      <family val="2"/>
    </font>
    <font>
      <b/>
      <sz val="9"/>
      <name val="Arial"/>
      <family val="2"/>
    </font>
    <font>
      <b/>
      <sz val="10"/>
      <name val="Arial"/>
      <family val="2"/>
    </font>
    <font>
      <sz val="12"/>
      <name val="Arial"/>
      <family val="2"/>
    </font>
    <font>
      <b/>
      <sz val="12"/>
      <name val="Arial"/>
      <family val="2"/>
    </font>
    <font>
      <sz val="14"/>
      <name val="Arial"/>
      <family val="2"/>
    </font>
    <font>
      <b/>
      <sz val="9"/>
      <name val="Tahoma"/>
      <family val="2"/>
    </font>
    <font>
      <sz val="9"/>
      <name val="Tahoma"/>
      <family val="2"/>
    </font>
    <font>
      <sz val="8"/>
      <name val="Univers"/>
      <family val="2"/>
    </font>
    <font>
      <b/>
      <sz val="9"/>
      <name val="Univers"/>
      <family val="2"/>
    </font>
    <font>
      <b/>
      <sz val="8"/>
      <name val="Univers"/>
      <family val="2"/>
    </font>
    <font>
      <sz val="6"/>
      <name val="Arial"/>
      <family val="2"/>
    </font>
    <font>
      <b/>
      <vertAlign val="superscript"/>
      <sz val="7"/>
      <name val="Arial"/>
      <family val="2"/>
    </font>
    <font>
      <sz val="8"/>
      <name val="Tahoma"/>
      <family val="2"/>
    </font>
    <font>
      <sz val="10"/>
      <name val="Univers"/>
      <family val="2"/>
    </font>
    <font>
      <b/>
      <vertAlign val="superscript"/>
      <sz val="8"/>
      <color indexed="10"/>
      <name val="Univers"/>
      <family val="2"/>
    </font>
    <font>
      <b/>
      <sz val="8"/>
      <color indexed="10"/>
      <name val="Univers"/>
      <family val="2"/>
    </font>
    <font>
      <sz val="11"/>
      <color indexed="10"/>
      <name val="Arial"/>
      <family val="2"/>
    </font>
    <font>
      <b/>
      <sz val="8"/>
      <name val="Tahoma"/>
      <family val="2"/>
    </font>
    <font>
      <sz val="7"/>
      <color indexed="10"/>
      <name val="Arial Narrow"/>
      <family val="2"/>
    </font>
    <font>
      <sz val="14"/>
      <color indexed="8"/>
      <name val="Arial"/>
      <family val="2"/>
    </font>
    <font>
      <sz val="11"/>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Univers"/>
      <family val="2"/>
    </font>
    <font>
      <sz val="12"/>
      <color indexed="8"/>
      <name val="Arial"/>
      <family val="2"/>
    </font>
    <font>
      <b/>
      <sz val="11"/>
      <color indexed="8"/>
      <name val="Arial"/>
      <family val="2"/>
    </font>
    <font>
      <b/>
      <sz val="11"/>
      <color indexed="63"/>
      <name val="Arial"/>
      <family val="2"/>
    </font>
    <font>
      <sz val="11"/>
      <color indexed="63"/>
      <name val="Arial"/>
      <family val="2"/>
    </font>
    <font>
      <sz val="10"/>
      <color indexed="6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Univers"/>
      <family val="2"/>
    </font>
    <font>
      <sz val="12"/>
      <color theme="1"/>
      <name val="Arial"/>
      <family val="2"/>
    </font>
    <font>
      <sz val="11"/>
      <color rgb="FFFF0000"/>
      <name val="Arial"/>
      <family val="2"/>
    </font>
    <font>
      <b/>
      <sz val="11"/>
      <color theme="1"/>
      <name val="Arial"/>
      <family val="2"/>
    </font>
    <font>
      <b/>
      <sz val="11"/>
      <color rgb="FF222222"/>
      <name val="Arial"/>
      <family val="2"/>
    </font>
    <font>
      <sz val="11"/>
      <color rgb="FF222222"/>
      <name val="Arial"/>
      <family val="2"/>
    </font>
    <font>
      <sz val="10"/>
      <color rgb="FFC00000"/>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5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rgb="FFFF0000"/>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color indexed="8"/>
      </right>
      <top>
        <color indexed="63"/>
      </top>
      <bottom style="medium"/>
    </border>
    <border>
      <left>
        <color indexed="63"/>
      </left>
      <right style="medium">
        <color indexed="8"/>
      </right>
      <top>
        <color indexed="63"/>
      </top>
      <bottom style="mediu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right style="medium"/>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color indexed="63"/>
      </top>
      <bottom style="thin"/>
    </border>
    <border>
      <left style="medium"/>
      <right style="medium"/>
      <top style="medium"/>
      <bottom style="thin"/>
    </border>
    <border>
      <left style="thin"/>
      <right style="thin"/>
      <top>
        <color indexed="63"/>
      </top>
      <bottom>
        <color indexed="63"/>
      </bottom>
    </border>
    <border>
      <left style="thin"/>
      <right>
        <color indexed="63"/>
      </right>
      <top>
        <color indexed="63"/>
      </top>
      <bottom style="thin"/>
    </border>
    <border>
      <left style="thin"/>
      <right style="thin"/>
      <top>
        <color indexed="63"/>
      </top>
      <bottom style="medium"/>
    </border>
    <border>
      <left style="thin"/>
      <right style="medium"/>
      <top/>
      <bottom/>
    </border>
    <border>
      <left style="thin"/>
      <right style="medium"/>
      <top>
        <color indexed="63"/>
      </top>
      <bottom style="thin"/>
    </border>
    <border>
      <left>
        <color indexed="63"/>
      </left>
      <right>
        <color indexed="63"/>
      </right>
      <top style="thin"/>
      <bottom style="thin"/>
    </border>
    <border>
      <left style="medium"/>
      <right style="thin"/>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thin"/>
      <right style="medium"/>
      <top>
        <color indexed="63"/>
      </top>
      <bottom style="medium"/>
    </border>
    <border>
      <left style="medium"/>
      <right style="thin"/>
      <top>
        <color indexed="63"/>
      </top>
      <bottom style="medium"/>
    </border>
    <border>
      <left style="thin"/>
      <right>
        <color indexed="63"/>
      </right>
      <top style="thin"/>
      <bottom style="medium"/>
    </border>
    <border>
      <left style="medium"/>
      <right/>
      <top style="medium"/>
      <bottom/>
    </border>
    <border>
      <left>
        <color indexed="63"/>
      </left>
      <right style="medium">
        <color indexed="8"/>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19" borderId="0" applyNumberFormat="0" applyBorder="0" applyAlignment="0" applyProtection="0"/>
    <xf numFmtId="0" fontId="61" fillId="20" borderId="1" applyNumberFormat="0" applyAlignment="0" applyProtection="0"/>
    <xf numFmtId="0" fontId="62" fillId="21" borderId="2" applyNumberFormat="0" applyAlignment="0" applyProtection="0"/>
    <xf numFmtId="0" fontId="63" fillId="0" borderId="3" applyNumberFormat="0" applyFill="0" applyAlignment="0" applyProtection="0"/>
    <xf numFmtId="0" fontId="64" fillId="0" borderId="4" applyNumberFormat="0" applyFill="0" applyAlignment="0" applyProtection="0"/>
    <xf numFmtId="0" fontId="65" fillId="0" borderId="0" applyNumberFormat="0" applyFill="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66" fillId="28" borderId="1" applyNumberFormat="0" applyAlignment="0" applyProtection="0"/>
    <xf numFmtId="19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7" fillId="29" borderId="0" applyNumberFormat="0" applyBorder="0" applyAlignment="0" applyProtection="0"/>
    <xf numFmtId="189" fontId="0" fillId="0" borderId="0" applyFont="0" applyFill="0" applyBorder="0" applyAlignment="0" applyProtection="0"/>
    <xf numFmtId="187" fontId="0" fillId="0" borderId="0" applyFont="0" applyFill="0" applyBorder="0" applyAlignment="0" applyProtection="0"/>
    <xf numFmtId="20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58"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0" fontId="68" fillId="30" borderId="0" applyNumberFormat="0" applyBorder="0" applyAlignment="0" applyProtection="0"/>
    <xf numFmtId="0" fontId="58"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9" fillId="20"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5" fillId="0" borderId="8" applyNumberFormat="0" applyFill="0" applyAlignment="0" applyProtection="0"/>
    <xf numFmtId="0" fontId="74" fillId="0" borderId="9" applyNumberFormat="0" applyFill="0" applyAlignment="0" applyProtection="0"/>
  </cellStyleXfs>
  <cellXfs count="352">
    <xf numFmtId="0" fontId="0" fillId="0" borderId="0" xfId="0" applyAlignment="1">
      <alignment/>
    </xf>
    <xf numFmtId="0" fontId="4" fillId="0" borderId="0" xfId="0" applyFont="1" applyFill="1" applyAlignment="1">
      <alignment vertical="center" wrapText="1"/>
    </xf>
    <xf numFmtId="3" fontId="4" fillId="0" borderId="0" xfId="0" applyNumberFormat="1" applyFont="1" applyFill="1" applyAlignment="1">
      <alignment horizontal="center" vertical="center" wrapText="1"/>
    </xf>
    <xf numFmtId="0" fontId="7" fillId="4" borderId="10" xfId="0" applyFont="1" applyFill="1" applyBorder="1" applyAlignment="1">
      <alignment horizontal="center" wrapText="1"/>
    </xf>
    <xf numFmtId="0" fontId="7" fillId="4" borderId="11" xfId="0" applyFont="1" applyFill="1" applyBorder="1" applyAlignment="1">
      <alignment horizontal="center" wrapText="1"/>
    </xf>
    <xf numFmtId="0" fontId="7" fillId="4" borderId="12" xfId="0" applyFont="1" applyFill="1" applyBorder="1" applyAlignment="1">
      <alignment horizontal="center" wrapText="1"/>
    </xf>
    <xf numFmtId="0" fontId="7" fillId="0" borderId="13" xfId="0" applyFont="1" applyBorder="1" applyAlignment="1">
      <alignment wrapText="1"/>
    </xf>
    <xf numFmtId="0" fontId="8" fillId="0" borderId="13" xfId="0" applyFont="1" applyBorder="1" applyAlignment="1">
      <alignment horizontal="justify" wrapText="1"/>
    </xf>
    <xf numFmtId="0" fontId="8" fillId="0" borderId="14" xfId="0" applyFont="1" applyBorder="1" applyAlignment="1">
      <alignment horizontal="justify" wrapText="1"/>
    </xf>
    <xf numFmtId="0" fontId="0" fillId="0" borderId="0" xfId="0" applyBorder="1" applyAlignment="1">
      <alignment horizontal="left"/>
    </xf>
    <xf numFmtId="0" fontId="9" fillId="0" borderId="10" xfId="0" applyFont="1" applyBorder="1" applyAlignment="1">
      <alignment vertical="top" wrapText="1"/>
    </xf>
    <xf numFmtId="0" fontId="9" fillId="0" borderId="10" xfId="0" applyFont="1" applyFill="1" applyBorder="1" applyAlignment="1">
      <alignment vertical="top" wrapText="1"/>
    </xf>
    <xf numFmtId="0" fontId="5" fillId="0" borderId="11" xfId="0" applyFont="1" applyFill="1" applyBorder="1" applyAlignment="1">
      <alignment horizontal="justify" wrapText="1"/>
    </xf>
    <xf numFmtId="0" fontId="5" fillId="0" borderId="11" xfId="0" applyFont="1" applyBorder="1" applyAlignment="1">
      <alignment horizontal="justify" wrapText="1"/>
    </xf>
    <xf numFmtId="0" fontId="3" fillId="0" borderId="15" xfId="0" applyFont="1" applyFill="1" applyBorder="1" applyAlignment="1">
      <alignment horizontal="center" vertical="center" wrapText="1"/>
    </xf>
    <xf numFmtId="3" fontId="4" fillId="0" borderId="16" xfId="0" applyNumberFormat="1" applyFont="1" applyFill="1" applyBorder="1" applyAlignment="1">
      <alignment horizontal="right" vertical="center" wrapText="1"/>
    </xf>
    <xf numFmtId="0" fontId="0" fillId="0" borderId="0" xfId="0" applyBorder="1" applyAlignment="1">
      <alignment/>
    </xf>
    <xf numFmtId="0" fontId="21" fillId="0" borderId="15" xfId="0" applyFont="1" applyBorder="1" applyAlignment="1" applyProtection="1">
      <alignment/>
      <protection/>
    </xf>
    <xf numFmtId="0" fontId="22" fillId="0" borderId="15" xfId="0" applyFont="1" applyBorder="1" applyAlignment="1" applyProtection="1">
      <alignment horizontal="center" vertical="top"/>
      <protection/>
    </xf>
    <xf numFmtId="1" fontId="23" fillId="2" borderId="15" xfId="0" applyNumberFormat="1" applyFont="1" applyFill="1" applyBorder="1" applyAlignment="1" applyProtection="1">
      <alignment/>
      <protection/>
    </xf>
    <xf numFmtId="0" fontId="22" fillId="2" borderId="15" xfId="0" applyFont="1" applyFill="1" applyBorder="1" applyAlignment="1" applyProtection="1">
      <alignment/>
      <protection/>
    </xf>
    <xf numFmtId="1" fontId="23" fillId="32" borderId="15" xfId="0" applyNumberFormat="1" applyFont="1" applyFill="1" applyBorder="1" applyAlignment="1" applyProtection="1">
      <alignment/>
      <protection/>
    </xf>
    <xf numFmtId="0" fontId="22" fillId="32" borderId="15" xfId="0" applyFont="1" applyFill="1" applyBorder="1" applyAlignment="1" applyProtection="1">
      <alignment/>
      <protection/>
    </xf>
    <xf numFmtId="1" fontId="23" fillId="4" borderId="15" xfId="0" applyNumberFormat="1" applyFont="1" applyFill="1" applyBorder="1" applyAlignment="1" applyProtection="1">
      <alignment/>
      <protection/>
    </xf>
    <xf numFmtId="0" fontId="22" fillId="4" borderId="15" xfId="0" applyFont="1" applyFill="1" applyBorder="1" applyAlignment="1" applyProtection="1">
      <alignment/>
      <protection/>
    </xf>
    <xf numFmtId="1" fontId="23" fillId="0" borderId="15" xfId="0" applyNumberFormat="1" applyFont="1" applyBorder="1" applyAlignment="1" applyProtection="1">
      <alignment/>
      <protection/>
    </xf>
    <xf numFmtId="0" fontId="21" fillId="0" borderId="15" xfId="0" applyFont="1" applyFill="1" applyBorder="1" applyAlignment="1" applyProtection="1">
      <alignment/>
      <protection/>
    </xf>
    <xf numFmtId="0" fontId="23" fillId="0" borderId="15" xfId="0" applyFont="1" applyFill="1" applyBorder="1" applyAlignment="1" applyProtection="1">
      <alignment/>
      <protection/>
    </xf>
    <xf numFmtId="0" fontId="22" fillId="0" borderId="15" xfId="0" applyFont="1" applyBorder="1" applyAlignment="1" applyProtection="1">
      <alignment/>
      <protection/>
    </xf>
    <xf numFmtId="1" fontId="21" fillId="0" borderId="15" xfId="0" applyNumberFormat="1" applyFont="1" applyBorder="1" applyAlignment="1" applyProtection="1">
      <alignment/>
      <protection/>
    </xf>
    <xf numFmtId="1" fontId="22" fillId="2" borderId="15" xfId="0" applyNumberFormat="1" applyFont="1" applyFill="1" applyBorder="1" applyAlignment="1" applyProtection="1">
      <alignment/>
      <protection/>
    </xf>
    <xf numFmtId="1" fontId="23" fillId="33" borderId="15" xfId="0" applyNumberFormat="1" applyFont="1" applyFill="1" applyBorder="1" applyAlignment="1" applyProtection="1">
      <alignment/>
      <protection/>
    </xf>
    <xf numFmtId="1" fontId="22" fillId="33" borderId="15" xfId="0" applyNumberFormat="1" applyFont="1" applyFill="1" applyBorder="1" applyAlignment="1" applyProtection="1">
      <alignment/>
      <protection/>
    </xf>
    <xf numFmtId="0" fontId="0" fillId="0" borderId="0" xfId="0" applyAlignment="1" applyProtection="1">
      <alignment/>
      <protection/>
    </xf>
    <xf numFmtId="3" fontId="0" fillId="0" borderId="0" xfId="0" applyNumberFormat="1" applyAlignment="1" applyProtection="1">
      <alignment/>
      <protection/>
    </xf>
    <xf numFmtId="0" fontId="24" fillId="0" borderId="0" xfId="0" applyFont="1" applyAlignment="1" applyProtection="1">
      <alignment/>
      <protection/>
    </xf>
    <xf numFmtId="4" fontId="0" fillId="0" borderId="0" xfId="0" applyNumberFormat="1" applyFont="1" applyAlignment="1" applyProtection="1">
      <alignment/>
      <protection/>
    </xf>
    <xf numFmtId="0" fontId="15" fillId="0" borderId="0" xfId="0" applyFont="1" applyAlignment="1" applyProtection="1">
      <alignment horizontal="center"/>
      <protection/>
    </xf>
    <xf numFmtId="3" fontId="22" fillId="2" borderId="15" xfId="54" applyNumberFormat="1" applyFont="1" applyFill="1" applyBorder="1" applyAlignment="1" applyProtection="1">
      <alignment/>
      <protection/>
    </xf>
    <xf numFmtId="3" fontId="22" fillId="32" borderId="15" xfId="54" applyNumberFormat="1" applyFont="1" applyFill="1" applyBorder="1" applyAlignment="1" applyProtection="1">
      <alignment/>
      <protection/>
    </xf>
    <xf numFmtId="3" fontId="22" fillId="4" borderId="15" xfId="54" applyNumberFormat="1" applyFont="1" applyFill="1" applyBorder="1" applyAlignment="1" applyProtection="1">
      <alignment/>
      <protection/>
    </xf>
    <xf numFmtId="3" fontId="21" fillId="0" borderId="15" xfId="54" applyNumberFormat="1" applyFont="1" applyFill="1" applyBorder="1" applyAlignment="1" applyProtection="1">
      <alignment/>
      <protection/>
    </xf>
    <xf numFmtId="3" fontId="23" fillId="0" borderId="15" xfId="54" applyNumberFormat="1" applyFont="1" applyFill="1" applyBorder="1" applyAlignment="1" applyProtection="1">
      <alignment/>
      <protection/>
    </xf>
    <xf numFmtId="3" fontId="22" fillId="0" borderId="15" xfId="54" applyNumberFormat="1" applyFont="1" applyBorder="1" applyAlignment="1" applyProtection="1">
      <alignment/>
      <protection/>
    </xf>
    <xf numFmtId="3" fontId="23" fillId="0" borderId="15" xfId="54" applyNumberFormat="1" applyFont="1" applyBorder="1" applyAlignment="1" applyProtection="1">
      <alignment/>
      <protection/>
    </xf>
    <xf numFmtId="3" fontId="23" fillId="33" borderId="15" xfId="54" applyNumberFormat="1" applyFont="1" applyFill="1" applyBorder="1" applyAlignment="1" applyProtection="1">
      <alignment/>
      <protection/>
    </xf>
    <xf numFmtId="3" fontId="22" fillId="33" borderId="15" xfId="54" applyNumberFormat="1" applyFont="1" applyFill="1" applyBorder="1" applyAlignment="1" applyProtection="1">
      <alignment/>
      <protection/>
    </xf>
    <xf numFmtId="3" fontId="0" fillId="0" borderId="0" xfId="0" applyNumberFormat="1" applyFont="1" applyAlignment="1" applyProtection="1">
      <alignment/>
      <protection/>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Continuous" vertical="center"/>
    </xf>
    <xf numFmtId="0" fontId="15" fillId="0" borderId="0" xfId="0" applyFont="1" applyBorder="1" applyAlignment="1" applyProtection="1">
      <alignment horizontal="centerContinuous" vertical="center"/>
      <protection/>
    </xf>
    <xf numFmtId="0" fontId="15" fillId="0" borderId="0" xfId="0" applyFont="1" applyBorder="1" applyAlignment="1" applyProtection="1">
      <alignment vertical="center"/>
      <protection/>
    </xf>
    <xf numFmtId="0" fontId="0" fillId="0" borderId="0" xfId="0" applyBorder="1" applyAlignment="1" applyProtection="1">
      <alignment vertical="center"/>
      <protection/>
    </xf>
    <xf numFmtId="0" fontId="9" fillId="0" borderId="15"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23" fillId="0" borderId="17" xfId="0" applyFont="1" applyFill="1" applyBorder="1" applyAlignment="1" applyProtection="1">
      <alignment vertical="center"/>
      <protection/>
    </xf>
    <xf numFmtId="4" fontId="23" fillId="0" borderId="15" xfId="0" applyNumberFormat="1" applyFont="1" applyFill="1" applyBorder="1" applyAlignment="1" applyProtection="1">
      <alignment vertical="center"/>
      <protection/>
    </xf>
    <xf numFmtId="4" fontId="23" fillId="0" borderId="16" xfId="0" applyNumberFormat="1" applyFont="1" applyFill="1" applyBorder="1" applyAlignment="1" applyProtection="1">
      <alignment vertical="center"/>
      <protection/>
    </xf>
    <xf numFmtId="4" fontId="0" fillId="0" borderId="0" xfId="0" applyNumberFormat="1" applyAlignment="1">
      <alignment vertical="center"/>
    </xf>
    <xf numFmtId="0" fontId="21" fillId="0" borderId="17" xfId="0" applyFont="1" applyFill="1" applyBorder="1" applyAlignment="1" applyProtection="1">
      <alignment vertical="center"/>
      <protection/>
    </xf>
    <xf numFmtId="4" fontId="21" fillId="0" borderId="15" xfId="0" applyNumberFormat="1" applyFont="1" applyFill="1" applyBorder="1" applyAlignment="1" applyProtection="1">
      <alignment vertical="center"/>
      <protection/>
    </xf>
    <xf numFmtId="4" fontId="21" fillId="0" borderId="16" xfId="0" applyNumberFormat="1" applyFont="1" applyFill="1" applyBorder="1" applyAlignment="1" applyProtection="1">
      <alignment vertical="center"/>
      <protection/>
    </xf>
    <xf numFmtId="4" fontId="0" fillId="0" borderId="0" xfId="0" applyNumberFormat="1" applyFont="1" applyAlignment="1">
      <alignment vertical="center"/>
    </xf>
    <xf numFmtId="4" fontId="21" fillId="0" borderId="18" xfId="0" applyNumberFormat="1" applyFont="1" applyBorder="1" applyAlignment="1" applyProtection="1">
      <alignment vertical="center"/>
      <protection/>
    </xf>
    <xf numFmtId="4" fontId="21" fillId="0" borderId="19" xfId="0" applyNumberFormat="1" applyFont="1" applyBorder="1" applyAlignment="1" applyProtection="1">
      <alignment vertical="center"/>
      <protection/>
    </xf>
    <xf numFmtId="4" fontId="23" fillId="0" borderId="19" xfId="0" applyNumberFormat="1" applyFont="1" applyFill="1" applyBorder="1" applyAlignment="1" applyProtection="1">
      <alignment vertical="center"/>
      <protection/>
    </xf>
    <xf numFmtId="4" fontId="21" fillId="0" borderId="20" xfId="0" applyNumberFormat="1" applyFont="1" applyFill="1" applyBorder="1" applyAlignment="1" applyProtection="1">
      <alignment vertical="center"/>
      <protection/>
    </xf>
    <xf numFmtId="0" fontId="23" fillId="0" borderId="21" xfId="0" applyFont="1" applyFill="1" applyBorder="1" applyAlignment="1" applyProtection="1">
      <alignment vertical="center"/>
      <protection/>
    </xf>
    <xf numFmtId="4" fontId="23" fillId="0" borderId="22" xfId="0" applyNumberFormat="1" applyFont="1" applyFill="1" applyBorder="1" applyAlignment="1" applyProtection="1">
      <alignment vertical="center"/>
      <protection/>
    </xf>
    <xf numFmtId="4" fontId="23" fillId="0" borderId="23" xfId="0" applyNumberFormat="1" applyFont="1" applyFill="1" applyBorder="1" applyAlignment="1" applyProtection="1">
      <alignment vertical="center"/>
      <protection/>
    </xf>
    <xf numFmtId="0" fontId="23" fillId="33" borderId="17" xfId="0" applyFont="1" applyFill="1" applyBorder="1" applyAlignment="1" applyProtection="1">
      <alignment vertical="center" wrapText="1"/>
      <protection locked="0"/>
    </xf>
    <xf numFmtId="4" fontId="23" fillId="0" borderId="15" xfId="0" applyNumberFormat="1" applyFont="1" applyFill="1" applyBorder="1" applyAlignment="1" applyProtection="1">
      <alignment vertical="center" wrapText="1"/>
      <protection locked="0"/>
    </xf>
    <xf numFmtId="0" fontId="14" fillId="21" borderId="24" xfId="0" applyFont="1" applyFill="1" applyBorder="1" applyAlignment="1">
      <alignment horizontal="justify" vertical="center" wrapText="1"/>
    </xf>
    <xf numFmtId="3" fontId="26" fillId="0" borderId="17" xfId="0" applyNumberFormat="1" applyFont="1" applyBorder="1" applyAlignment="1">
      <alignment wrapText="1"/>
    </xf>
    <xf numFmtId="4" fontId="21" fillId="0" borderId="15" xfId="0" applyNumberFormat="1" applyFont="1" applyFill="1" applyBorder="1" applyAlignment="1" applyProtection="1">
      <alignment vertical="center" wrapText="1"/>
      <protection locked="0"/>
    </xf>
    <xf numFmtId="4" fontId="75" fillId="0" borderId="15" xfId="0" applyNumberFormat="1" applyFont="1" applyFill="1" applyBorder="1" applyAlignment="1" applyProtection="1">
      <alignment vertical="center" wrapText="1"/>
      <protection locked="0"/>
    </xf>
    <xf numFmtId="4" fontId="23" fillId="0" borderId="16" xfId="0" applyNumberFormat="1" applyFont="1" applyFill="1" applyBorder="1" applyAlignment="1" applyProtection="1">
      <alignment vertical="center" wrapText="1"/>
      <protection locked="0"/>
    </xf>
    <xf numFmtId="4" fontId="23" fillId="0" borderId="15" xfId="0" applyNumberFormat="1" applyFont="1" applyFill="1" applyBorder="1" applyAlignment="1" applyProtection="1">
      <alignment vertical="center" wrapText="1"/>
      <protection locked="0"/>
    </xf>
    <xf numFmtId="4" fontId="23" fillId="0" borderId="16" xfId="0" applyNumberFormat="1" applyFont="1" applyFill="1" applyBorder="1" applyAlignment="1" applyProtection="1">
      <alignment vertical="center" wrapText="1"/>
      <protection locked="0"/>
    </xf>
    <xf numFmtId="0" fontId="26" fillId="0" borderId="17" xfId="0" applyFont="1" applyBorder="1" applyAlignment="1">
      <alignment vertical="center" wrapText="1"/>
    </xf>
    <xf numFmtId="3" fontId="26" fillId="0" borderId="17" xfId="0" applyNumberFormat="1" applyFont="1" applyBorder="1" applyAlignment="1">
      <alignment horizontal="justify"/>
    </xf>
    <xf numFmtId="0" fontId="23" fillId="33" borderId="17" xfId="0" applyFont="1" applyFill="1" applyBorder="1" applyAlignment="1" applyProtection="1">
      <alignment vertical="center"/>
      <protection/>
    </xf>
    <xf numFmtId="4" fontId="27" fillId="33" borderId="17" xfId="0" applyNumberFormat="1" applyFont="1" applyFill="1" applyBorder="1" applyAlignment="1" applyProtection="1">
      <alignment vertical="center"/>
      <protection/>
    </xf>
    <xf numFmtId="4" fontId="27" fillId="0" borderId="15" xfId="0" applyNumberFormat="1" applyFont="1" applyBorder="1" applyAlignment="1" applyProtection="1">
      <alignment vertical="center"/>
      <protection/>
    </xf>
    <xf numFmtId="0" fontId="23" fillId="33" borderId="25" xfId="0" applyFont="1" applyFill="1" applyBorder="1" applyAlignment="1" applyProtection="1">
      <alignment vertical="center"/>
      <protection/>
    </xf>
    <xf numFmtId="4" fontId="23" fillId="0" borderId="26" xfId="0" applyNumberFormat="1" applyFont="1" applyFill="1" applyBorder="1" applyAlignment="1" applyProtection="1">
      <alignment vertical="center"/>
      <protection/>
    </xf>
    <xf numFmtId="4" fontId="23" fillId="0" borderId="27" xfId="0" applyNumberFormat="1" applyFont="1" applyFill="1" applyBorder="1" applyAlignment="1" applyProtection="1">
      <alignment vertical="center"/>
      <protection/>
    </xf>
    <xf numFmtId="0" fontId="28" fillId="33" borderId="0" xfId="0" applyFont="1" applyFill="1" applyBorder="1" applyAlignment="1" applyProtection="1">
      <alignment horizontal="centerContinuous" vertical="center" wrapText="1"/>
      <protection/>
    </xf>
    <xf numFmtId="0" fontId="29" fillId="0" borderId="0" xfId="0" applyFont="1" applyFill="1" applyBorder="1" applyAlignment="1" applyProtection="1">
      <alignment horizontal="centerContinuous" vertical="center" wrapText="1"/>
      <protection/>
    </xf>
    <xf numFmtId="4" fontId="29" fillId="0" borderId="0" xfId="0" applyNumberFormat="1" applyFont="1" applyFill="1" applyBorder="1" applyAlignment="1" applyProtection="1">
      <alignment horizontal="centerContinuous" vertical="center" wrapText="1"/>
      <protection/>
    </xf>
    <xf numFmtId="1" fontId="23" fillId="33" borderId="0" xfId="0" applyNumberFormat="1" applyFont="1" applyFill="1" applyBorder="1" applyAlignment="1" applyProtection="1">
      <alignment horizontal="centerContinuous" vertical="center" wrapText="1"/>
      <protection/>
    </xf>
    <xf numFmtId="0" fontId="0" fillId="33" borderId="0" xfId="0" applyFill="1" applyAlignment="1" applyProtection="1">
      <alignment vertical="center"/>
      <protection/>
    </xf>
    <xf numFmtId="4" fontId="0" fillId="0" borderId="0" xfId="0" applyNumberFormat="1" applyAlignment="1" applyProtection="1">
      <alignment vertical="center"/>
      <protection/>
    </xf>
    <xf numFmtId="0" fontId="0" fillId="0" borderId="0" xfId="0" applyAlignment="1" applyProtection="1">
      <alignment vertical="center"/>
      <protection/>
    </xf>
    <xf numFmtId="4" fontId="0" fillId="0" borderId="0" xfId="0" applyNumberFormat="1" applyFont="1" applyAlignment="1" applyProtection="1">
      <alignment vertical="center"/>
      <protection/>
    </xf>
    <xf numFmtId="0" fontId="15" fillId="33" borderId="0" xfId="0" applyFont="1" applyFill="1" applyAlignment="1">
      <alignment vertical="center"/>
    </xf>
    <xf numFmtId="0" fontId="0" fillId="33" borderId="0" xfId="0" applyFont="1" applyFill="1" applyAlignment="1">
      <alignment vertical="center"/>
    </xf>
    <xf numFmtId="0" fontId="0" fillId="33" borderId="0" xfId="0" applyFill="1" applyAlignment="1">
      <alignment vertical="center"/>
    </xf>
    <xf numFmtId="3" fontId="4" fillId="34" borderId="15" xfId="0" applyNumberFormat="1" applyFont="1" applyFill="1" applyBorder="1" applyAlignment="1">
      <alignment/>
    </xf>
    <xf numFmtId="3" fontId="4" fillId="4" borderId="15" xfId="0" applyNumberFormat="1" applyFont="1" applyFill="1" applyBorder="1" applyAlignment="1">
      <alignment/>
    </xf>
    <xf numFmtId="3" fontId="3" fillId="34" borderId="15" xfId="0" applyNumberFormat="1" applyFont="1" applyFill="1" applyBorder="1" applyAlignment="1">
      <alignment horizontal="center" vertical="center" wrapText="1"/>
    </xf>
    <xf numFmtId="3" fontId="3" fillId="4" borderId="15" xfId="0" applyNumberFormat="1" applyFont="1" applyFill="1" applyBorder="1" applyAlignment="1">
      <alignment horizontal="center" vertical="center" wrapText="1"/>
    </xf>
    <xf numFmtId="3" fontId="4" fillId="34" borderId="15" xfId="0" applyNumberFormat="1" applyFont="1" applyFill="1" applyBorder="1" applyAlignment="1">
      <alignment vertical="center" wrapText="1"/>
    </xf>
    <xf numFmtId="3" fontId="4" fillId="4" borderId="15" xfId="0" applyNumberFormat="1" applyFont="1" applyFill="1" applyBorder="1" applyAlignment="1">
      <alignment vertical="center" wrapText="1"/>
    </xf>
    <xf numFmtId="3" fontId="3" fillId="0" borderId="0" xfId="0" applyNumberFormat="1" applyFont="1" applyFill="1" applyAlignment="1">
      <alignment vertical="center" wrapText="1"/>
    </xf>
    <xf numFmtId="3" fontId="3" fillId="35" borderId="15" xfId="0" applyNumberFormat="1" applyFont="1" applyFill="1" applyBorder="1" applyAlignment="1">
      <alignment vertical="center" wrapText="1"/>
    </xf>
    <xf numFmtId="3" fontId="30" fillId="34" borderId="15" xfId="0" applyNumberFormat="1" applyFont="1" applyFill="1" applyBorder="1" applyAlignment="1">
      <alignment vertical="center" wrapText="1"/>
    </xf>
    <xf numFmtId="3" fontId="3" fillId="0" borderId="28" xfId="0" applyNumberFormat="1" applyFont="1" applyFill="1" applyBorder="1" applyAlignment="1">
      <alignment horizontal="right" vertical="center" wrapText="1"/>
    </xf>
    <xf numFmtId="3" fontId="4" fillId="35" borderId="15" xfId="0" applyNumberFormat="1" applyFont="1" applyFill="1" applyBorder="1" applyAlignment="1">
      <alignment vertical="center" wrapText="1"/>
    </xf>
    <xf numFmtId="3" fontId="3" fillId="4" borderId="15" xfId="0" applyNumberFormat="1" applyFont="1" applyFill="1" applyBorder="1" applyAlignment="1">
      <alignment vertical="center" wrapText="1"/>
    </xf>
    <xf numFmtId="3" fontId="4" fillId="36" borderId="15" xfId="0" applyNumberFormat="1" applyFont="1" applyFill="1" applyBorder="1" applyAlignment="1">
      <alignment vertical="center" wrapText="1"/>
    </xf>
    <xf numFmtId="3" fontId="3" fillId="0" borderId="0" xfId="0" applyNumberFormat="1" applyFont="1" applyFill="1" applyBorder="1" applyAlignment="1">
      <alignment horizontal="right" vertical="center" wrapText="1"/>
    </xf>
    <xf numFmtId="0" fontId="3" fillId="0" borderId="0" xfId="0" applyFont="1" applyFill="1" applyAlignment="1">
      <alignment vertical="center" wrapText="1"/>
    </xf>
    <xf numFmtId="3" fontId="3" fillId="35" borderId="0" xfId="0" applyNumberFormat="1" applyFont="1" applyFill="1" applyBorder="1" applyAlignment="1">
      <alignment vertical="center" wrapText="1"/>
    </xf>
    <xf numFmtId="3" fontId="3" fillId="0" borderId="29" xfId="0" applyNumberFormat="1" applyFont="1" applyFill="1" applyBorder="1" applyAlignment="1">
      <alignment horizontal="right" vertical="center" wrapText="1"/>
    </xf>
    <xf numFmtId="0" fontId="4" fillId="33" borderId="0" xfId="0" applyFont="1" applyFill="1" applyAlignment="1">
      <alignment horizontal="center" vertical="center" wrapText="1"/>
    </xf>
    <xf numFmtId="4" fontId="4" fillId="0" borderId="0" xfId="0" applyNumberFormat="1" applyFont="1" applyFill="1" applyAlignment="1">
      <alignment horizontal="right" vertical="center" wrapText="1"/>
    </xf>
    <xf numFmtId="4" fontId="4" fillId="33" borderId="0" xfId="0" applyNumberFormat="1" applyFont="1" applyFill="1" applyAlignment="1">
      <alignment horizontal="right" vertical="center" wrapText="1"/>
    </xf>
    <xf numFmtId="0" fontId="0" fillId="0" borderId="0" xfId="0" applyAlignment="1">
      <alignment horizontal="center"/>
    </xf>
    <xf numFmtId="0" fontId="0" fillId="0" borderId="15" xfId="0" applyBorder="1" applyAlignment="1">
      <alignment vertical="center" wrapText="1"/>
    </xf>
    <xf numFmtId="0" fontId="0" fillId="0" borderId="15" xfId="0" applyBorder="1" applyAlignment="1">
      <alignment horizontal="center" vertical="center"/>
    </xf>
    <xf numFmtId="0" fontId="15" fillId="37" borderId="15" xfId="0" applyFont="1" applyFill="1" applyBorder="1" applyAlignment="1">
      <alignment horizontal="center" vertical="center"/>
    </xf>
    <xf numFmtId="0" fontId="0" fillId="0" borderId="15" xfId="0" applyBorder="1" applyAlignment="1">
      <alignment horizontal="center" vertical="center" wrapText="1"/>
    </xf>
    <xf numFmtId="0" fontId="15" fillId="37" borderId="15" xfId="0" applyFont="1" applyFill="1" applyBorder="1" applyAlignment="1">
      <alignment horizontal="center" vertical="center" wrapText="1"/>
    </xf>
    <xf numFmtId="0" fontId="17" fillId="0" borderId="0" xfId="0" applyFont="1" applyAlignment="1">
      <alignment/>
    </xf>
    <xf numFmtId="3" fontId="17" fillId="0" borderId="0" xfId="0" applyNumberFormat="1" applyFont="1" applyAlignment="1">
      <alignment/>
    </xf>
    <xf numFmtId="0" fontId="8" fillId="0" borderId="13" xfId="0" applyFont="1" applyBorder="1" applyAlignment="1">
      <alignment horizontal="justify" vertical="top" wrapText="1"/>
    </xf>
    <xf numFmtId="0" fontId="7" fillId="38" borderId="13" xfId="0" applyFont="1" applyFill="1" applyBorder="1" applyAlignment="1">
      <alignment wrapText="1"/>
    </xf>
    <xf numFmtId="0" fontId="8" fillId="38" borderId="13" xfId="0" applyFont="1" applyFill="1" applyBorder="1" applyAlignment="1">
      <alignment horizontal="justify" vertical="top" wrapText="1"/>
    </xf>
    <xf numFmtId="0" fontId="8" fillId="0" borderId="13" xfId="0" applyFont="1" applyBorder="1" applyAlignment="1">
      <alignment horizontal="justify"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0" fillId="38" borderId="15" xfId="0" applyFill="1" applyBorder="1" applyAlignment="1">
      <alignment horizontal="center" vertical="center"/>
    </xf>
    <xf numFmtId="0" fontId="0" fillId="0" borderId="0" xfId="0" applyFont="1" applyAlignment="1">
      <alignment horizontal="center" vertical="center"/>
    </xf>
    <xf numFmtId="0" fontId="18" fillId="0" borderId="15" xfId="61" applyFont="1" applyFill="1" applyBorder="1" applyAlignment="1">
      <alignment horizontal="center" vertical="center" wrapText="1"/>
      <protection/>
    </xf>
    <xf numFmtId="0" fontId="18" fillId="0" borderId="30" xfId="61" applyFont="1" applyFill="1" applyBorder="1" applyAlignment="1">
      <alignment horizontal="center" vertical="center" wrapText="1"/>
      <protection/>
    </xf>
    <xf numFmtId="0" fontId="33" fillId="0" borderId="15" xfId="61" applyFont="1" applyBorder="1" applyAlignment="1">
      <alignment horizontal="center" vertical="center" wrapText="1"/>
      <protection/>
    </xf>
    <xf numFmtId="0" fontId="18" fillId="39" borderId="15" xfId="61" applyFont="1" applyFill="1" applyBorder="1" applyAlignment="1">
      <alignment horizontal="center" vertical="center" wrapText="1"/>
      <protection/>
    </xf>
    <xf numFmtId="3" fontId="18" fillId="0" borderId="15" xfId="61" applyNumberFormat="1" applyFont="1" applyFill="1" applyBorder="1" applyAlignment="1">
      <alignment horizontal="center" vertical="center" wrapText="1"/>
      <protection/>
    </xf>
    <xf numFmtId="0" fontId="76" fillId="0" borderId="15" xfId="0" applyFont="1" applyFill="1" applyBorder="1" applyAlignment="1">
      <alignment horizontal="center" vertical="center"/>
    </xf>
    <xf numFmtId="0" fontId="33" fillId="39" borderId="15" xfId="61" applyFont="1" applyFill="1" applyBorder="1" applyAlignment="1">
      <alignment horizontal="center" vertical="center" wrapText="1"/>
      <protection/>
    </xf>
    <xf numFmtId="0" fontId="33" fillId="39" borderId="19" xfId="61" applyFont="1" applyFill="1" applyBorder="1" applyAlignment="1">
      <alignment horizontal="center" vertical="center" wrapText="1"/>
      <protection/>
    </xf>
    <xf numFmtId="0" fontId="18" fillId="27" borderId="17" xfId="61" applyFont="1" applyFill="1" applyBorder="1" applyAlignment="1">
      <alignment horizontal="justify" vertical="center" wrapText="1"/>
      <protection/>
    </xf>
    <xf numFmtId="3" fontId="18" fillId="0" borderId="30" xfId="61" applyNumberFormat="1" applyFont="1" applyFill="1" applyBorder="1" applyAlignment="1">
      <alignment horizontal="center" vertical="center" wrapText="1"/>
      <protection/>
    </xf>
    <xf numFmtId="0" fontId="18" fillId="39" borderId="17" xfId="0" applyFont="1" applyFill="1" applyBorder="1" applyAlignment="1">
      <alignment horizontal="justify" vertical="center" wrapText="1"/>
    </xf>
    <xf numFmtId="0" fontId="18" fillId="40" borderId="17" xfId="0" applyFont="1" applyFill="1" applyBorder="1" applyAlignment="1">
      <alignment horizontal="justify" vertical="center" wrapText="1"/>
    </xf>
    <xf numFmtId="0" fontId="18" fillId="27" borderId="17" xfId="0" applyFont="1" applyFill="1" applyBorder="1" applyAlignment="1">
      <alignment horizontal="justify" vertical="center" wrapText="1"/>
    </xf>
    <xf numFmtId="0" fontId="18" fillId="0" borderId="17" xfId="0" applyFont="1" applyFill="1" applyBorder="1" applyAlignment="1">
      <alignment horizontal="justify" vertical="center" wrapText="1"/>
    </xf>
    <xf numFmtId="0" fontId="16" fillId="27" borderId="17" xfId="0" applyFont="1" applyFill="1" applyBorder="1" applyAlignment="1">
      <alignment horizontal="justify" vertical="center"/>
    </xf>
    <xf numFmtId="0" fontId="3" fillId="0" borderId="19" xfId="0" applyFont="1" applyFill="1" applyBorder="1" applyAlignment="1">
      <alignment horizontal="center" vertical="top" wrapText="1"/>
    </xf>
    <xf numFmtId="3" fontId="4" fillId="41" borderId="15" xfId="0" applyNumberFormat="1" applyFont="1" applyFill="1" applyBorder="1" applyAlignment="1">
      <alignment vertical="center" wrapText="1"/>
    </xf>
    <xf numFmtId="0" fontId="3" fillId="0" borderId="31" xfId="0" applyFont="1" applyFill="1" applyBorder="1" applyAlignment="1">
      <alignment horizontal="center" vertical="top" wrapText="1"/>
    </xf>
    <xf numFmtId="0" fontId="3" fillId="0" borderId="32" xfId="0" applyFont="1" applyFill="1" applyBorder="1" applyAlignment="1">
      <alignment horizontal="center" vertical="top" wrapText="1"/>
    </xf>
    <xf numFmtId="0" fontId="3" fillId="42" borderId="22" xfId="0" applyFont="1" applyFill="1" applyBorder="1" applyAlignment="1">
      <alignment horizontal="center" vertical="center" wrapText="1"/>
    </xf>
    <xf numFmtId="0" fontId="3" fillId="42" borderId="26" xfId="0" applyFont="1" applyFill="1" applyBorder="1" applyAlignment="1">
      <alignment horizontal="center" vertical="center" wrapText="1"/>
    </xf>
    <xf numFmtId="3" fontId="4" fillId="0" borderId="15" xfId="61" applyNumberFormat="1" applyFont="1" applyFill="1" applyBorder="1" applyAlignment="1">
      <alignment horizontal="center" vertical="center" wrapText="1"/>
      <protection/>
    </xf>
    <xf numFmtId="3" fontId="4" fillId="0" borderId="15" xfId="0" applyNumberFormat="1" applyFont="1" applyFill="1" applyBorder="1" applyAlignment="1">
      <alignment horizontal="right" vertical="center" wrapText="1"/>
    </xf>
    <xf numFmtId="0" fontId="34" fillId="0" borderId="15" xfId="61" applyFont="1" applyFill="1" applyBorder="1" applyAlignment="1">
      <alignment horizontal="center" vertical="center" wrapText="1"/>
      <protection/>
    </xf>
    <xf numFmtId="0" fontId="3" fillId="0" borderId="17" xfId="61" applyFont="1" applyFill="1" applyBorder="1" applyAlignment="1">
      <alignment horizontal="justify" vertical="center" wrapText="1"/>
      <protection/>
    </xf>
    <xf numFmtId="0" fontId="4" fillId="39" borderId="17" xfId="61" applyFont="1" applyFill="1" applyBorder="1" applyAlignment="1">
      <alignment horizontal="justify" vertical="center" wrapText="1"/>
      <protection/>
    </xf>
    <xf numFmtId="0" fontId="3" fillId="39" borderId="17" xfId="61" applyFont="1" applyFill="1" applyBorder="1" applyAlignment="1">
      <alignment horizontal="justify" vertical="center" wrapText="1"/>
      <protection/>
    </xf>
    <xf numFmtId="3" fontId="34" fillId="0" borderId="15" xfId="61" applyNumberFormat="1" applyFont="1" applyFill="1" applyBorder="1" applyAlignment="1">
      <alignment horizontal="center" vertical="center" wrapText="1"/>
      <protection/>
    </xf>
    <xf numFmtId="0" fontId="4" fillId="27" borderId="33" xfId="61" applyFont="1" applyFill="1" applyBorder="1" applyAlignment="1">
      <alignment horizontal="justify" vertical="center" wrapText="1"/>
      <protection/>
    </xf>
    <xf numFmtId="3" fontId="4" fillId="0" borderId="30" xfId="61" applyNumberFormat="1" applyFont="1" applyFill="1" applyBorder="1" applyAlignment="1">
      <alignment vertical="center" wrapText="1"/>
      <protection/>
    </xf>
    <xf numFmtId="3" fontId="4" fillId="0" borderId="28" xfId="61" applyNumberFormat="1" applyFont="1" applyFill="1" applyBorder="1" applyAlignment="1">
      <alignment horizontal="right" vertical="center" wrapText="1"/>
      <protection/>
    </xf>
    <xf numFmtId="0" fontId="4" fillId="39" borderId="15" xfId="0" applyFont="1" applyFill="1" applyBorder="1" applyAlignment="1">
      <alignment horizontal="justify" vertical="center" wrapText="1"/>
    </xf>
    <xf numFmtId="0" fontId="4" fillId="40" borderId="15" xfId="0" applyFont="1" applyFill="1" applyBorder="1" applyAlignment="1">
      <alignment horizontal="justify" vertical="center" wrapText="1"/>
    </xf>
    <xf numFmtId="0" fontId="4" fillId="43" borderId="15" xfId="0" applyFont="1" applyFill="1" applyBorder="1" applyAlignment="1">
      <alignment horizontal="justify" vertical="center" wrapText="1"/>
    </xf>
    <xf numFmtId="0" fontId="4" fillId="27" borderId="15" xfId="0" applyFont="1" applyFill="1" applyBorder="1" applyAlignment="1">
      <alignment horizontal="justify" vertical="center" wrapText="1"/>
    </xf>
    <xf numFmtId="0" fontId="4" fillId="27" borderId="15" xfId="61" applyFont="1" applyFill="1" applyBorder="1" applyAlignment="1">
      <alignment horizontal="justify" vertical="center" wrapText="1"/>
      <protection/>
    </xf>
    <xf numFmtId="0" fontId="4" fillId="0" borderId="17" xfId="61" applyFont="1" applyFill="1" applyBorder="1" applyAlignment="1">
      <alignment horizontal="justify" vertical="center" wrapText="1"/>
      <protection/>
    </xf>
    <xf numFmtId="4" fontId="4" fillId="0" borderId="15" xfId="0" applyNumberFormat="1" applyFont="1" applyFill="1" applyBorder="1" applyAlignment="1">
      <alignment horizontal="right" vertical="center" wrapText="1"/>
    </xf>
    <xf numFmtId="192" fontId="3" fillId="0" borderId="15" xfId="0" applyNumberFormat="1" applyFont="1" applyFill="1" applyBorder="1" applyAlignment="1">
      <alignment horizontal="right" vertical="center" wrapText="1"/>
    </xf>
    <xf numFmtId="9" fontId="3" fillId="0" borderId="15" xfId="0" applyNumberFormat="1" applyFont="1" applyFill="1" applyBorder="1" applyAlignment="1">
      <alignment horizontal="right" vertical="center" wrapText="1"/>
    </xf>
    <xf numFmtId="3" fontId="4" fillId="0" borderId="15" xfId="61" applyNumberFormat="1" applyFont="1" applyFill="1" applyBorder="1" applyAlignment="1">
      <alignment horizontal="right" vertical="center" wrapText="1"/>
      <protection/>
    </xf>
    <xf numFmtId="0" fontId="3" fillId="0" borderId="15" xfId="61" applyFont="1" applyFill="1" applyBorder="1" applyAlignment="1">
      <alignment vertical="center" wrapText="1"/>
      <protection/>
    </xf>
    <xf numFmtId="3" fontId="3" fillId="0" borderId="15" xfId="61" applyNumberFormat="1" applyFont="1" applyFill="1" applyBorder="1" applyAlignment="1">
      <alignment horizontal="center" vertical="center" wrapText="1"/>
      <protection/>
    </xf>
    <xf numFmtId="3" fontId="3" fillId="0" borderId="31" xfId="61" applyNumberFormat="1" applyFont="1" applyFill="1" applyBorder="1" applyAlignment="1">
      <alignment horizontal="center" vertical="center" wrapText="1"/>
      <protection/>
    </xf>
    <xf numFmtId="0" fontId="4" fillId="44" borderId="34" xfId="0" applyFont="1" applyFill="1" applyBorder="1" applyAlignment="1">
      <alignment vertical="center" wrapText="1"/>
    </xf>
    <xf numFmtId="3" fontId="4" fillId="0" borderId="0" xfId="0" applyNumberFormat="1" applyFont="1" applyAlignment="1">
      <alignment/>
    </xf>
    <xf numFmtId="0" fontId="4" fillId="0" borderId="0" xfId="0" applyFont="1" applyAlignment="1">
      <alignment/>
    </xf>
    <xf numFmtId="0" fontId="3" fillId="44" borderId="15" xfId="0" applyFont="1" applyFill="1" applyBorder="1" applyAlignment="1">
      <alignment horizontal="center" vertical="center" wrapText="1"/>
    </xf>
    <xf numFmtId="0" fontId="4" fillId="44" borderId="13" xfId="0" applyFont="1" applyFill="1" applyBorder="1" applyAlignment="1">
      <alignment vertical="center" wrapText="1"/>
    </xf>
    <xf numFmtId="0" fontId="4" fillId="44" borderId="14" xfId="0" applyFont="1" applyFill="1" applyBorder="1" applyAlignment="1">
      <alignment vertical="center" wrapText="1"/>
    </xf>
    <xf numFmtId="0" fontId="4" fillId="0" borderId="17" xfId="0" applyFont="1" applyBorder="1" applyAlignment="1">
      <alignment/>
    </xf>
    <xf numFmtId="0" fontId="4" fillId="33" borderId="18" xfId="0" applyFont="1" applyFill="1" applyBorder="1" applyAlignment="1">
      <alignment vertical="center" wrapText="1"/>
    </xf>
    <xf numFmtId="3" fontId="4" fillId="33" borderId="0" xfId="0" applyNumberFormat="1" applyFont="1" applyFill="1" applyAlignment="1">
      <alignment vertical="center" wrapText="1"/>
    </xf>
    <xf numFmtId="0" fontId="4" fillId="33" borderId="0" xfId="0" applyFont="1" applyFill="1" applyAlignment="1">
      <alignment vertical="center" wrapText="1"/>
    </xf>
    <xf numFmtId="0" fontId="4" fillId="0" borderId="0" xfId="0" applyFont="1" applyFill="1" applyAlignment="1">
      <alignment horizontal="center" vertical="center" wrapText="1"/>
    </xf>
    <xf numFmtId="3" fontId="3" fillId="44" borderId="26" xfId="0" applyNumberFormat="1" applyFont="1" applyFill="1" applyBorder="1" applyAlignment="1">
      <alignment horizontal="center" vertical="center" wrapText="1"/>
    </xf>
    <xf numFmtId="3" fontId="3" fillId="42" borderId="26" xfId="0" applyNumberFormat="1" applyFont="1" applyFill="1" applyBorder="1" applyAlignment="1">
      <alignment horizontal="center" vertical="center" wrapText="1"/>
    </xf>
    <xf numFmtId="4" fontId="3" fillId="42" borderId="26" xfId="0" applyNumberFormat="1" applyFont="1" applyFill="1" applyBorder="1" applyAlignment="1">
      <alignment horizontal="center" vertical="center" wrapText="1"/>
    </xf>
    <xf numFmtId="4" fontId="3" fillId="44" borderId="27" xfId="0" applyNumberFormat="1" applyFont="1" applyFill="1" applyBorder="1" applyAlignment="1">
      <alignment horizontal="center" vertical="center" wrapText="1"/>
    </xf>
    <xf numFmtId="3" fontId="4" fillId="0" borderId="0" xfId="0" applyNumberFormat="1" applyFont="1" applyFill="1" applyAlignment="1">
      <alignment vertical="center" wrapText="1"/>
    </xf>
    <xf numFmtId="0" fontId="3" fillId="0" borderId="30" xfId="0" applyFont="1" applyFill="1" applyBorder="1" applyAlignment="1">
      <alignment horizontal="center" vertical="top" wrapText="1"/>
    </xf>
    <xf numFmtId="0" fontId="3" fillId="0" borderId="28" xfId="0" applyFont="1" applyFill="1" applyBorder="1" applyAlignment="1">
      <alignment horizontal="center" vertical="top" wrapText="1"/>
    </xf>
    <xf numFmtId="3" fontId="4" fillId="35" borderId="0" xfId="0" applyNumberFormat="1" applyFont="1" applyFill="1" applyAlignment="1">
      <alignment vertical="center" wrapText="1"/>
    </xf>
    <xf numFmtId="0" fontId="3" fillId="0" borderId="15" xfId="0" applyFont="1" applyFill="1" applyBorder="1" applyAlignment="1">
      <alignment horizontal="center" vertical="top" wrapText="1"/>
    </xf>
    <xf numFmtId="3" fontId="4" fillId="36" borderId="0" xfId="0" applyNumberFormat="1" applyFont="1" applyFill="1" applyAlignment="1">
      <alignment vertical="center" wrapText="1"/>
    </xf>
    <xf numFmtId="3" fontId="4" fillId="38" borderId="15" xfId="0" applyNumberFormat="1" applyFont="1" applyFill="1" applyBorder="1" applyAlignment="1">
      <alignment vertical="center" wrapText="1"/>
    </xf>
    <xf numFmtId="0" fontId="3" fillId="42" borderId="15" xfId="0" applyFont="1" applyFill="1" applyBorder="1" applyAlignment="1">
      <alignment horizontal="center" vertical="center" wrapText="1"/>
    </xf>
    <xf numFmtId="0" fontId="3" fillId="44" borderId="19" xfId="0" applyFont="1" applyFill="1" applyBorder="1" applyAlignment="1">
      <alignment horizontal="center" vertical="center" wrapText="1"/>
    </xf>
    <xf numFmtId="4" fontId="3" fillId="44" borderId="15" xfId="0" applyNumberFormat="1" applyFont="1" applyFill="1" applyBorder="1" applyAlignment="1">
      <alignment horizontal="center" vertical="center" wrapText="1"/>
    </xf>
    <xf numFmtId="4" fontId="3" fillId="44" borderId="16" xfId="0" applyNumberFormat="1" applyFont="1" applyFill="1" applyBorder="1" applyAlignment="1">
      <alignment horizontal="center" vertical="center" wrapText="1"/>
    </xf>
    <xf numFmtId="3" fontId="3" fillId="44" borderId="15" xfId="0" applyNumberFormat="1" applyFont="1" applyFill="1" applyBorder="1" applyAlignment="1">
      <alignment horizontal="center" vertical="center" wrapText="1"/>
    </xf>
    <xf numFmtId="4" fontId="3" fillId="42" borderId="15" xfId="0" applyNumberFormat="1" applyFont="1" applyFill="1" applyBorder="1" applyAlignment="1">
      <alignment horizontal="center" vertical="center" wrapText="1"/>
    </xf>
    <xf numFmtId="3" fontId="4" fillId="0" borderId="32" xfId="61" applyNumberFormat="1" applyFont="1" applyFill="1" applyBorder="1" applyAlignment="1">
      <alignment horizontal="right" vertical="center" wrapText="1"/>
      <protection/>
    </xf>
    <xf numFmtId="3" fontId="3" fillId="0" borderId="15" xfId="0" applyNumberFormat="1" applyFont="1" applyFill="1" applyBorder="1" applyAlignment="1">
      <alignment horizontal="right" vertical="center" wrapText="1"/>
    </xf>
    <xf numFmtId="3" fontId="4" fillId="0" borderId="31" xfId="61" applyNumberFormat="1" applyFont="1" applyFill="1" applyBorder="1" applyAlignment="1">
      <alignment horizontal="right" vertical="center" wrapText="1"/>
      <protection/>
    </xf>
    <xf numFmtId="0" fontId="3" fillId="39" borderId="32" xfId="0" applyFont="1" applyFill="1" applyBorder="1" applyAlignment="1">
      <alignment horizontal="justify" vertical="center" wrapText="1"/>
    </xf>
    <xf numFmtId="3" fontId="4" fillId="0" borderId="19" xfId="61" applyNumberFormat="1" applyFont="1" applyFill="1" applyBorder="1" applyAlignment="1">
      <alignment horizontal="right" vertical="center" wrapText="1"/>
      <protection/>
    </xf>
    <xf numFmtId="3" fontId="4" fillId="0" borderId="28" xfId="61" applyNumberFormat="1" applyFont="1" applyFill="1" applyBorder="1" applyAlignment="1">
      <alignment horizontal="center" vertical="center" wrapText="1"/>
      <protection/>
    </xf>
    <xf numFmtId="3" fontId="4" fillId="0" borderId="30" xfId="61" applyNumberFormat="1" applyFont="1" applyFill="1" applyBorder="1" applyAlignment="1">
      <alignment horizontal="right" vertical="center" wrapText="1"/>
      <protection/>
    </xf>
    <xf numFmtId="0" fontId="3" fillId="39" borderId="15" xfId="0" applyFont="1" applyFill="1" applyBorder="1" applyAlignment="1">
      <alignment horizontal="justify" vertical="center" wrapText="1"/>
    </xf>
    <xf numFmtId="3" fontId="77" fillId="0" borderId="15" xfId="0" applyNumberFormat="1" applyFont="1" applyFill="1" applyBorder="1" applyAlignment="1">
      <alignment horizontal="right" vertical="center" wrapText="1"/>
    </xf>
    <xf numFmtId="3" fontId="78" fillId="0" borderId="15" xfId="0" applyNumberFormat="1" applyFont="1" applyFill="1" applyBorder="1" applyAlignment="1">
      <alignment horizontal="right" vertical="center" wrapText="1"/>
    </xf>
    <xf numFmtId="9" fontId="78" fillId="0" borderId="15" xfId="0" applyNumberFormat="1" applyFont="1" applyFill="1" applyBorder="1" applyAlignment="1">
      <alignment horizontal="right" vertical="center" wrapText="1"/>
    </xf>
    <xf numFmtId="0" fontId="3" fillId="42" borderId="19" xfId="0" applyFont="1" applyFill="1" applyBorder="1" applyAlignment="1">
      <alignment horizontal="center" vertical="center" wrapText="1"/>
    </xf>
    <xf numFmtId="0" fontId="4" fillId="0" borderId="15" xfId="0" applyFont="1" applyFill="1" applyBorder="1" applyAlignment="1">
      <alignment horizontal="justify" vertical="center" wrapText="1"/>
    </xf>
    <xf numFmtId="0" fontId="3" fillId="0" borderId="15" xfId="0" applyFont="1" applyFill="1" applyBorder="1" applyAlignment="1">
      <alignment horizontal="justify" vertical="center" wrapText="1"/>
    </xf>
    <xf numFmtId="0" fontId="4" fillId="0" borderId="15" xfId="0" applyFont="1" applyFill="1" applyBorder="1" applyAlignment="1">
      <alignment/>
    </xf>
    <xf numFmtId="0" fontId="4" fillId="0" borderId="30" xfId="0" applyFont="1" applyFill="1" applyBorder="1" applyAlignment="1">
      <alignment/>
    </xf>
    <xf numFmtId="0" fontId="4" fillId="0" borderId="19" xfId="0" applyFont="1" applyFill="1" applyBorder="1" applyAlignment="1">
      <alignment/>
    </xf>
    <xf numFmtId="0" fontId="4" fillId="39" borderId="15" xfId="61" applyFont="1" applyFill="1" applyBorder="1" applyAlignment="1">
      <alignment horizontal="justify" vertical="center" wrapText="1"/>
      <protection/>
    </xf>
    <xf numFmtId="0" fontId="3" fillId="0" borderId="15" xfId="61" applyFont="1" applyFill="1" applyBorder="1" applyAlignment="1">
      <alignment horizontal="justify" vertical="center" wrapText="1"/>
      <protection/>
    </xf>
    <xf numFmtId="212" fontId="3" fillId="0" borderId="15" xfId="0" applyNumberFormat="1" applyFont="1" applyFill="1" applyBorder="1" applyAlignment="1">
      <alignment horizontal="right" vertical="center" wrapText="1"/>
    </xf>
    <xf numFmtId="212" fontId="78" fillId="0" borderId="15" xfId="0" applyNumberFormat="1" applyFont="1" applyFill="1" applyBorder="1" applyAlignment="1">
      <alignment horizontal="right" vertical="center" wrapText="1"/>
    </xf>
    <xf numFmtId="3" fontId="3" fillId="42" borderId="15" xfId="0" applyNumberFormat="1" applyFont="1" applyFill="1" applyBorder="1" applyAlignment="1">
      <alignment horizontal="center" vertical="center" wrapText="1"/>
    </xf>
    <xf numFmtId="3" fontId="3" fillId="44" borderId="16" xfId="0" applyNumberFormat="1" applyFont="1" applyFill="1" applyBorder="1" applyAlignment="1">
      <alignment horizontal="center" vertical="center" wrapText="1"/>
    </xf>
    <xf numFmtId="0" fontId="3" fillId="39" borderId="15" xfId="61" applyFont="1" applyFill="1" applyBorder="1" applyAlignment="1">
      <alignment horizontal="justify" vertical="center" wrapText="1"/>
      <protection/>
    </xf>
    <xf numFmtId="194" fontId="4" fillId="27" borderId="15" xfId="50" applyNumberFormat="1" applyFont="1" applyFill="1" applyBorder="1" applyAlignment="1">
      <alignment horizontal="justify" vertical="center" wrapText="1"/>
    </xf>
    <xf numFmtId="0" fontId="3" fillId="42" borderId="30" xfId="0" applyFont="1" applyFill="1" applyBorder="1" applyAlignment="1">
      <alignment horizontal="center" vertical="center" wrapText="1"/>
    </xf>
    <xf numFmtId="0" fontId="3" fillId="41" borderId="15" xfId="0" applyFont="1" applyFill="1" applyBorder="1" applyAlignment="1">
      <alignment horizontal="center" vertical="top" wrapText="1"/>
    </xf>
    <xf numFmtId="3" fontId="4" fillId="41" borderId="0" xfId="0" applyNumberFormat="1" applyFont="1" applyFill="1" applyAlignment="1">
      <alignment vertical="center" wrapText="1"/>
    </xf>
    <xf numFmtId="0" fontId="4" fillId="41" borderId="0" xfId="0" applyFont="1" applyFill="1" applyAlignment="1">
      <alignment vertical="center" wrapText="1"/>
    </xf>
    <xf numFmtId="3" fontId="3" fillId="0" borderId="15" xfId="61" applyNumberFormat="1" applyFont="1" applyFill="1" applyBorder="1" applyAlignment="1">
      <alignment horizontal="right" vertical="center" wrapText="1"/>
      <protection/>
    </xf>
    <xf numFmtId="0" fontId="3" fillId="42" borderId="15" xfId="0" applyFont="1" applyFill="1" applyBorder="1" applyAlignment="1">
      <alignment horizontal="left" vertical="center" wrapText="1"/>
    </xf>
    <xf numFmtId="3" fontId="3" fillId="0" borderId="0" xfId="0" applyNumberFormat="1" applyFont="1" applyFill="1" applyBorder="1" applyAlignment="1">
      <alignment vertical="center" wrapText="1"/>
    </xf>
    <xf numFmtId="0" fontId="3" fillId="0" borderId="35" xfId="0" applyFont="1" applyFill="1" applyBorder="1" applyAlignment="1">
      <alignment horizontal="center" vertical="top" wrapText="1"/>
    </xf>
    <xf numFmtId="0" fontId="4" fillId="39" borderId="26" xfId="0" applyFont="1" applyFill="1" applyBorder="1" applyAlignment="1">
      <alignment horizontal="justify" vertical="center" wrapText="1"/>
    </xf>
    <xf numFmtId="3" fontId="3" fillId="39" borderId="22" xfId="0" applyNumberFormat="1" applyFont="1" applyFill="1" applyBorder="1" applyAlignment="1">
      <alignment horizontal="right" vertical="center" wrapText="1"/>
    </xf>
    <xf numFmtId="3" fontId="3" fillId="39" borderId="15" xfId="0" applyNumberFormat="1" applyFont="1" applyFill="1" applyBorder="1" applyAlignment="1">
      <alignment horizontal="right" vertical="center" wrapText="1"/>
    </xf>
    <xf numFmtId="9" fontId="3" fillId="39" borderId="26" xfId="0" applyNumberFormat="1" applyFont="1" applyFill="1" applyBorder="1" applyAlignment="1">
      <alignment horizontal="right" vertical="center" wrapText="1"/>
    </xf>
    <xf numFmtId="0" fontId="79" fillId="0" borderId="0" xfId="0" applyFont="1" applyAlignment="1">
      <alignment wrapText="1"/>
    </xf>
    <xf numFmtId="0" fontId="80" fillId="0" borderId="0" xfId="0" applyFont="1" applyAlignment="1">
      <alignment wrapText="1"/>
    </xf>
    <xf numFmtId="0" fontId="4" fillId="0" borderId="15" xfId="0" applyFont="1" applyFill="1" applyBorder="1" applyAlignment="1">
      <alignment vertical="center" wrapText="1"/>
    </xf>
    <xf numFmtId="9" fontId="3" fillId="0" borderId="31" xfId="63" applyFont="1" applyFill="1" applyBorder="1" applyAlignment="1">
      <alignment horizontal="right" vertical="center" wrapText="1"/>
    </xf>
    <xf numFmtId="0" fontId="4" fillId="0" borderId="0" xfId="0" applyFont="1" applyFill="1" applyAlignment="1">
      <alignment/>
    </xf>
    <xf numFmtId="192" fontId="4" fillId="0" borderId="36" xfId="61" applyNumberFormat="1" applyFont="1" applyFill="1" applyBorder="1" applyAlignment="1">
      <alignment horizontal="right" vertical="center" wrapText="1"/>
      <protection/>
    </xf>
    <xf numFmtId="3" fontId="4" fillId="0" borderId="20" xfId="0" applyNumberFormat="1" applyFont="1" applyFill="1" applyBorder="1" applyAlignment="1">
      <alignment horizontal="right" vertical="center" wrapText="1"/>
    </xf>
    <xf numFmtId="0" fontId="18" fillId="0" borderId="17" xfId="61" applyFont="1" applyFill="1" applyBorder="1" applyAlignment="1">
      <alignment horizontal="justify" vertical="center" wrapText="1"/>
      <protection/>
    </xf>
    <xf numFmtId="4" fontId="34" fillId="0" borderId="15" xfId="61" applyNumberFormat="1" applyFont="1" applyFill="1" applyBorder="1" applyAlignment="1">
      <alignment horizontal="center" vertical="center" wrapText="1"/>
      <protection/>
    </xf>
    <xf numFmtId="4" fontId="4" fillId="0" borderId="15" xfId="61" applyNumberFormat="1" applyFont="1" applyFill="1" applyBorder="1" applyAlignment="1">
      <alignment horizontal="right" vertical="center" wrapText="1"/>
      <protection/>
    </xf>
    <xf numFmtId="2" fontId="4" fillId="0" borderId="15" xfId="61" applyNumberFormat="1" applyFont="1" applyFill="1" applyBorder="1" applyAlignment="1">
      <alignment horizontal="right" vertical="center" wrapText="1"/>
      <protection/>
    </xf>
    <xf numFmtId="4" fontId="4" fillId="0" borderId="19" xfId="61" applyNumberFormat="1" applyFont="1" applyFill="1" applyBorder="1" applyAlignment="1">
      <alignment horizontal="center" vertical="center" wrapText="1"/>
      <protection/>
    </xf>
    <xf numFmtId="0" fontId="3" fillId="0" borderId="19"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37" xfId="0" applyFont="1" applyFill="1" applyBorder="1" applyAlignment="1">
      <alignment horizontal="center" vertical="top" wrapText="1"/>
    </xf>
    <xf numFmtId="3" fontId="3" fillId="0" borderId="20" xfId="0" applyNumberFormat="1" applyFont="1" applyFill="1" applyBorder="1" applyAlignment="1">
      <alignment horizontal="right" vertical="center" wrapText="1"/>
    </xf>
    <xf numFmtId="3" fontId="3" fillId="0" borderId="38" xfId="0" applyNumberFormat="1" applyFont="1" applyFill="1" applyBorder="1" applyAlignment="1">
      <alignment horizontal="right" vertical="center" wrapText="1"/>
    </xf>
    <xf numFmtId="3" fontId="3" fillId="0" borderId="39" xfId="0" applyNumberFormat="1" applyFont="1" applyFill="1" applyBorder="1" applyAlignment="1">
      <alignment horizontal="right" vertical="center" wrapText="1"/>
    </xf>
    <xf numFmtId="0" fontId="3" fillId="0" borderId="3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32" xfId="0" applyFont="1" applyFill="1" applyBorder="1" applyAlignment="1">
      <alignment horizontal="left" vertical="center" wrapText="1"/>
    </xf>
    <xf numFmtId="3" fontId="3" fillId="0" borderId="2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27" xfId="0" applyNumberFormat="1" applyFont="1" applyFill="1" applyBorder="1" applyAlignment="1">
      <alignment horizontal="right" vertical="center" wrapText="1"/>
    </xf>
    <xf numFmtId="4" fontId="3" fillId="44" borderId="15" xfId="0" applyNumberFormat="1" applyFont="1" applyFill="1" applyBorder="1" applyAlignment="1">
      <alignment horizontal="center" vertical="center" wrapText="1"/>
    </xf>
    <xf numFmtId="4" fontId="3" fillId="44" borderId="16" xfId="0" applyNumberFormat="1" applyFont="1" applyFill="1" applyBorder="1" applyAlignment="1">
      <alignment horizontal="center" vertical="center" wrapText="1"/>
    </xf>
    <xf numFmtId="0" fontId="3" fillId="44" borderId="15" xfId="0" applyFont="1" applyFill="1" applyBorder="1" applyAlignment="1">
      <alignment horizontal="center" vertical="center" wrapText="1"/>
    </xf>
    <xf numFmtId="0" fontId="3" fillId="42" borderId="15" xfId="0" applyFont="1" applyFill="1" applyBorder="1" applyAlignment="1">
      <alignment horizontal="center" vertical="center" wrapText="1"/>
    </xf>
    <xf numFmtId="0" fontId="3" fillId="0" borderId="30"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41" xfId="0" applyFont="1" applyFill="1" applyBorder="1" applyAlignment="1">
      <alignment horizontal="center" vertical="top" wrapText="1"/>
    </xf>
    <xf numFmtId="0" fontId="3" fillId="0" borderId="33" xfId="0" applyFont="1" applyFill="1" applyBorder="1" applyAlignment="1">
      <alignment horizontal="center" vertical="top" wrapText="1"/>
    </xf>
    <xf numFmtId="3" fontId="3" fillId="0" borderId="31" xfId="0" applyNumberFormat="1" applyFont="1" applyFill="1" applyBorder="1" applyAlignment="1">
      <alignment horizontal="left" vertical="center" wrapText="1"/>
    </xf>
    <xf numFmtId="3" fontId="3" fillId="0" borderId="40" xfId="0" applyNumberFormat="1" applyFont="1" applyFill="1" applyBorder="1" applyAlignment="1">
      <alignment horizontal="left" vertical="center" wrapText="1"/>
    </xf>
    <xf numFmtId="3" fontId="3" fillId="0" borderId="32" xfId="0" applyNumberFormat="1" applyFont="1" applyFill="1" applyBorder="1" applyAlignment="1">
      <alignment horizontal="left" vertical="center" wrapText="1"/>
    </xf>
    <xf numFmtId="3" fontId="3" fillId="0" borderId="19" xfId="0" applyNumberFormat="1" applyFont="1" applyFill="1" applyBorder="1" applyAlignment="1">
      <alignment horizontal="right" vertical="center" wrapText="1"/>
    </xf>
    <xf numFmtId="0" fontId="3" fillId="0" borderId="35" xfId="0" applyFont="1" applyFill="1" applyBorder="1" applyAlignment="1">
      <alignment horizontal="right" vertical="center" wrapText="1"/>
    </xf>
    <xf numFmtId="0" fontId="3" fillId="0" borderId="30" xfId="0" applyFont="1" applyFill="1" applyBorder="1" applyAlignment="1">
      <alignment horizontal="right" vertical="center" wrapText="1"/>
    </xf>
    <xf numFmtId="0" fontId="3" fillId="44" borderId="17" xfId="0" applyFont="1" applyFill="1" applyBorder="1" applyAlignment="1">
      <alignment horizontal="center" vertical="center" wrapText="1"/>
    </xf>
    <xf numFmtId="0" fontId="3" fillId="44" borderId="18" xfId="0" applyFont="1" applyFill="1" applyBorder="1" applyAlignment="1">
      <alignment horizontal="center" vertical="center" wrapText="1"/>
    </xf>
    <xf numFmtId="0" fontId="3" fillId="44" borderId="33" xfId="0" applyFont="1" applyFill="1" applyBorder="1" applyAlignment="1">
      <alignment horizontal="center" vertical="center" wrapText="1"/>
    </xf>
    <xf numFmtId="0" fontId="3" fillId="44" borderId="19" xfId="0" applyFont="1" applyFill="1" applyBorder="1" applyAlignment="1">
      <alignment horizontal="center" vertical="center" wrapText="1"/>
    </xf>
    <xf numFmtId="0" fontId="3" fillId="44" borderId="30" xfId="0" applyFont="1" applyFill="1" applyBorder="1" applyAlignment="1">
      <alignment horizontal="center" vertical="center" wrapText="1"/>
    </xf>
    <xf numFmtId="0" fontId="3" fillId="0" borderId="15" xfId="0" applyFont="1" applyFill="1" applyBorder="1" applyAlignment="1">
      <alignment horizontal="center" vertical="top" wrapText="1"/>
    </xf>
    <xf numFmtId="0" fontId="4" fillId="0" borderId="15" xfId="0" applyFont="1" applyFill="1" applyBorder="1" applyAlignment="1">
      <alignment/>
    </xf>
    <xf numFmtId="3" fontId="3" fillId="0" borderId="30" xfId="0" applyNumberFormat="1" applyFont="1" applyFill="1" applyBorder="1" applyAlignment="1">
      <alignment horizontal="left" vertical="center" wrapText="1"/>
    </xf>
    <xf numFmtId="3" fontId="3" fillId="0" borderId="15" xfId="0" applyNumberFormat="1" applyFont="1" applyFill="1" applyBorder="1" applyAlignment="1">
      <alignment horizontal="left" vertical="center" wrapText="1"/>
    </xf>
    <xf numFmtId="3" fontId="3" fillId="0" borderId="16" xfId="0" applyNumberFormat="1" applyFont="1" applyFill="1" applyBorder="1" applyAlignment="1">
      <alignment horizontal="center"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31" xfId="0" applyFont="1" applyFill="1" applyBorder="1" applyAlignment="1">
      <alignment horizontal="center" vertical="top" wrapText="1"/>
    </xf>
    <xf numFmtId="0" fontId="4" fillId="0" borderId="19" xfId="0" applyFont="1" applyFill="1" applyBorder="1" applyAlignment="1">
      <alignment/>
    </xf>
    <xf numFmtId="0" fontId="3" fillId="0" borderId="15" xfId="0" applyFont="1" applyFill="1" applyBorder="1" applyAlignment="1">
      <alignment horizontal="left" vertical="center" wrapText="1"/>
    </xf>
    <xf numFmtId="0" fontId="4" fillId="0" borderId="16" xfId="0" applyFont="1" applyBorder="1" applyAlignment="1">
      <alignment/>
    </xf>
    <xf numFmtId="0" fontId="3" fillId="44" borderId="21" xfId="0" applyFont="1" applyFill="1" applyBorder="1" applyAlignment="1">
      <alignment horizontal="center" vertical="center" wrapText="1"/>
    </xf>
    <xf numFmtId="0" fontId="3" fillId="44"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3" fillId="45" borderId="42" xfId="0" applyFont="1" applyFill="1" applyBorder="1" applyAlignment="1">
      <alignment horizontal="left" vertical="center" wrapText="1"/>
    </xf>
    <xf numFmtId="0" fontId="3" fillId="45" borderId="43" xfId="0" applyFont="1" applyFill="1" applyBorder="1" applyAlignment="1">
      <alignment horizontal="left" vertical="center" wrapText="1"/>
    </xf>
    <xf numFmtId="0" fontId="3" fillId="45" borderId="44" xfId="0" applyFont="1" applyFill="1" applyBorder="1" applyAlignment="1">
      <alignment horizontal="left" vertical="center" wrapText="1"/>
    </xf>
    <xf numFmtId="0" fontId="3" fillId="44" borderId="26" xfId="0" applyFont="1" applyFill="1" applyBorder="1" applyAlignment="1">
      <alignment horizontal="center" vertical="center" wrapText="1"/>
    </xf>
    <xf numFmtId="4" fontId="3" fillId="44" borderId="22" xfId="0" applyNumberFormat="1" applyFont="1" applyFill="1" applyBorder="1" applyAlignment="1">
      <alignment horizontal="center" vertical="center" wrapText="1"/>
    </xf>
    <xf numFmtId="4" fontId="3" fillId="44" borderId="23" xfId="0" applyNumberFormat="1" applyFont="1" applyFill="1" applyBorder="1" applyAlignment="1">
      <alignment horizontal="center" vertical="center" wrapText="1"/>
    </xf>
    <xf numFmtId="0" fontId="3" fillId="44" borderId="25" xfId="0" applyFont="1" applyFill="1" applyBorder="1" applyAlignment="1">
      <alignment horizontal="center" vertical="center" wrapText="1"/>
    </xf>
    <xf numFmtId="0" fontId="3" fillId="42" borderId="22" xfId="0" applyFont="1" applyFill="1" applyBorder="1" applyAlignment="1">
      <alignment horizontal="center" vertical="center" wrapText="1"/>
    </xf>
    <xf numFmtId="0" fontId="3" fillId="42" borderId="26" xfId="0" applyFont="1" applyFill="1" applyBorder="1" applyAlignment="1">
      <alignment horizontal="center" vertical="center" wrapText="1"/>
    </xf>
    <xf numFmtId="0" fontId="3" fillId="44" borderId="45" xfId="0" applyFont="1" applyFill="1" applyBorder="1" applyAlignment="1">
      <alignment horizontal="center" vertical="center" wrapText="1"/>
    </xf>
    <xf numFmtId="0" fontId="3" fillId="44" borderId="37" xfId="0" applyFont="1" applyFill="1" applyBorder="1" applyAlignment="1">
      <alignment horizontal="center" vertical="center" wrapText="1"/>
    </xf>
    <xf numFmtId="0" fontId="3" fillId="45" borderId="46" xfId="0" applyFont="1" applyFill="1" applyBorder="1" applyAlignment="1">
      <alignment horizontal="left" vertical="justify" wrapText="1"/>
    </xf>
    <xf numFmtId="0" fontId="3" fillId="45" borderId="47" xfId="0" applyFont="1" applyFill="1" applyBorder="1" applyAlignment="1">
      <alignment horizontal="left" vertical="justify" wrapText="1"/>
    </xf>
    <xf numFmtId="0" fontId="3" fillId="45" borderId="48" xfId="0" applyFont="1" applyFill="1" applyBorder="1" applyAlignment="1">
      <alignment horizontal="left" vertical="justify" wrapText="1"/>
    </xf>
    <xf numFmtId="0" fontId="3" fillId="45" borderId="49" xfId="0" applyFont="1" applyFill="1" applyBorder="1" applyAlignment="1">
      <alignment horizontal="left" vertical="justify" wrapText="1"/>
    </xf>
    <xf numFmtId="0" fontId="3" fillId="45" borderId="40" xfId="0" applyFont="1" applyFill="1" applyBorder="1" applyAlignment="1">
      <alignment horizontal="left" vertical="justify" wrapText="1"/>
    </xf>
    <xf numFmtId="0" fontId="3" fillId="45" borderId="32" xfId="0" applyFont="1" applyFill="1" applyBorder="1" applyAlignment="1">
      <alignment horizontal="left" vertical="justify" wrapText="1"/>
    </xf>
    <xf numFmtId="3" fontId="3" fillId="0" borderId="50" xfId="0" applyNumberFormat="1" applyFont="1" applyFill="1" applyBorder="1" applyAlignment="1">
      <alignment horizontal="right" vertical="center" wrapText="1"/>
    </xf>
    <xf numFmtId="0" fontId="3" fillId="42" borderId="19" xfId="0" applyFont="1" applyFill="1" applyBorder="1" applyAlignment="1">
      <alignment horizontal="center" vertical="center" wrapText="1"/>
    </xf>
    <xf numFmtId="0" fontId="3" fillId="42" borderId="30" xfId="0" applyFont="1" applyFill="1" applyBorder="1" applyAlignment="1">
      <alignment horizontal="center" vertical="center" wrapText="1"/>
    </xf>
    <xf numFmtId="0" fontId="3" fillId="0" borderId="51" xfId="0" applyFont="1" applyFill="1" applyBorder="1" applyAlignment="1">
      <alignment horizontal="center" vertical="top" wrapText="1"/>
    </xf>
    <xf numFmtId="0" fontId="3" fillId="0" borderId="5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5" fillId="0" borderId="0" xfId="0" applyFont="1" applyBorder="1" applyAlignment="1" applyProtection="1">
      <alignment horizontal="center"/>
      <protection/>
    </xf>
    <xf numFmtId="0" fontId="15" fillId="0" borderId="0" xfId="0" applyFont="1" applyBorder="1" applyAlignment="1" applyProtection="1">
      <alignment horizontal="left"/>
      <protection/>
    </xf>
    <xf numFmtId="0" fontId="10" fillId="0" borderId="21"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22" xfId="0" applyFont="1" applyBorder="1" applyAlignment="1" applyProtection="1">
      <alignment horizontal="center" vertical="center"/>
      <protection/>
    </xf>
    <xf numFmtId="0" fontId="10" fillId="0" borderId="23" xfId="0" applyFont="1" applyBorder="1" applyAlignment="1" applyProtection="1">
      <alignment horizontal="center" vertical="center"/>
      <protection/>
    </xf>
    <xf numFmtId="0" fontId="6" fillId="4" borderId="53" xfId="0" applyFont="1" applyFill="1" applyBorder="1" applyAlignment="1">
      <alignment horizontal="center" wrapText="1"/>
    </xf>
    <xf numFmtId="0" fontId="6" fillId="4" borderId="54" xfId="0" applyFont="1" applyFill="1" applyBorder="1" applyAlignment="1">
      <alignment horizontal="center" wrapText="1"/>
    </xf>
    <xf numFmtId="0" fontId="6" fillId="4" borderId="55" xfId="0" applyFont="1" applyFill="1" applyBorder="1" applyAlignment="1">
      <alignment horizontal="center" wrapText="1"/>
    </xf>
    <xf numFmtId="0" fontId="6" fillId="4" borderId="11" xfId="0" applyFont="1" applyFill="1" applyBorder="1" applyAlignment="1">
      <alignment horizontal="center" wrapText="1"/>
    </xf>
    <xf numFmtId="0" fontId="6" fillId="0" borderId="56" xfId="0" applyFont="1" applyBorder="1" applyAlignment="1">
      <alignment horizontal="center"/>
    </xf>
    <xf numFmtId="3" fontId="0" fillId="0" borderId="19" xfId="0" applyNumberFormat="1" applyBorder="1" applyAlignment="1">
      <alignment horizontal="center" vertical="center" wrapText="1"/>
    </xf>
    <xf numFmtId="3" fontId="0" fillId="0" borderId="35" xfId="0" applyNumberFormat="1" applyBorder="1" applyAlignment="1">
      <alignment horizontal="center" vertical="center" wrapText="1"/>
    </xf>
    <xf numFmtId="3" fontId="0" fillId="0" borderId="30" xfId="0" applyNumberFormat="1" applyBorder="1" applyAlignment="1">
      <alignment horizontal="center" vertical="center" wrapText="1"/>
    </xf>
    <xf numFmtId="0" fontId="0" fillId="0" borderId="19" xfId="0" applyBorder="1" applyAlignment="1">
      <alignment horizontal="center" vertical="center" wrapText="1"/>
    </xf>
    <xf numFmtId="0" fontId="0" fillId="0" borderId="30" xfId="0" applyBorder="1" applyAlignment="1">
      <alignment horizontal="center" vertical="center" wrapText="1"/>
    </xf>
    <xf numFmtId="0" fontId="81" fillId="0" borderId="15" xfId="0" applyFont="1" applyBorder="1" applyAlignment="1">
      <alignment horizontal="center" vertical="center"/>
    </xf>
    <xf numFmtId="0" fontId="0" fillId="37" borderId="15" xfId="0" applyFill="1"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35" xfId="0"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3" xfId="53"/>
    <cellStyle name="Millares 4" xfId="54"/>
    <cellStyle name="Millares 5" xfId="55"/>
    <cellStyle name="Currency" xfId="56"/>
    <cellStyle name="Currency [0]" xfId="57"/>
    <cellStyle name="Moneda 2" xfId="58"/>
    <cellStyle name="Neutral" xfId="59"/>
    <cellStyle name="Normal 2" xfId="60"/>
    <cellStyle name="Normal 2 2"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0</xdr:row>
      <xdr:rowOff>285750</xdr:rowOff>
    </xdr:from>
    <xdr:to>
      <xdr:col>1</xdr:col>
      <xdr:colOff>781050</xdr:colOff>
      <xdr:row>2</xdr:row>
      <xdr:rowOff>323850</xdr:rowOff>
    </xdr:to>
    <xdr:pic>
      <xdr:nvPicPr>
        <xdr:cNvPr id="1" name="Imagen 1"/>
        <xdr:cNvPicPr preferRelativeResize="1">
          <a:picLocks noChangeAspect="1"/>
        </xdr:cNvPicPr>
      </xdr:nvPicPr>
      <xdr:blipFill>
        <a:blip r:embed="rId1">
          <a:clrChange>
            <a:clrFrom>
              <a:srgbClr val="FFFFFF"/>
            </a:clrFrom>
            <a:clrTo>
              <a:srgbClr val="FFFFFF">
                <a:alpha val="0"/>
              </a:srgbClr>
            </a:clrTo>
          </a:clrChange>
        </a:blip>
        <a:srcRect l="75570" t="1614" r="1564" b="88700"/>
        <a:stretch>
          <a:fillRect/>
        </a:stretch>
      </xdr:blipFill>
      <xdr:spPr>
        <a:xfrm>
          <a:off x="885825" y="285750"/>
          <a:ext cx="13811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152400</xdr:rowOff>
    </xdr:from>
    <xdr:to>
      <xdr:col>1</xdr:col>
      <xdr:colOff>552450</xdr:colOff>
      <xdr:row>3</xdr:row>
      <xdr:rowOff>114300</xdr:rowOff>
    </xdr:to>
    <xdr:pic>
      <xdr:nvPicPr>
        <xdr:cNvPr id="1" name="Imagen 2" descr="C:\Users\acortes.CAM\Desktop\CAM 20 AÑOS FINAL.jpg"/>
        <xdr:cNvPicPr preferRelativeResize="1">
          <a:picLocks noChangeAspect="1"/>
        </xdr:cNvPicPr>
      </xdr:nvPicPr>
      <xdr:blipFill>
        <a:blip r:embed="rId1"/>
        <a:stretch>
          <a:fillRect/>
        </a:stretch>
      </xdr:blipFill>
      <xdr:spPr>
        <a:xfrm>
          <a:off x="85725" y="152400"/>
          <a:ext cx="123825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1066800</xdr:colOff>
      <xdr:row>0</xdr:row>
      <xdr:rowOff>180975</xdr:rowOff>
    </xdr:from>
    <xdr:to>
      <xdr:col>0</xdr:col>
      <xdr:colOff>2466975</xdr:colOff>
      <xdr:row>3</xdr:row>
      <xdr:rowOff>152400</xdr:rowOff>
    </xdr:to>
    <xdr:pic>
      <xdr:nvPicPr>
        <xdr:cNvPr id="1" name="Imagen 2" descr="C:\Users\acortes.CAM\Desktop\CAM 20 AÑOS FINAL.jpg"/>
        <xdr:cNvPicPr preferRelativeResize="1">
          <a:picLocks noChangeAspect="1"/>
        </xdr:cNvPicPr>
      </xdr:nvPicPr>
      <xdr:blipFill>
        <a:blip r:embed="rId1"/>
        <a:stretch>
          <a:fillRect/>
        </a:stretch>
      </xdr:blipFill>
      <xdr:spPr>
        <a:xfrm>
          <a:off x="1066800" y="180975"/>
          <a:ext cx="14001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barrera.CAM\Documents\presupuesto2015\EJEUCIONES\INFORME%20JUNIO\EJECUCION%20PRESUPUESTALDEINGRESOSA%20JUNIO%203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vbarrera.CAM\Documents\presupuesto2015\EJEUCIONES\INFORME%20JUNIO\EJECUCION%20PRESUPUESTALGASTOSAJUNIO3020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vbarrera\Documents\presupuesto2014\EJECUCIONES\EJECUCION%20PRESUPUESTALGASTOSAJUNIO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s>
    <sheetDataSet>
      <sheetData sheetId="0">
        <row r="14">
          <cell r="F14">
            <v>949981524</v>
          </cell>
          <cell r="G14">
            <v>212882801</v>
          </cell>
        </row>
        <row r="15">
          <cell r="F15">
            <v>919346208</v>
          </cell>
          <cell r="G15">
            <v>248908320</v>
          </cell>
        </row>
        <row r="16">
          <cell r="F16">
            <v>321630192</v>
          </cell>
          <cell r="G16">
            <v>79974650</v>
          </cell>
        </row>
        <row r="17">
          <cell r="F17">
            <v>46305000</v>
          </cell>
          <cell r="G17">
            <v>1678499994</v>
          </cell>
        </row>
        <row r="19">
          <cell r="F19">
            <v>3461573029</v>
          </cell>
          <cell r="G19">
            <v>852889658</v>
          </cell>
        </row>
        <row r="20">
          <cell r="F20">
            <v>62002395</v>
          </cell>
          <cell r="G20">
            <v>32285881</v>
          </cell>
        </row>
        <row r="21">
          <cell r="F21">
            <v>4621547110</v>
          </cell>
          <cell r="G21">
            <v>2592619650</v>
          </cell>
        </row>
        <row r="27">
          <cell r="G27">
            <v>10252508269.2</v>
          </cell>
        </row>
        <row r="28">
          <cell r="F28">
            <v>333711102</v>
          </cell>
          <cell r="G28">
            <v>194092408.2</v>
          </cell>
        </row>
        <row r="29">
          <cell r="F29">
            <v>6488128161</v>
          </cell>
          <cell r="G29">
            <v>6488128161</v>
          </cell>
        </row>
        <row r="30">
          <cell r="F30">
            <v>2656143157</v>
          </cell>
          <cell r="G30">
            <v>3570287700</v>
          </cell>
        </row>
        <row r="36">
          <cell r="G36">
            <v>682759171</v>
          </cell>
        </row>
        <row r="37">
          <cell r="F37">
            <v>31033711871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UNCIONAMIENTO "/>
      <sheetName val="INVERSION"/>
    </sheetNames>
    <sheetDataSet>
      <sheetData sheetId="0">
        <row r="49">
          <cell r="I49">
            <v>1740302000</v>
          </cell>
        </row>
      </sheetData>
      <sheetData sheetId="1">
        <row r="39">
          <cell r="H39">
            <v>1540000000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UNCIONAMIENTO"/>
      <sheetName val="INVERSION"/>
      <sheetName val="ADICIONES2014"/>
    </sheetNames>
    <sheetDataSet>
      <sheetData sheetId="0">
        <row r="30">
          <cell r="I30">
            <v>23000000</v>
          </cell>
        </row>
        <row r="64">
          <cell r="T6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168"/>
  <sheetViews>
    <sheetView tabSelected="1" view="pageBreakPreview" zoomScale="70" zoomScaleNormal="70" zoomScaleSheetLayoutView="70" zoomScalePageLayoutView="0" workbookViewId="0" topLeftCell="A79">
      <selection activeCell="F9" sqref="F9"/>
    </sheetView>
  </sheetViews>
  <sheetFormatPr defaultColWidth="11.421875" defaultRowHeight="12.75"/>
  <cols>
    <col min="1" max="1" width="22.28125" style="188" customWidth="1"/>
    <col min="2" max="2" width="26.421875" style="189" customWidth="1"/>
    <col min="3" max="3" width="29.00390625" style="189" hidden="1" customWidth="1"/>
    <col min="4" max="4" width="66.57421875" style="188" customWidth="1"/>
    <col min="5" max="5" width="18.421875" style="188" customWidth="1"/>
    <col min="6" max="6" width="21.00390625" style="116" customWidth="1"/>
    <col min="7" max="7" width="17.57421875" style="116" customWidth="1"/>
    <col min="8" max="8" width="24.140625" style="117" customWidth="1"/>
    <col min="9" max="9" width="25.140625" style="118" customWidth="1"/>
    <col min="10" max="10" width="27.7109375" style="118" customWidth="1"/>
    <col min="11" max="11" width="18.421875" style="187" hidden="1" customWidth="1"/>
    <col min="12" max="12" width="17.00390625" style="187" hidden="1" customWidth="1"/>
    <col min="13" max="14" width="14.421875" style="103" hidden="1" customWidth="1"/>
    <col min="15" max="15" width="14.421875" style="104" hidden="1" customWidth="1"/>
    <col min="16" max="16" width="11.421875" style="1" customWidth="1"/>
    <col min="17" max="17" width="27.7109375" style="1" customWidth="1"/>
    <col min="18" max="18" width="11.421875" style="1" customWidth="1"/>
    <col min="19" max="16384" width="11.421875" style="188" customWidth="1"/>
  </cols>
  <sheetData>
    <row r="1" spans="1:18" s="181" customFormat="1" ht="34.5" customHeight="1">
      <c r="A1" s="298" t="s">
        <v>199</v>
      </c>
      <c r="B1" s="299"/>
      <c r="C1" s="299"/>
      <c r="D1" s="299"/>
      <c r="E1" s="299"/>
      <c r="F1" s="299"/>
      <c r="G1" s="299"/>
      <c r="H1" s="299"/>
      <c r="I1" s="299"/>
      <c r="J1" s="179" t="s">
        <v>200</v>
      </c>
      <c r="K1" s="180"/>
      <c r="L1" s="180"/>
      <c r="M1" s="99"/>
      <c r="N1" s="99"/>
      <c r="O1" s="100"/>
      <c r="P1" s="248"/>
      <c r="Q1" s="248"/>
      <c r="R1" s="248"/>
    </row>
    <row r="2" spans="1:18" s="181" customFormat="1" ht="28.5" customHeight="1">
      <c r="A2" s="282"/>
      <c r="B2" s="270"/>
      <c r="C2" s="270"/>
      <c r="D2" s="270"/>
      <c r="E2" s="270"/>
      <c r="F2" s="270"/>
      <c r="G2" s="270"/>
      <c r="H2" s="270"/>
      <c r="I2" s="270"/>
      <c r="J2" s="183" t="s">
        <v>201</v>
      </c>
      <c r="K2" s="180"/>
      <c r="L2" s="180"/>
      <c r="M2" s="99"/>
      <c r="N2" s="99"/>
      <c r="O2" s="100"/>
      <c r="P2" s="248"/>
      <c r="Q2" s="248"/>
      <c r="R2" s="248"/>
    </row>
    <row r="3" spans="1:18" s="181" customFormat="1" ht="25.5" customHeight="1" thickBot="1">
      <c r="A3" s="282"/>
      <c r="B3" s="270"/>
      <c r="C3" s="270"/>
      <c r="D3" s="270"/>
      <c r="E3" s="270"/>
      <c r="F3" s="270"/>
      <c r="G3" s="270"/>
      <c r="H3" s="270"/>
      <c r="I3" s="270"/>
      <c r="J3" s="184" t="s">
        <v>202</v>
      </c>
      <c r="K3" s="180"/>
      <c r="L3" s="180"/>
      <c r="M3" s="99"/>
      <c r="N3" s="99"/>
      <c r="O3" s="100"/>
      <c r="P3" s="248"/>
      <c r="Q3" s="248"/>
      <c r="R3" s="248"/>
    </row>
    <row r="4" spans="1:18" s="181" customFormat="1" ht="8.25" customHeight="1">
      <c r="A4" s="185"/>
      <c r="B4" s="300"/>
      <c r="C4" s="300"/>
      <c r="D4" s="300"/>
      <c r="E4" s="300"/>
      <c r="F4" s="300"/>
      <c r="G4" s="300"/>
      <c r="H4" s="300"/>
      <c r="I4" s="300"/>
      <c r="J4" s="301"/>
      <c r="K4" s="180"/>
      <c r="L4" s="180"/>
      <c r="M4" s="99"/>
      <c r="N4" s="99"/>
      <c r="O4" s="100"/>
      <c r="P4" s="248"/>
      <c r="Q4" s="248"/>
      <c r="R4" s="248"/>
    </row>
    <row r="5" spans="1:18" s="181" customFormat="1" ht="39" customHeight="1">
      <c r="A5" s="282" t="s">
        <v>203</v>
      </c>
      <c r="B5" s="270"/>
      <c r="C5" s="182"/>
      <c r="D5" s="302">
        <v>2017</v>
      </c>
      <c r="E5" s="303"/>
      <c r="F5" s="14"/>
      <c r="G5" s="182" t="s">
        <v>204</v>
      </c>
      <c r="H5" s="300" t="s">
        <v>377</v>
      </c>
      <c r="I5" s="300"/>
      <c r="J5" s="301"/>
      <c r="K5" s="180"/>
      <c r="L5" s="180"/>
      <c r="M5" s="99"/>
      <c r="N5" s="99"/>
      <c r="O5" s="100"/>
      <c r="P5" s="248"/>
      <c r="Q5" s="248"/>
      <c r="R5" s="248"/>
    </row>
    <row r="6" spans="1:15" ht="8.25" customHeight="1" thickBot="1">
      <c r="A6" s="186"/>
      <c r="B6" s="304"/>
      <c r="C6" s="304"/>
      <c r="D6" s="304"/>
      <c r="E6" s="304"/>
      <c r="F6" s="304"/>
      <c r="G6" s="304"/>
      <c r="H6" s="304"/>
      <c r="I6" s="304"/>
      <c r="J6" s="305"/>
      <c r="M6" s="99"/>
      <c r="N6" s="99"/>
      <c r="O6" s="100"/>
    </row>
    <row r="7" spans="1:15" s="189" customFormat="1" ht="15.75" customHeight="1">
      <c r="A7" s="298" t="s">
        <v>205</v>
      </c>
      <c r="B7" s="313" t="s">
        <v>206</v>
      </c>
      <c r="C7" s="154"/>
      <c r="D7" s="315" t="s">
        <v>207</v>
      </c>
      <c r="E7" s="299" t="s">
        <v>61</v>
      </c>
      <c r="F7" s="299" t="s">
        <v>208</v>
      </c>
      <c r="G7" s="299"/>
      <c r="H7" s="310" t="s">
        <v>209</v>
      </c>
      <c r="I7" s="310"/>
      <c r="J7" s="311"/>
      <c r="K7" s="2"/>
      <c r="L7" s="2"/>
      <c r="M7" s="99"/>
      <c r="N7" s="99"/>
      <c r="O7" s="100"/>
    </row>
    <row r="8" spans="1:15" s="1" customFormat="1" ht="45.75" customHeight="1" thickBot="1">
      <c r="A8" s="312"/>
      <c r="B8" s="314"/>
      <c r="C8" s="155"/>
      <c r="D8" s="316"/>
      <c r="E8" s="309"/>
      <c r="F8" s="190" t="s">
        <v>210</v>
      </c>
      <c r="G8" s="191" t="s">
        <v>211</v>
      </c>
      <c r="H8" s="192" t="s">
        <v>212</v>
      </c>
      <c r="I8" s="192" t="s">
        <v>213</v>
      </c>
      <c r="J8" s="193" t="s">
        <v>214</v>
      </c>
      <c r="K8" s="194"/>
      <c r="L8" s="194"/>
      <c r="M8" s="101" t="s">
        <v>215</v>
      </c>
      <c r="N8" s="101" t="s">
        <v>215</v>
      </c>
      <c r="O8" s="102" t="s">
        <v>216</v>
      </c>
    </row>
    <row r="9" spans="1:15" s="1" customFormat="1" ht="76.5" customHeight="1">
      <c r="A9" s="274" t="s">
        <v>335</v>
      </c>
      <c r="B9" s="272" t="s">
        <v>336</v>
      </c>
      <c r="C9" s="196"/>
      <c r="D9" s="163" t="s">
        <v>252</v>
      </c>
      <c r="E9" s="136" t="s">
        <v>286</v>
      </c>
      <c r="F9" s="144">
        <v>100</v>
      </c>
      <c r="G9" s="164">
        <v>10</v>
      </c>
      <c r="H9" s="165">
        <v>0</v>
      </c>
      <c r="I9" s="249">
        <v>0</v>
      </c>
      <c r="J9" s="15">
        <v>0</v>
      </c>
      <c r="K9" s="197"/>
      <c r="L9" s="194"/>
      <c r="M9" s="103"/>
      <c r="N9" s="103"/>
      <c r="O9" s="104"/>
    </row>
    <row r="10" spans="1:15" s="1" customFormat="1" ht="48" customHeight="1">
      <c r="A10" s="274"/>
      <c r="B10" s="287"/>
      <c r="C10" s="198"/>
      <c r="D10" s="166" t="s">
        <v>256</v>
      </c>
      <c r="E10" s="136" t="s">
        <v>67</v>
      </c>
      <c r="F10" s="144">
        <v>5</v>
      </c>
      <c r="G10" s="164">
        <v>0.1</v>
      </c>
      <c r="H10" s="165">
        <v>100000000</v>
      </c>
      <c r="I10" s="249">
        <v>0</v>
      </c>
      <c r="J10" s="15">
        <v>100000000</v>
      </c>
      <c r="K10" s="197"/>
      <c r="L10" s="194"/>
      <c r="M10" s="103"/>
      <c r="N10" s="103"/>
      <c r="O10" s="104"/>
    </row>
    <row r="11" spans="1:15" s="1" customFormat="1" ht="52.5" customHeight="1">
      <c r="A11" s="274"/>
      <c r="B11" s="287"/>
      <c r="C11" s="198"/>
      <c r="D11" s="167" t="s">
        <v>249</v>
      </c>
      <c r="E11" s="136" t="s">
        <v>286</v>
      </c>
      <c r="F11" s="144">
        <v>50</v>
      </c>
      <c r="G11" s="164">
        <v>10</v>
      </c>
      <c r="H11" s="165">
        <v>0</v>
      </c>
      <c r="I11" s="249">
        <v>0</v>
      </c>
      <c r="J11" s="15">
        <v>0</v>
      </c>
      <c r="K11" s="197">
        <v>118606003</v>
      </c>
      <c r="L11" s="194"/>
      <c r="M11" s="103">
        <v>35046</v>
      </c>
      <c r="N11" s="103">
        <v>255412</v>
      </c>
      <c r="O11" s="104">
        <v>615140</v>
      </c>
    </row>
    <row r="12" spans="1:15" s="1" customFormat="1" ht="47.25" customHeight="1">
      <c r="A12" s="274"/>
      <c r="B12" s="287"/>
      <c r="C12" s="198"/>
      <c r="D12" s="168" t="s">
        <v>249</v>
      </c>
      <c r="E12" s="136" t="s">
        <v>69</v>
      </c>
      <c r="F12" s="144">
        <v>2</v>
      </c>
      <c r="G12" s="164">
        <v>0.1</v>
      </c>
      <c r="H12" s="165">
        <v>650000000</v>
      </c>
      <c r="I12" s="249">
        <v>0</v>
      </c>
      <c r="J12" s="15">
        <v>650000000</v>
      </c>
      <c r="K12" s="197">
        <v>304866161</v>
      </c>
      <c r="L12" s="194"/>
      <c r="M12" s="103">
        <v>79222</v>
      </c>
      <c r="N12" s="103"/>
      <c r="O12" s="104">
        <v>165962</v>
      </c>
    </row>
    <row r="13" spans="1:15" s="1" customFormat="1" ht="66.75" customHeight="1">
      <c r="A13" s="274"/>
      <c r="B13" s="287"/>
      <c r="C13" s="198"/>
      <c r="D13" s="169" t="s">
        <v>254</v>
      </c>
      <c r="E13" s="136" t="s">
        <v>1</v>
      </c>
      <c r="F13" s="144">
        <v>34</v>
      </c>
      <c r="G13" s="164">
        <v>0</v>
      </c>
      <c r="H13" s="165">
        <v>0</v>
      </c>
      <c r="I13" s="249">
        <v>0</v>
      </c>
      <c r="J13" s="15">
        <v>0</v>
      </c>
      <c r="K13" s="197">
        <f>SUM(K11:K12)</f>
        <v>423472164</v>
      </c>
      <c r="L13" s="194"/>
      <c r="M13" s="103">
        <v>255412</v>
      </c>
      <c r="N13" s="103"/>
      <c r="O13" s="104">
        <v>489303</v>
      </c>
    </row>
    <row r="14" spans="1:15" s="1" customFormat="1" ht="64.5" customHeight="1">
      <c r="A14" s="274"/>
      <c r="B14" s="287"/>
      <c r="C14" s="198"/>
      <c r="D14" s="166" t="s">
        <v>253</v>
      </c>
      <c r="E14" s="136" t="s">
        <v>366</v>
      </c>
      <c r="F14" s="144">
        <v>1</v>
      </c>
      <c r="G14" s="164">
        <v>0</v>
      </c>
      <c r="H14" s="165">
        <v>661941284</v>
      </c>
      <c r="I14" s="249">
        <v>70681600</v>
      </c>
      <c r="J14" s="15">
        <v>591259684</v>
      </c>
      <c r="K14" s="199" t="s">
        <v>217</v>
      </c>
      <c r="L14" s="194"/>
      <c r="M14" s="103">
        <v>85137</v>
      </c>
      <c r="N14" s="103"/>
      <c r="O14" s="104">
        <v>341394</v>
      </c>
    </row>
    <row r="15" spans="1:15" s="1" customFormat="1" ht="42" customHeight="1">
      <c r="A15" s="274"/>
      <c r="B15" s="287"/>
      <c r="C15" s="198"/>
      <c r="D15" s="170" t="s">
        <v>255</v>
      </c>
      <c r="E15" s="136" t="s">
        <v>1</v>
      </c>
      <c r="F15" s="144">
        <v>73</v>
      </c>
      <c r="G15" s="164">
        <v>10</v>
      </c>
      <c r="H15" s="165">
        <v>0</v>
      </c>
      <c r="I15" s="249">
        <v>0</v>
      </c>
      <c r="J15" s="15">
        <v>0</v>
      </c>
      <c r="K15" s="199"/>
      <c r="L15" s="194"/>
      <c r="M15" s="200" t="s">
        <v>218</v>
      </c>
      <c r="N15" s="103"/>
      <c r="O15" s="104"/>
    </row>
    <row r="16" spans="1:15" s="1" customFormat="1" ht="48" customHeight="1">
      <c r="A16" s="274"/>
      <c r="B16" s="287"/>
      <c r="C16" s="153"/>
      <c r="D16" s="171" t="s">
        <v>257</v>
      </c>
      <c r="E16" s="136" t="s">
        <v>264</v>
      </c>
      <c r="F16" s="144">
        <v>2</v>
      </c>
      <c r="G16" s="164">
        <v>0.1</v>
      </c>
      <c r="H16" s="165">
        <v>176118750</v>
      </c>
      <c r="I16" s="249">
        <v>0</v>
      </c>
      <c r="J16" s="15">
        <v>176118750</v>
      </c>
      <c r="K16" s="197">
        <v>474190061</v>
      </c>
      <c r="L16" s="194"/>
      <c r="M16" s="103">
        <v>425685</v>
      </c>
      <c r="N16" s="103"/>
      <c r="O16" s="104">
        <v>197989</v>
      </c>
    </row>
    <row r="17" spans="1:15" s="1" customFormat="1" ht="48" customHeight="1">
      <c r="A17" s="274"/>
      <c r="B17" s="287"/>
      <c r="C17" s="153"/>
      <c r="D17" s="159" t="s">
        <v>251</v>
      </c>
      <c r="E17" s="136" t="s">
        <v>263</v>
      </c>
      <c r="F17" s="144">
        <v>1</v>
      </c>
      <c r="G17" s="164">
        <v>0.1</v>
      </c>
      <c r="H17" s="165">
        <v>260000000</v>
      </c>
      <c r="I17" s="249">
        <v>0</v>
      </c>
      <c r="J17" s="15">
        <v>260000000</v>
      </c>
      <c r="K17" s="197"/>
      <c r="L17" s="194"/>
      <c r="M17" s="103"/>
      <c r="N17" s="103"/>
      <c r="O17" s="104"/>
    </row>
    <row r="18" spans="1:15" s="1" customFormat="1" ht="48" customHeight="1">
      <c r="A18" s="274"/>
      <c r="B18" s="287"/>
      <c r="C18" s="153"/>
      <c r="D18" s="159" t="s">
        <v>258</v>
      </c>
      <c r="E18" s="136" t="s">
        <v>362</v>
      </c>
      <c r="F18" s="144">
        <v>37</v>
      </c>
      <c r="G18" s="164">
        <v>25</v>
      </c>
      <c r="H18" s="165">
        <v>866631720</v>
      </c>
      <c r="I18" s="249">
        <v>236230059</v>
      </c>
      <c r="J18" s="15">
        <v>630401661</v>
      </c>
      <c r="K18" s="197"/>
      <c r="L18" s="194"/>
      <c r="M18" s="103"/>
      <c r="N18" s="103"/>
      <c r="O18" s="104"/>
    </row>
    <row r="19" spans="1:15" s="1" customFormat="1" ht="48" customHeight="1">
      <c r="A19" s="274"/>
      <c r="B19" s="287"/>
      <c r="C19" s="153"/>
      <c r="D19" s="159" t="s">
        <v>259</v>
      </c>
      <c r="E19" s="136" t="s">
        <v>91</v>
      </c>
      <c r="F19" s="144">
        <v>1</v>
      </c>
      <c r="G19" s="164">
        <v>0.25</v>
      </c>
      <c r="H19" s="165">
        <v>0</v>
      </c>
      <c r="I19" s="249">
        <v>0</v>
      </c>
      <c r="J19" s="15">
        <v>0</v>
      </c>
      <c r="K19" s="197"/>
      <c r="L19" s="194"/>
      <c r="M19" s="103"/>
      <c r="N19" s="103"/>
      <c r="O19" s="104"/>
    </row>
    <row r="20" spans="1:15" s="1" customFormat="1" ht="18" customHeight="1">
      <c r="A20" s="274"/>
      <c r="B20" s="287"/>
      <c r="C20" s="198"/>
      <c r="D20" s="296" t="s">
        <v>219</v>
      </c>
      <c r="E20" s="296"/>
      <c r="F20" s="296"/>
      <c r="G20" s="296"/>
      <c r="H20" s="208">
        <f>SUM(H9:H19)</f>
        <v>2714691754</v>
      </c>
      <c r="I20" s="172"/>
      <c r="J20" s="266">
        <f>+H20-I21</f>
        <v>2407780095</v>
      </c>
      <c r="K20" s="105" t="e">
        <f>675436154-#REF!</f>
        <v>#REF!</v>
      </c>
      <c r="L20" s="194"/>
      <c r="M20" s="103">
        <v>210274</v>
      </c>
      <c r="N20" s="103"/>
      <c r="O20" s="104"/>
    </row>
    <row r="21" spans="1:15" s="1" customFormat="1" ht="18" customHeight="1">
      <c r="A21" s="274"/>
      <c r="B21" s="287"/>
      <c r="C21" s="198"/>
      <c r="D21" s="296" t="s">
        <v>220</v>
      </c>
      <c r="E21" s="296"/>
      <c r="F21" s="296"/>
      <c r="G21" s="296"/>
      <c r="H21" s="296"/>
      <c r="I21" s="173">
        <f>SUM(I9:I19)</f>
        <v>306911659</v>
      </c>
      <c r="J21" s="297"/>
      <c r="K21" s="105">
        <v>11</v>
      </c>
      <c r="L21" s="194"/>
      <c r="M21" s="103">
        <v>105137</v>
      </c>
      <c r="N21" s="103"/>
      <c r="O21" s="104"/>
    </row>
    <row r="22" spans="1:15" s="1" customFormat="1" ht="18.75" customHeight="1">
      <c r="A22" s="274"/>
      <c r="B22" s="287"/>
      <c r="C22" s="198"/>
      <c r="D22" s="296" t="s">
        <v>221</v>
      </c>
      <c r="E22" s="296"/>
      <c r="F22" s="296"/>
      <c r="G22" s="296"/>
      <c r="H22" s="296"/>
      <c r="I22" s="174">
        <f>+I21/H20</f>
        <v>0.1130558040513354</v>
      </c>
      <c r="J22" s="297"/>
      <c r="K22" s="194"/>
      <c r="L22" s="194"/>
      <c r="M22" s="106"/>
      <c r="N22" s="106">
        <f>SUM(M11:N21)</f>
        <v>1451325</v>
      </c>
      <c r="O22" s="104"/>
    </row>
    <row r="23" spans="1:15" s="1" customFormat="1" ht="24" customHeight="1">
      <c r="A23" s="274"/>
      <c r="B23" s="271" t="s">
        <v>206</v>
      </c>
      <c r="C23" s="201"/>
      <c r="D23" s="285" t="s">
        <v>207</v>
      </c>
      <c r="E23" s="270" t="s">
        <v>61</v>
      </c>
      <c r="F23" s="270" t="s">
        <v>208</v>
      </c>
      <c r="G23" s="270"/>
      <c r="H23" s="268" t="s">
        <v>209</v>
      </c>
      <c r="I23" s="268"/>
      <c r="J23" s="269"/>
      <c r="K23" s="194"/>
      <c r="L23" s="194"/>
      <c r="M23" s="106"/>
      <c r="N23" s="106"/>
      <c r="O23" s="104"/>
    </row>
    <row r="24" spans="1:15" s="1" customFormat="1" ht="45" customHeight="1">
      <c r="A24" s="274"/>
      <c r="B24" s="271"/>
      <c r="C24" s="201"/>
      <c r="D24" s="286"/>
      <c r="E24" s="270"/>
      <c r="F24" s="205" t="s">
        <v>210</v>
      </c>
      <c r="G24" s="205" t="s">
        <v>211</v>
      </c>
      <c r="H24" s="206" t="s">
        <v>212</v>
      </c>
      <c r="I24" s="203" t="s">
        <v>213</v>
      </c>
      <c r="J24" s="204" t="s">
        <v>214</v>
      </c>
      <c r="K24" s="194"/>
      <c r="L24" s="194"/>
      <c r="M24" s="106"/>
      <c r="N24" s="106"/>
      <c r="O24" s="104"/>
    </row>
    <row r="25" spans="1:15" s="1" customFormat="1" ht="43.5" customHeight="1">
      <c r="A25" s="274"/>
      <c r="B25" s="287" t="s">
        <v>337</v>
      </c>
      <c r="C25" s="198"/>
      <c r="D25" s="169" t="s">
        <v>356</v>
      </c>
      <c r="E25" s="135" t="s">
        <v>85</v>
      </c>
      <c r="F25" s="139">
        <v>100</v>
      </c>
      <c r="G25" s="175">
        <v>10</v>
      </c>
      <c r="H25" s="175">
        <v>0</v>
      </c>
      <c r="I25" s="175">
        <v>0</v>
      </c>
      <c r="J25" s="15">
        <v>0</v>
      </c>
      <c r="K25" s="194"/>
      <c r="L25" s="194"/>
      <c r="M25" s="106"/>
      <c r="N25" s="106"/>
      <c r="O25" s="104"/>
    </row>
    <row r="26" spans="1:15" s="1" customFormat="1" ht="75" customHeight="1">
      <c r="A26" s="274"/>
      <c r="B26" s="287"/>
      <c r="C26" s="198"/>
      <c r="D26" s="166" t="s">
        <v>357</v>
      </c>
      <c r="E26" s="140" t="s">
        <v>358</v>
      </c>
      <c r="F26" s="139">
        <v>3</v>
      </c>
      <c r="G26" s="175">
        <v>0.1</v>
      </c>
      <c r="H26" s="175">
        <v>3900245742</v>
      </c>
      <c r="I26" s="175">
        <v>0</v>
      </c>
      <c r="J26" s="15">
        <v>3900245742</v>
      </c>
      <c r="K26" s="194"/>
      <c r="L26" s="194"/>
      <c r="M26" s="106"/>
      <c r="N26" s="106"/>
      <c r="O26" s="104"/>
    </row>
    <row r="27" spans="1:15" s="1" customFormat="1" ht="53.25" customHeight="1">
      <c r="A27" s="274"/>
      <c r="B27" s="287"/>
      <c r="C27" s="198"/>
      <c r="D27" s="169" t="s">
        <v>260</v>
      </c>
      <c r="E27" s="135" t="s">
        <v>286</v>
      </c>
      <c r="F27" s="139">
        <v>50</v>
      </c>
      <c r="G27" s="175">
        <v>0</v>
      </c>
      <c r="H27" s="175">
        <v>0</v>
      </c>
      <c r="I27" s="175">
        <v>0</v>
      </c>
      <c r="J27" s="15">
        <v>0</v>
      </c>
      <c r="K27" s="194"/>
      <c r="L27" s="194"/>
      <c r="M27" s="106"/>
      <c r="N27" s="106"/>
      <c r="O27" s="104"/>
    </row>
    <row r="28" spans="1:15" s="1" customFormat="1" ht="56.25" customHeight="1">
      <c r="A28" s="274"/>
      <c r="B28" s="287"/>
      <c r="C28" s="153"/>
      <c r="D28" s="160" t="s">
        <v>246</v>
      </c>
      <c r="E28" s="137" t="s">
        <v>332</v>
      </c>
      <c r="F28" s="139">
        <v>200</v>
      </c>
      <c r="G28" s="175">
        <v>0</v>
      </c>
      <c r="H28" s="175">
        <v>250038171</v>
      </c>
      <c r="I28" s="175">
        <v>0</v>
      </c>
      <c r="J28" s="15">
        <v>250038171</v>
      </c>
      <c r="K28" s="194"/>
      <c r="L28" s="194"/>
      <c r="M28" s="106"/>
      <c r="N28" s="106"/>
      <c r="O28" s="104"/>
    </row>
    <row r="29" spans="1:15" s="1" customFormat="1" ht="53.25" customHeight="1">
      <c r="A29" s="274"/>
      <c r="B29" s="287"/>
      <c r="C29" s="153"/>
      <c r="D29" s="161" t="s">
        <v>382</v>
      </c>
      <c r="E29" s="138" t="s">
        <v>332</v>
      </c>
      <c r="F29" s="139">
        <v>50</v>
      </c>
      <c r="G29" s="175">
        <v>0</v>
      </c>
      <c r="H29" s="175">
        <v>223072583</v>
      </c>
      <c r="I29" s="175">
        <v>0</v>
      </c>
      <c r="J29" s="15">
        <v>223072583</v>
      </c>
      <c r="K29" s="194"/>
      <c r="L29" s="194"/>
      <c r="M29" s="106"/>
      <c r="N29" s="106"/>
      <c r="O29" s="104"/>
    </row>
    <row r="30" spans="1:15" s="1" customFormat="1" ht="53.25" customHeight="1">
      <c r="A30" s="274"/>
      <c r="B30" s="287"/>
      <c r="C30" s="153"/>
      <c r="D30" s="161" t="s">
        <v>247</v>
      </c>
      <c r="E30" s="142" t="s">
        <v>332</v>
      </c>
      <c r="F30" s="139">
        <v>186</v>
      </c>
      <c r="G30" s="175">
        <v>38</v>
      </c>
      <c r="H30" s="175">
        <v>98088332</v>
      </c>
      <c r="I30" s="175">
        <v>0</v>
      </c>
      <c r="J30" s="15">
        <v>98088332</v>
      </c>
      <c r="K30" s="194"/>
      <c r="L30" s="194"/>
      <c r="M30" s="106"/>
      <c r="N30" s="106"/>
      <c r="O30" s="104"/>
    </row>
    <row r="31" spans="1:15" s="1" customFormat="1" ht="53.25" customHeight="1">
      <c r="A31" s="274"/>
      <c r="B31" s="287"/>
      <c r="C31" s="153"/>
      <c r="D31" s="161" t="s">
        <v>367</v>
      </c>
      <c r="E31" s="142" t="s">
        <v>332</v>
      </c>
      <c r="F31" s="139">
        <v>1463</v>
      </c>
      <c r="G31" s="175">
        <v>100</v>
      </c>
      <c r="H31" s="175">
        <v>3231800000</v>
      </c>
      <c r="I31" s="175">
        <v>625054657</v>
      </c>
      <c r="J31" s="15">
        <v>2606745343</v>
      </c>
      <c r="K31" s="194"/>
      <c r="L31" s="194"/>
      <c r="M31" s="106"/>
      <c r="N31" s="106"/>
      <c r="O31" s="104"/>
    </row>
    <row r="32" spans="1:15" s="1" customFormat="1" ht="53.25" customHeight="1">
      <c r="A32" s="274"/>
      <c r="B32" s="287"/>
      <c r="C32" s="153"/>
      <c r="D32" s="161" t="s">
        <v>250</v>
      </c>
      <c r="E32" s="141" t="s">
        <v>332</v>
      </c>
      <c r="F32" s="139">
        <v>7747</v>
      </c>
      <c r="G32" s="175">
        <v>0</v>
      </c>
      <c r="H32" s="175">
        <v>1467055990</v>
      </c>
      <c r="I32" s="175">
        <v>0</v>
      </c>
      <c r="J32" s="15">
        <v>1467055990</v>
      </c>
      <c r="K32" s="194"/>
      <c r="L32" s="194"/>
      <c r="M32" s="106"/>
      <c r="N32" s="106"/>
      <c r="O32" s="104"/>
    </row>
    <row r="33" spans="1:15" s="1" customFormat="1" ht="53.25" customHeight="1">
      <c r="A33" s="274"/>
      <c r="B33" s="287"/>
      <c r="C33" s="198"/>
      <c r="D33" s="176" t="s">
        <v>248</v>
      </c>
      <c r="E33" s="141" t="s">
        <v>332</v>
      </c>
      <c r="F33" s="139">
        <v>300</v>
      </c>
      <c r="G33" s="175">
        <v>5</v>
      </c>
      <c r="H33" s="175">
        <v>400000000</v>
      </c>
      <c r="I33" s="175">
        <v>0</v>
      </c>
      <c r="J33" s="15">
        <v>400000000</v>
      </c>
      <c r="K33" s="194"/>
      <c r="L33" s="194"/>
      <c r="M33" s="106"/>
      <c r="N33" s="106"/>
      <c r="O33" s="104"/>
    </row>
    <row r="34" spans="1:15" s="1" customFormat="1" ht="53.25" customHeight="1">
      <c r="A34" s="274"/>
      <c r="B34" s="287"/>
      <c r="C34" s="153"/>
      <c r="D34" s="159" t="s">
        <v>353</v>
      </c>
      <c r="E34" s="135" t="s">
        <v>333</v>
      </c>
      <c r="F34" s="139">
        <v>30</v>
      </c>
      <c r="G34" s="175">
        <v>0</v>
      </c>
      <c r="H34" s="175">
        <v>0</v>
      </c>
      <c r="I34" s="175">
        <v>0</v>
      </c>
      <c r="J34" s="15">
        <v>0</v>
      </c>
      <c r="K34" s="194"/>
      <c r="L34" s="194"/>
      <c r="M34" s="106"/>
      <c r="N34" s="106"/>
      <c r="O34" s="104"/>
    </row>
    <row r="35" spans="1:15" s="1" customFormat="1" ht="24" customHeight="1">
      <c r="A35" s="274"/>
      <c r="B35" s="287"/>
      <c r="C35" s="198"/>
      <c r="D35" s="296" t="s">
        <v>219</v>
      </c>
      <c r="E35" s="296"/>
      <c r="F35" s="296"/>
      <c r="G35" s="296"/>
      <c r="H35" s="208">
        <f>SUM(H25:H34)</f>
        <v>9570300818</v>
      </c>
      <c r="I35" s="177"/>
      <c r="J35" s="266">
        <f>+H35-I36</f>
        <v>8945246161</v>
      </c>
      <c r="K35" s="194"/>
      <c r="L35" s="194"/>
      <c r="M35" s="106"/>
      <c r="N35" s="106"/>
      <c r="O35" s="104"/>
    </row>
    <row r="36" spans="1:15" s="1" customFormat="1" ht="18" customHeight="1">
      <c r="A36" s="274"/>
      <c r="B36" s="287"/>
      <c r="C36" s="198"/>
      <c r="D36" s="296" t="s">
        <v>220</v>
      </c>
      <c r="E36" s="296"/>
      <c r="F36" s="296"/>
      <c r="G36" s="296"/>
      <c r="H36" s="296"/>
      <c r="I36" s="178">
        <f>SUM(I26:I35)</f>
        <v>625054657</v>
      </c>
      <c r="J36" s="297"/>
      <c r="K36" s="194"/>
      <c r="L36" s="194"/>
      <c r="M36" s="106"/>
      <c r="N36" s="106"/>
      <c r="O36" s="104"/>
    </row>
    <row r="37" spans="1:15" s="1" customFormat="1" ht="18" customHeight="1">
      <c r="A37" s="274"/>
      <c r="B37" s="287"/>
      <c r="C37" s="198"/>
      <c r="D37" s="296" t="s">
        <v>221</v>
      </c>
      <c r="E37" s="296"/>
      <c r="F37" s="296"/>
      <c r="G37" s="296"/>
      <c r="H37" s="296"/>
      <c r="I37" s="247">
        <f>+I36/H35</f>
        <v>0.0653119132707287</v>
      </c>
      <c r="J37" s="297"/>
      <c r="K37" s="194"/>
      <c r="L37" s="194"/>
      <c r="M37" s="106"/>
      <c r="N37" s="106"/>
      <c r="O37" s="104"/>
    </row>
    <row r="38" spans="1:15" s="1" customFormat="1" ht="47.25" customHeight="1">
      <c r="A38" s="274"/>
      <c r="B38" s="271" t="s">
        <v>206</v>
      </c>
      <c r="C38" s="201"/>
      <c r="D38" s="285" t="s">
        <v>207</v>
      </c>
      <c r="E38" s="270" t="s">
        <v>61</v>
      </c>
      <c r="F38" s="270" t="s">
        <v>208</v>
      </c>
      <c r="G38" s="270"/>
      <c r="H38" s="268" t="s">
        <v>209</v>
      </c>
      <c r="I38" s="268"/>
      <c r="J38" s="269"/>
      <c r="K38" s="194"/>
      <c r="L38" s="194"/>
      <c r="M38" s="106"/>
      <c r="N38" s="106"/>
      <c r="O38" s="104"/>
    </row>
    <row r="39" spans="1:15" s="1" customFormat="1" ht="47.25" customHeight="1">
      <c r="A39" s="274"/>
      <c r="B39" s="271"/>
      <c r="C39" s="201"/>
      <c r="D39" s="286"/>
      <c r="E39" s="270"/>
      <c r="F39" s="205" t="s">
        <v>210</v>
      </c>
      <c r="G39" s="205" t="s">
        <v>211</v>
      </c>
      <c r="H39" s="206" t="s">
        <v>212</v>
      </c>
      <c r="I39" s="203" t="s">
        <v>213</v>
      </c>
      <c r="J39" s="204" t="s">
        <v>214</v>
      </c>
      <c r="K39" s="194"/>
      <c r="L39" s="194"/>
      <c r="M39" s="106"/>
      <c r="N39" s="106"/>
      <c r="O39" s="104"/>
    </row>
    <row r="40" spans="1:15" s="1" customFormat="1" ht="68.25" customHeight="1">
      <c r="A40" s="274"/>
      <c r="B40" s="287" t="s">
        <v>338</v>
      </c>
      <c r="C40" s="153"/>
      <c r="D40" s="159" t="s">
        <v>261</v>
      </c>
      <c r="E40" s="158" t="s">
        <v>262</v>
      </c>
      <c r="F40" s="162">
        <v>1</v>
      </c>
      <c r="G40" s="252">
        <v>0.25</v>
      </c>
      <c r="H40" s="207">
        <v>1723977896</v>
      </c>
      <c r="I40" s="157">
        <v>0</v>
      </c>
      <c r="J40" s="15">
        <v>1723977896</v>
      </c>
      <c r="K40" s="194"/>
      <c r="L40" s="194"/>
      <c r="M40" s="106"/>
      <c r="N40" s="106"/>
      <c r="O40" s="104"/>
    </row>
    <row r="41" spans="1:15" s="1" customFormat="1" ht="33" customHeight="1">
      <c r="A41" s="274"/>
      <c r="B41" s="287"/>
      <c r="C41" s="153"/>
      <c r="D41" s="159" t="s">
        <v>354</v>
      </c>
      <c r="E41" s="158" t="s">
        <v>371</v>
      </c>
      <c r="F41" s="162">
        <v>1</v>
      </c>
      <c r="G41" s="252">
        <v>0</v>
      </c>
      <c r="H41" s="207">
        <v>130173883.46</v>
      </c>
      <c r="I41" s="157">
        <v>0</v>
      </c>
      <c r="J41" s="15">
        <v>130173883.46</v>
      </c>
      <c r="K41" s="194"/>
      <c r="L41" s="194"/>
      <c r="M41" s="106"/>
      <c r="N41" s="106"/>
      <c r="O41" s="104"/>
    </row>
    <row r="42" spans="1:15" s="1" customFormat="1" ht="22.5" customHeight="1">
      <c r="A42" s="274"/>
      <c r="B42" s="287"/>
      <c r="C42" s="198"/>
      <c r="D42" s="296" t="s">
        <v>219</v>
      </c>
      <c r="E42" s="296"/>
      <c r="F42" s="296"/>
      <c r="G42" s="296"/>
      <c r="H42" s="208">
        <f>SUM(H40:H41)</f>
        <v>1854151779.46</v>
      </c>
      <c r="I42" s="157"/>
      <c r="J42" s="266">
        <f>+H42-I43</f>
        <v>1854151779.46</v>
      </c>
      <c r="K42" s="194"/>
      <c r="L42" s="194"/>
      <c r="M42" s="106"/>
      <c r="N42" s="106"/>
      <c r="O42" s="104"/>
    </row>
    <row r="43" spans="1:15" s="1" customFormat="1" ht="16.5" customHeight="1">
      <c r="A43" s="274"/>
      <c r="B43" s="287"/>
      <c r="C43" s="198"/>
      <c r="D43" s="296" t="s">
        <v>220</v>
      </c>
      <c r="E43" s="296"/>
      <c r="F43" s="296"/>
      <c r="G43" s="296"/>
      <c r="H43" s="296"/>
      <c r="I43" s="208">
        <f>SUM(I40:I42)</f>
        <v>0</v>
      </c>
      <c r="J43" s="297"/>
      <c r="K43" s="194"/>
      <c r="L43" s="194"/>
      <c r="M43" s="106"/>
      <c r="N43" s="106"/>
      <c r="O43" s="104"/>
    </row>
    <row r="44" spans="1:15" s="1" customFormat="1" ht="18.75" customHeight="1">
      <c r="A44" s="275"/>
      <c r="B44" s="287"/>
      <c r="C44" s="198"/>
      <c r="D44" s="296" t="s">
        <v>221</v>
      </c>
      <c r="E44" s="296"/>
      <c r="F44" s="296"/>
      <c r="G44" s="296"/>
      <c r="H44" s="296"/>
      <c r="I44" s="174">
        <f>+I43/H42</f>
        <v>0</v>
      </c>
      <c r="J44" s="297"/>
      <c r="K44" s="194"/>
      <c r="L44" s="194"/>
      <c r="M44" s="106"/>
      <c r="N44" s="106"/>
      <c r="O44" s="104"/>
    </row>
    <row r="45" spans="1:15" s="1" customFormat="1" ht="17.25" customHeight="1">
      <c r="A45" s="282" t="s">
        <v>205</v>
      </c>
      <c r="B45" s="271" t="s">
        <v>206</v>
      </c>
      <c r="C45" s="201"/>
      <c r="D45" s="285" t="s">
        <v>207</v>
      </c>
      <c r="E45" s="270" t="s">
        <v>61</v>
      </c>
      <c r="F45" s="270" t="s">
        <v>208</v>
      </c>
      <c r="G45" s="270"/>
      <c r="H45" s="268" t="s">
        <v>209</v>
      </c>
      <c r="I45" s="268"/>
      <c r="J45" s="269"/>
      <c r="K45" s="194"/>
      <c r="L45" s="194"/>
      <c r="M45" s="103"/>
      <c r="N45" s="103"/>
      <c r="O45" s="104"/>
    </row>
    <row r="46" spans="1:15" s="1" customFormat="1" ht="51.75" customHeight="1">
      <c r="A46" s="282"/>
      <c r="B46" s="271"/>
      <c r="C46" s="201"/>
      <c r="D46" s="286"/>
      <c r="E46" s="270"/>
      <c r="F46" s="205" t="s">
        <v>210</v>
      </c>
      <c r="G46" s="205" t="s">
        <v>211</v>
      </c>
      <c r="H46" s="206" t="s">
        <v>212</v>
      </c>
      <c r="I46" s="203" t="s">
        <v>213</v>
      </c>
      <c r="J46" s="204" t="s">
        <v>214</v>
      </c>
      <c r="K46" s="194"/>
      <c r="L46" s="194"/>
      <c r="M46" s="103"/>
      <c r="N46" s="103"/>
      <c r="O46" s="104"/>
    </row>
    <row r="47" spans="1:15" s="1" customFormat="1" ht="57.75" customHeight="1">
      <c r="A47" s="273" t="s">
        <v>339</v>
      </c>
      <c r="B47" s="287" t="s">
        <v>349</v>
      </c>
      <c r="C47" s="153"/>
      <c r="D47" s="143" t="s">
        <v>355</v>
      </c>
      <c r="E47" s="156" t="s">
        <v>1</v>
      </c>
      <c r="F47" s="162">
        <v>80</v>
      </c>
      <c r="G47" s="175">
        <v>10</v>
      </c>
      <c r="H47" s="207">
        <v>0</v>
      </c>
      <c r="I47" s="209">
        <v>0</v>
      </c>
      <c r="J47" s="15">
        <v>0</v>
      </c>
      <c r="K47" s="194">
        <v>0</v>
      </c>
      <c r="L47" s="194">
        <v>0</v>
      </c>
      <c r="M47" s="107">
        <f>75206</f>
        <v>75206</v>
      </c>
      <c r="N47" s="103">
        <v>340671</v>
      </c>
      <c r="O47" s="104"/>
    </row>
    <row r="48" spans="1:15" s="1" customFormat="1" ht="59.25" customHeight="1">
      <c r="A48" s="274"/>
      <c r="B48" s="287"/>
      <c r="C48" s="153"/>
      <c r="D48" s="145" t="s">
        <v>267</v>
      </c>
      <c r="E48" s="156" t="s">
        <v>332</v>
      </c>
      <c r="F48" s="162">
        <v>175994</v>
      </c>
      <c r="G48" s="175">
        <v>0</v>
      </c>
      <c r="H48" s="207">
        <v>561000000</v>
      </c>
      <c r="I48" s="209">
        <v>0</v>
      </c>
      <c r="J48" s="15">
        <v>561000000</v>
      </c>
      <c r="K48" s="194">
        <v>0</v>
      </c>
      <c r="L48" s="194">
        <v>561000000</v>
      </c>
      <c r="M48" s="107"/>
      <c r="N48" s="103"/>
      <c r="O48" s="104"/>
    </row>
    <row r="49" spans="1:15" s="1" customFormat="1" ht="47.25" customHeight="1">
      <c r="A49" s="274"/>
      <c r="B49" s="287"/>
      <c r="C49" s="153"/>
      <c r="D49" s="145" t="s">
        <v>268</v>
      </c>
      <c r="E49" s="156" t="s">
        <v>359</v>
      </c>
      <c r="F49" s="162">
        <v>20</v>
      </c>
      <c r="G49" s="175">
        <v>0</v>
      </c>
      <c r="H49" s="207">
        <v>0</v>
      </c>
      <c r="I49" s="209">
        <v>0</v>
      </c>
      <c r="J49" s="15">
        <v>0</v>
      </c>
      <c r="K49" s="194">
        <v>0</v>
      </c>
      <c r="L49" s="194">
        <v>0</v>
      </c>
      <c r="M49" s="107"/>
      <c r="N49" s="103"/>
      <c r="O49" s="104"/>
    </row>
    <row r="50" spans="1:15" s="1" customFormat="1" ht="45" customHeight="1">
      <c r="A50" s="274"/>
      <c r="B50" s="287"/>
      <c r="C50" s="153"/>
      <c r="D50" s="145" t="s">
        <v>269</v>
      </c>
      <c r="E50" s="156" t="s">
        <v>368</v>
      </c>
      <c r="F50" s="162">
        <v>30</v>
      </c>
      <c r="G50" s="175">
        <v>6</v>
      </c>
      <c r="H50" s="207">
        <v>51706000</v>
      </c>
      <c r="I50" s="209">
        <v>0</v>
      </c>
      <c r="J50" s="15">
        <v>51706000</v>
      </c>
      <c r="K50" s="194">
        <v>0</v>
      </c>
      <c r="L50" s="194">
        <v>51706000</v>
      </c>
      <c r="M50" s="107"/>
      <c r="N50" s="103"/>
      <c r="O50" s="104"/>
    </row>
    <row r="51" spans="1:15" s="1" customFormat="1" ht="42.75" customHeight="1">
      <c r="A51" s="274"/>
      <c r="B51" s="287"/>
      <c r="C51" s="153"/>
      <c r="D51" s="145" t="s">
        <v>270</v>
      </c>
      <c r="E51" s="156" t="s">
        <v>89</v>
      </c>
      <c r="F51" s="162">
        <v>3</v>
      </c>
      <c r="G51" s="175" t="s">
        <v>381</v>
      </c>
      <c r="H51" s="207">
        <v>15000000</v>
      </c>
      <c r="I51" s="209">
        <v>0</v>
      </c>
      <c r="J51" s="15">
        <v>15000000</v>
      </c>
      <c r="K51" s="194">
        <v>0</v>
      </c>
      <c r="L51" s="194">
        <v>15000000</v>
      </c>
      <c r="M51" s="107"/>
      <c r="N51" s="103"/>
      <c r="O51" s="104"/>
    </row>
    <row r="52" spans="1:15" s="1" customFormat="1" ht="39" customHeight="1">
      <c r="A52" s="274"/>
      <c r="B52" s="287"/>
      <c r="C52" s="153"/>
      <c r="D52" s="145" t="s">
        <v>375</v>
      </c>
      <c r="E52" s="156" t="s">
        <v>376</v>
      </c>
      <c r="F52" s="162">
        <v>2</v>
      </c>
      <c r="G52" s="175">
        <v>0.1</v>
      </c>
      <c r="H52" s="207">
        <v>123676000</v>
      </c>
      <c r="I52" s="209">
        <v>0</v>
      </c>
      <c r="J52" s="15">
        <v>123676000</v>
      </c>
      <c r="K52" s="194">
        <v>0</v>
      </c>
      <c r="L52" s="194">
        <v>123676000</v>
      </c>
      <c r="M52" s="107"/>
      <c r="N52" s="103"/>
      <c r="O52" s="104"/>
    </row>
    <row r="53" spans="1:15" s="1" customFormat="1" ht="44.25" customHeight="1">
      <c r="A53" s="274"/>
      <c r="B53" s="287"/>
      <c r="C53" s="153"/>
      <c r="D53" s="147" t="s">
        <v>265</v>
      </c>
      <c r="E53" s="156" t="s">
        <v>1</v>
      </c>
      <c r="F53" s="162">
        <v>33</v>
      </c>
      <c r="G53" s="175">
        <v>0.1</v>
      </c>
      <c r="H53" s="207">
        <v>0</v>
      </c>
      <c r="I53" s="209">
        <v>0</v>
      </c>
      <c r="J53" s="15">
        <v>0</v>
      </c>
      <c r="K53" s="194">
        <v>0</v>
      </c>
      <c r="L53" s="194">
        <v>0</v>
      </c>
      <c r="M53" s="107"/>
      <c r="N53" s="103"/>
      <c r="O53" s="104"/>
    </row>
    <row r="54" spans="1:15" s="1" customFormat="1" ht="41.25" customHeight="1">
      <c r="A54" s="274"/>
      <c r="B54" s="287"/>
      <c r="C54" s="153"/>
      <c r="D54" s="145" t="s">
        <v>271</v>
      </c>
      <c r="E54" s="156" t="s">
        <v>69</v>
      </c>
      <c r="F54" s="162">
        <v>1</v>
      </c>
      <c r="G54" s="175">
        <v>0.1</v>
      </c>
      <c r="H54" s="207">
        <v>0</v>
      </c>
      <c r="I54" s="209">
        <v>0</v>
      </c>
      <c r="J54" s="15">
        <v>0</v>
      </c>
      <c r="K54" s="194">
        <v>0</v>
      </c>
      <c r="L54" s="194">
        <v>0</v>
      </c>
      <c r="M54" s="107"/>
      <c r="N54" s="103"/>
      <c r="O54" s="104"/>
    </row>
    <row r="55" spans="1:15" s="1" customFormat="1" ht="40.5" customHeight="1">
      <c r="A55" s="274"/>
      <c r="B55" s="287"/>
      <c r="C55" s="153"/>
      <c r="D55" s="147" t="s">
        <v>266</v>
      </c>
      <c r="E55" s="156" t="s">
        <v>1</v>
      </c>
      <c r="F55" s="162">
        <v>100</v>
      </c>
      <c r="G55" s="175">
        <v>0</v>
      </c>
      <c r="H55" s="207">
        <v>0</v>
      </c>
      <c r="I55" s="209">
        <v>0</v>
      </c>
      <c r="J55" s="15">
        <v>0</v>
      </c>
      <c r="K55" s="194">
        <v>0</v>
      </c>
      <c r="L55" s="194"/>
      <c r="M55" s="107"/>
      <c r="N55" s="103"/>
      <c r="O55" s="104"/>
    </row>
    <row r="56" spans="1:15" s="1" customFormat="1" ht="37.5" customHeight="1">
      <c r="A56" s="274"/>
      <c r="B56" s="287"/>
      <c r="C56" s="153"/>
      <c r="D56" s="145" t="s">
        <v>272</v>
      </c>
      <c r="E56" s="156" t="s">
        <v>273</v>
      </c>
      <c r="F56" s="162">
        <v>1</v>
      </c>
      <c r="G56" s="175">
        <v>0</v>
      </c>
      <c r="H56" s="207">
        <v>5923600</v>
      </c>
      <c r="I56" s="209">
        <v>0</v>
      </c>
      <c r="J56" s="15">
        <v>5923600</v>
      </c>
      <c r="K56" s="194">
        <v>0</v>
      </c>
      <c r="L56" s="194"/>
      <c r="M56" s="107"/>
      <c r="N56" s="103"/>
      <c r="O56" s="104"/>
    </row>
    <row r="57" spans="1:15" s="1" customFormat="1" ht="39" customHeight="1">
      <c r="A57" s="274"/>
      <c r="B57" s="287"/>
      <c r="C57" s="153"/>
      <c r="D57" s="145" t="s">
        <v>372</v>
      </c>
      <c r="E57" s="156">
        <v>0</v>
      </c>
      <c r="F57" s="162">
        <v>0</v>
      </c>
      <c r="G57" s="175">
        <v>0</v>
      </c>
      <c r="H57" s="207">
        <v>23694400</v>
      </c>
      <c r="I57" s="209">
        <v>0</v>
      </c>
      <c r="J57" s="15">
        <v>23694400</v>
      </c>
      <c r="K57" s="194">
        <v>0</v>
      </c>
      <c r="L57" s="194"/>
      <c r="M57" s="107"/>
      <c r="N57" s="103"/>
      <c r="O57" s="104"/>
    </row>
    <row r="58" spans="1:15" s="1" customFormat="1" ht="24" customHeight="1">
      <c r="A58" s="274"/>
      <c r="B58" s="287"/>
      <c r="C58" s="198"/>
      <c r="D58" s="290" t="s">
        <v>219</v>
      </c>
      <c r="E58" s="290"/>
      <c r="F58" s="290"/>
      <c r="G58" s="290"/>
      <c r="H58" s="208">
        <f>SUM(H47:H57)</f>
        <v>781000000</v>
      </c>
      <c r="I58" s="157"/>
      <c r="J58" s="266">
        <f>+H58-I59</f>
        <v>781000000</v>
      </c>
      <c r="K58" s="105"/>
      <c r="L58" s="194"/>
      <c r="M58" s="103"/>
      <c r="N58" s="103"/>
      <c r="O58" s="104"/>
    </row>
    <row r="59" spans="1:15" s="1" customFormat="1" ht="16.5" customHeight="1">
      <c r="A59" s="274"/>
      <c r="B59" s="287"/>
      <c r="C59" s="198"/>
      <c r="D59" s="290" t="s">
        <v>220</v>
      </c>
      <c r="E59" s="290"/>
      <c r="F59" s="290"/>
      <c r="G59" s="290"/>
      <c r="H59" s="290"/>
      <c r="I59" s="208">
        <f>SUM(I47:I58)</f>
        <v>0</v>
      </c>
      <c r="J59" s="266"/>
      <c r="K59" s="105"/>
      <c r="L59" s="194"/>
      <c r="M59" s="103"/>
      <c r="N59" s="103"/>
      <c r="O59" s="104"/>
    </row>
    <row r="60" spans="1:15" s="1" customFormat="1" ht="15" customHeight="1">
      <c r="A60" s="274"/>
      <c r="B60" s="287"/>
      <c r="C60" s="150"/>
      <c r="D60" s="292" t="s">
        <v>221</v>
      </c>
      <c r="E60" s="296"/>
      <c r="F60" s="296"/>
      <c r="G60" s="296"/>
      <c r="H60" s="296"/>
      <c r="I60" s="174">
        <f>+I59/H58</f>
        <v>0</v>
      </c>
      <c r="J60" s="266"/>
      <c r="K60" s="194"/>
      <c r="L60" s="194"/>
      <c r="M60" s="103"/>
      <c r="N60" s="103"/>
      <c r="O60" s="104"/>
    </row>
    <row r="61" spans="1:15" s="1" customFormat="1" ht="33.75" customHeight="1">
      <c r="A61" s="274"/>
      <c r="B61" s="271" t="s">
        <v>206</v>
      </c>
      <c r="C61" s="201"/>
      <c r="D61" s="285" t="s">
        <v>207</v>
      </c>
      <c r="E61" s="270" t="s">
        <v>61</v>
      </c>
      <c r="F61" s="270" t="s">
        <v>208</v>
      </c>
      <c r="G61" s="270"/>
      <c r="H61" s="268" t="s">
        <v>144</v>
      </c>
      <c r="I61" s="268"/>
      <c r="J61" s="269"/>
      <c r="K61" s="194"/>
      <c r="L61" s="194"/>
      <c r="M61" s="103"/>
      <c r="N61" s="103"/>
      <c r="O61" s="104"/>
    </row>
    <row r="62" spans="1:15" s="1" customFormat="1" ht="27" customHeight="1">
      <c r="A62" s="274"/>
      <c r="B62" s="271"/>
      <c r="C62" s="201"/>
      <c r="D62" s="286"/>
      <c r="E62" s="270"/>
      <c r="F62" s="205" t="s">
        <v>210</v>
      </c>
      <c r="G62" s="205" t="s">
        <v>211</v>
      </c>
      <c r="H62" s="206" t="s">
        <v>212</v>
      </c>
      <c r="I62" s="203" t="s">
        <v>213</v>
      </c>
      <c r="J62" s="204" t="s">
        <v>214</v>
      </c>
      <c r="K62" s="194"/>
      <c r="L62" s="194"/>
      <c r="M62" s="103"/>
      <c r="N62" s="103"/>
      <c r="O62" s="104"/>
    </row>
    <row r="63" spans="1:15" s="1" customFormat="1" ht="34.5" customHeight="1">
      <c r="A63" s="274"/>
      <c r="B63" s="294" t="s">
        <v>340</v>
      </c>
      <c r="C63" s="152"/>
      <c r="D63" s="169" t="s">
        <v>274</v>
      </c>
      <c r="E63" s="156" t="s">
        <v>1</v>
      </c>
      <c r="F63" s="212">
        <v>100</v>
      </c>
      <c r="G63" s="209">
        <v>10</v>
      </c>
      <c r="H63" s="213">
        <v>0</v>
      </c>
      <c r="I63" s="175">
        <v>0</v>
      </c>
      <c r="J63" s="15">
        <v>0</v>
      </c>
      <c r="K63" s="194"/>
      <c r="L63" s="194"/>
      <c r="M63" s="103"/>
      <c r="N63" s="103"/>
      <c r="O63" s="104"/>
    </row>
    <row r="64" spans="1:15" s="1" customFormat="1" ht="32.25" customHeight="1">
      <c r="A64" s="274"/>
      <c r="B64" s="294"/>
      <c r="C64" s="152"/>
      <c r="D64" s="166" t="s">
        <v>274</v>
      </c>
      <c r="E64" s="156" t="s">
        <v>332</v>
      </c>
      <c r="F64" s="212">
        <v>66787</v>
      </c>
      <c r="G64" s="209">
        <v>0</v>
      </c>
      <c r="H64" s="213">
        <v>91364000</v>
      </c>
      <c r="I64" s="175">
        <v>22088000</v>
      </c>
      <c r="J64" s="15">
        <v>69276000</v>
      </c>
      <c r="K64" s="194"/>
      <c r="L64" s="194"/>
      <c r="M64" s="103"/>
      <c r="N64" s="103"/>
      <c r="O64" s="104"/>
    </row>
    <row r="65" spans="1:15" s="1" customFormat="1" ht="32.25" customHeight="1">
      <c r="A65" s="274"/>
      <c r="B65" s="294"/>
      <c r="C65" s="152"/>
      <c r="D65" s="166" t="s">
        <v>383</v>
      </c>
      <c r="E65" s="156" t="s">
        <v>332</v>
      </c>
      <c r="F65" s="212">
        <v>220884</v>
      </c>
      <c r="G65" s="209">
        <v>0</v>
      </c>
      <c r="H65" s="213">
        <v>991627491</v>
      </c>
      <c r="I65" s="175">
        <v>110440000</v>
      </c>
      <c r="J65" s="15">
        <v>881187491</v>
      </c>
      <c r="K65" s="194"/>
      <c r="L65" s="194"/>
      <c r="M65" s="103"/>
      <c r="N65" s="103"/>
      <c r="O65" s="104"/>
    </row>
    <row r="66" spans="1:15" s="1" customFormat="1" ht="32.25" customHeight="1">
      <c r="A66" s="274"/>
      <c r="B66" s="294"/>
      <c r="C66" s="152"/>
      <c r="D66" s="169" t="s">
        <v>275</v>
      </c>
      <c r="E66" s="156" t="s">
        <v>1</v>
      </c>
      <c r="F66" s="212">
        <v>25</v>
      </c>
      <c r="G66" s="209">
        <v>0</v>
      </c>
      <c r="H66" s="213">
        <v>0</v>
      </c>
      <c r="I66" s="175">
        <v>0</v>
      </c>
      <c r="J66" s="15">
        <v>0</v>
      </c>
      <c r="K66" s="194"/>
      <c r="L66" s="194"/>
      <c r="M66" s="103"/>
      <c r="N66" s="103"/>
      <c r="O66" s="104"/>
    </row>
    <row r="67" spans="1:15" s="1" customFormat="1" ht="36" customHeight="1">
      <c r="A67" s="274"/>
      <c r="B67" s="294"/>
      <c r="C67" s="152"/>
      <c r="D67" s="166" t="s">
        <v>277</v>
      </c>
      <c r="E67" s="156" t="s">
        <v>88</v>
      </c>
      <c r="F67" s="212">
        <v>217</v>
      </c>
      <c r="G67" s="209">
        <v>0</v>
      </c>
      <c r="H67" s="213">
        <v>223892000</v>
      </c>
      <c r="I67" s="175">
        <v>0</v>
      </c>
      <c r="J67" s="15">
        <v>223892000</v>
      </c>
      <c r="K67" s="194"/>
      <c r="L67" s="194"/>
      <c r="M67" s="103"/>
      <c r="N67" s="103"/>
      <c r="O67" s="104"/>
    </row>
    <row r="68" spans="1:15" s="1" customFormat="1" ht="36" customHeight="1">
      <c r="A68" s="274"/>
      <c r="B68" s="294"/>
      <c r="C68" s="152"/>
      <c r="D68" s="169" t="s">
        <v>276</v>
      </c>
      <c r="E68" s="156" t="s">
        <v>85</v>
      </c>
      <c r="F68" s="212">
        <v>100</v>
      </c>
      <c r="G68" s="209">
        <v>10</v>
      </c>
      <c r="H68" s="213">
        <v>0</v>
      </c>
      <c r="I68" s="175">
        <v>0</v>
      </c>
      <c r="J68" s="15">
        <v>0</v>
      </c>
      <c r="K68" s="194"/>
      <c r="L68" s="194"/>
      <c r="M68" s="103"/>
      <c r="N68" s="103"/>
      <c r="O68" s="104"/>
    </row>
    <row r="69" spans="1:15" s="1" customFormat="1" ht="36" customHeight="1">
      <c r="A69" s="274"/>
      <c r="B69" s="294"/>
      <c r="C69" s="152"/>
      <c r="D69" s="166" t="s">
        <v>334</v>
      </c>
      <c r="E69" s="156" t="s">
        <v>273</v>
      </c>
      <c r="F69" s="212">
        <v>4</v>
      </c>
      <c r="G69" s="209">
        <v>0.1</v>
      </c>
      <c r="H69" s="213">
        <v>122939537</v>
      </c>
      <c r="I69" s="175">
        <v>0</v>
      </c>
      <c r="J69" s="15">
        <v>122939537</v>
      </c>
      <c r="K69" s="194"/>
      <c r="L69" s="194"/>
      <c r="M69" s="103"/>
      <c r="N69" s="103"/>
      <c r="O69" s="104"/>
    </row>
    <row r="70" spans="1:15" s="1" customFormat="1" ht="36" customHeight="1">
      <c r="A70" s="274"/>
      <c r="B70" s="294"/>
      <c r="C70" s="198"/>
      <c r="D70" s="214" t="s">
        <v>372</v>
      </c>
      <c r="E70" s="156">
        <v>0</v>
      </c>
      <c r="F70" s="212">
        <v>0</v>
      </c>
      <c r="G70" s="209">
        <v>0</v>
      </c>
      <c r="H70" s="213">
        <v>28614000</v>
      </c>
      <c r="I70" s="175">
        <v>0</v>
      </c>
      <c r="J70" s="15">
        <v>28614000</v>
      </c>
      <c r="K70" s="194"/>
      <c r="L70" s="194"/>
      <c r="M70" s="103"/>
      <c r="N70" s="103"/>
      <c r="O70" s="104"/>
    </row>
    <row r="71" spans="1:15" s="1" customFormat="1" ht="20.25" customHeight="1">
      <c r="A71" s="274"/>
      <c r="B71" s="294"/>
      <c r="C71" s="198"/>
      <c r="D71" s="290" t="s">
        <v>219</v>
      </c>
      <c r="E71" s="290"/>
      <c r="F71" s="290"/>
      <c r="G71" s="290"/>
      <c r="H71" s="208">
        <f>SUM(H63:H70)</f>
        <v>1458437028</v>
      </c>
      <c r="I71" s="215"/>
      <c r="J71" s="266">
        <f>+H71-I72</f>
        <v>1325909028</v>
      </c>
      <c r="K71" s="194"/>
      <c r="L71" s="194"/>
      <c r="M71" s="103"/>
      <c r="N71" s="103"/>
      <c r="O71" s="104"/>
    </row>
    <row r="72" spans="1:15" s="1" customFormat="1" ht="20.25" customHeight="1">
      <c r="A72" s="274"/>
      <c r="B72" s="287"/>
      <c r="C72" s="198"/>
      <c r="D72" s="290" t="s">
        <v>220</v>
      </c>
      <c r="E72" s="290"/>
      <c r="F72" s="290"/>
      <c r="G72" s="290"/>
      <c r="H72" s="290"/>
      <c r="I72" s="216">
        <f>SUM(I63:I70)</f>
        <v>132528000</v>
      </c>
      <c r="J72" s="266"/>
      <c r="K72" s="194"/>
      <c r="L72" s="194"/>
      <c r="M72" s="103"/>
      <c r="N72" s="103"/>
      <c r="O72" s="104"/>
    </row>
    <row r="73" spans="1:15" s="1" customFormat="1" ht="20.25" customHeight="1">
      <c r="A73" s="274"/>
      <c r="B73" s="256"/>
      <c r="C73" s="150"/>
      <c r="D73" s="292" t="s">
        <v>221</v>
      </c>
      <c r="E73" s="292"/>
      <c r="F73" s="292"/>
      <c r="G73" s="292"/>
      <c r="H73" s="292"/>
      <c r="I73" s="217">
        <f>+I72/H71</f>
        <v>0.09086988156200324</v>
      </c>
      <c r="J73" s="266"/>
      <c r="K73" s="194"/>
      <c r="L73" s="194"/>
      <c r="M73" s="103"/>
      <c r="N73" s="103"/>
      <c r="O73" s="104"/>
    </row>
    <row r="74" spans="1:15" s="1" customFormat="1" ht="16.5" customHeight="1">
      <c r="A74" s="282" t="s">
        <v>205</v>
      </c>
      <c r="B74" s="271" t="s">
        <v>206</v>
      </c>
      <c r="C74" s="201"/>
      <c r="D74" s="285" t="s">
        <v>207</v>
      </c>
      <c r="E74" s="270" t="s">
        <v>61</v>
      </c>
      <c r="F74" s="270" t="s">
        <v>208</v>
      </c>
      <c r="G74" s="270"/>
      <c r="H74" s="268" t="s">
        <v>209</v>
      </c>
      <c r="I74" s="268"/>
      <c r="J74" s="269"/>
      <c r="K74" s="194"/>
      <c r="L74" s="194"/>
      <c r="M74" s="103"/>
      <c r="N74" s="103"/>
      <c r="O74" s="104"/>
    </row>
    <row r="75" spans="1:15" s="1" customFormat="1" ht="44.25" customHeight="1">
      <c r="A75" s="282"/>
      <c r="B75" s="271"/>
      <c r="C75" s="218"/>
      <c r="D75" s="286"/>
      <c r="E75" s="270"/>
      <c r="F75" s="205" t="s">
        <v>210</v>
      </c>
      <c r="G75" s="205" t="s">
        <v>211</v>
      </c>
      <c r="H75" s="206" t="s">
        <v>212</v>
      </c>
      <c r="I75" s="203" t="s">
        <v>213</v>
      </c>
      <c r="J75" s="204" t="s">
        <v>214</v>
      </c>
      <c r="K75" s="194"/>
      <c r="L75" s="194"/>
      <c r="M75" s="103"/>
      <c r="N75" s="103"/>
      <c r="O75" s="104"/>
    </row>
    <row r="76" spans="1:15" s="1" customFormat="1" ht="68.25" customHeight="1">
      <c r="A76" s="293" t="s">
        <v>341</v>
      </c>
      <c r="B76" s="294" t="s">
        <v>350</v>
      </c>
      <c r="C76" s="152"/>
      <c r="D76" s="170" t="s">
        <v>278</v>
      </c>
      <c r="E76" s="158" t="s">
        <v>1</v>
      </c>
      <c r="F76" s="156">
        <v>25</v>
      </c>
      <c r="G76" s="175">
        <v>0</v>
      </c>
      <c r="H76" s="175">
        <v>227361200</v>
      </c>
      <c r="I76" s="175">
        <v>0</v>
      </c>
      <c r="J76" s="15">
        <v>227361200</v>
      </c>
      <c r="K76" s="194"/>
      <c r="L76" s="194"/>
      <c r="M76" s="103">
        <v>175228</v>
      </c>
      <c r="N76" s="103">
        <v>45086</v>
      </c>
      <c r="O76" s="104">
        <v>334406</v>
      </c>
    </row>
    <row r="77" spans="1:15" s="1" customFormat="1" ht="57" customHeight="1">
      <c r="A77" s="293"/>
      <c r="B77" s="294"/>
      <c r="C77" s="152"/>
      <c r="D77" s="169" t="s">
        <v>279</v>
      </c>
      <c r="E77" s="158" t="s">
        <v>1</v>
      </c>
      <c r="F77" s="156">
        <v>27</v>
      </c>
      <c r="G77" s="175">
        <v>8.1</v>
      </c>
      <c r="H77" s="175">
        <v>0</v>
      </c>
      <c r="I77" s="175">
        <v>0</v>
      </c>
      <c r="J77" s="15">
        <v>0</v>
      </c>
      <c r="K77" s="194"/>
      <c r="L77" s="194"/>
      <c r="M77" s="103"/>
      <c r="N77" s="103"/>
      <c r="O77" s="104"/>
    </row>
    <row r="78" spans="1:15" s="1" customFormat="1" ht="73.5" customHeight="1">
      <c r="A78" s="293"/>
      <c r="B78" s="294"/>
      <c r="C78" s="152"/>
      <c r="D78" s="219" t="s">
        <v>280</v>
      </c>
      <c r="E78" s="158" t="s">
        <v>360</v>
      </c>
      <c r="F78" s="156">
        <v>3</v>
      </c>
      <c r="G78" s="175">
        <v>0.09</v>
      </c>
      <c r="H78" s="175">
        <v>460000000</v>
      </c>
      <c r="I78" s="175">
        <v>0</v>
      </c>
      <c r="J78" s="15">
        <v>460000000</v>
      </c>
      <c r="K78" s="194"/>
      <c r="L78" s="194"/>
      <c r="M78" s="103"/>
      <c r="N78" s="103"/>
      <c r="O78" s="104"/>
    </row>
    <row r="79" spans="1:15" s="1" customFormat="1" ht="33.75" customHeight="1">
      <c r="A79" s="293"/>
      <c r="B79" s="294"/>
      <c r="C79" s="152"/>
      <c r="D79" s="220" t="s">
        <v>374</v>
      </c>
      <c r="E79" s="158" t="s">
        <v>281</v>
      </c>
      <c r="F79" s="156">
        <v>1</v>
      </c>
      <c r="G79" s="175">
        <v>0.1</v>
      </c>
      <c r="H79" s="175">
        <v>49818800</v>
      </c>
      <c r="I79" s="175">
        <v>0</v>
      </c>
      <c r="J79" s="15">
        <v>49818800</v>
      </c>
      <c r="K79" s="194"/>
      <c r="L79" s="194"/>
      <c r="M79" s="103"/>
      <c r="N79" s="103"/>
      <c r="O79" s="104"/>
    </row>
    <row r="80" spans="1:15" s="1" customFormat="1" ht="33.75" customHeight="1">
      <c r="A80" s="293"/>
      <c r="B80" s="294"/>
      <c r="C80" s="152"/>
      <c r="D80" s="220" t="s">
        <v>282</v>
      </c>
      <c r="E80" s="158" t="s">
        <v>283</v>
      </c>
      <c r="F80" s="156">
        <v>2</v>
      </c>
      <c r="G80" s="175">
        <v>0.1</v>
      </c>
      <c r="H80" s="175">
        <v>10000000</v>
      </c>
      <c r="I80" s="175">
        <v>0</v>
      </c>
      <c r="J80" s="15">
        <v>10000000</v>
      </c>
      <c r="K80" s="194"/>
      <c r="L80" s="194"/>
      <c r="M80" s="103"/>
      <c r="N80" s="103"/>
      <c r="O80" s="104"/>
    </row>
    <row r="81" spans="1:15" s="1" customFormat="1" ht="69.75" customHeight="1">
      <c r="A81" s="293"/>
      <c r="B81" s="294"/>
      <c r="C81" s="152"/>
      <c r="D81" s="214" t="s">
        <v>284</v>
      </c>
      <c r="E81" s="158" t="s">
        <v>283</v>
      </c>
      <c r="F81" s="156">
        <v>2</v>
      </c>
      <c r="G81" s="175">
        <v>0.5</v>
      </c>
      <c r="H81" s="175">
        <v>1303441758</v>
      </c>
      <c r="I81" s="175">
        <v>30923200</v>
      </c>
      <c r="J81" s="15">
        <v>1272518558</v>
      </c>
      <c r="K81" s="194"/>
      <c r="L81" s="194"/>
      <c r="M81" s="103"/>
      <c r="N81" s="103"/>
      <c r="O81" s="104"/>
    </row>
    <row r="82" spans="1:15" s="1" customFormat="1" ht="33.75" customHeight="1">
      <c r="A82" s="293"/>
      <c r="B82" s="294"/>
      <c r="C82" s="198"/>
      <c r="D82" s="214" t="s">
        <v>372</v>
      </c>
      <c r="E82" s="158" t="s">
        <v>373</v>
      </c>
      <c r="F82" s="156">
        <v>0</v>
      </c>
      <c r="G82" s="175">
        <v>0</v>
      </c>
      <c r="H82" s="175">
        <v>18120000</v>
      </c>
      <c r="I82" s="175">
        <v>0</v>
      </c>
      <c r="J82" s="15">
        <v>18120000</v>
      </c>
      <c r="K82" s="194"/>
      <c r="L82" s="194"/>
      <c r="M82" s="103"/>
      <c r="N82" s="103"/>
      <c r="O82" s="104"/>
    </row>
    <row r="83" spans="1:15" s="1" customFormat="1" ht="15">
      <c r="A83" s="293"/>
      <c r="B83" s="288"/>
      <c r="C83" s="222"/>
      <c r="D83" s="289" t="s">
        <v>219</v>
      </c>
      <c r="E83" s="290"/>
      <c r="F83" s="290"/>
      <c r="G83" s="290"/>
      <c r="H83" s="208">
        <f>SUM(H76:H82)</f>
        <v>2068741758</v>
      </c>
      <c r="I83" s="157"/>
      <c r="J83" s="266">
        <f>+H83-I84</f>
        <v>2037818558</v>
      </c>
      <c r="K83" s="108"/>
      <c r="L83" s="194"/>
      <c r="M83" s="103">
        <v>630821</v>
      </c>
      <c r="N83" s="103"/>
      <c r="O83" s="104"/>
    </row>
    <row r="84" spans="1:15" s="1" customFormat="1" ht="15">
      <c r="A84" s="293"/>
      <c r="B84" s="288"/>
      <c r="C84" s="221"/>
      <c r="D84" s="290" t="s">
        <v>220</v>
      </c>
      <c r="E84" s="290"/>
      <c r="F84" s="290"/>
      <c r="G84" s="290"/>
      <c r="H84" s="290"/>
      <c r="I84" s="208">
        <f>SUM(I76:I83)</f>
        <v>30923200</v>
      </c>
      <c r="J84" s="266"/>
      <c r="K84" s="105"/>
      <c r="L84" s="194"/>
      <c r="M84" s="103">
        <v>4107244</v>
      </c>
      <c r="N84" s="103"/>
      <c r="O84" s="104"/>
    </row>
    <row r="85" spans="1:15" s="1" customFormat="1" ht="15">
      <c r="A85" s="293"/>
      <c r="B85" s="295"/>
      <c r="C85" s="223"/>
      <c r="D85" s="292" t="s">
        <v>221</v>
      </c>
      <c r="E85" s="292"/>
      <c r="F85" s="292"/>
      <c r="G85" s="292"/>
      <c r="H85" s="292"/>
      <c r="I85" s="174">
        <f>+I84/H83</f>
        <v>0.014947829945626302</v>
      </c>
      <c r="J85" s="266"/>
      <c r="K85" s="194">
        <v>80</v>
      </c>
      <c r="L85" s="194"/>
      <c r="M85" s="109"/>
      <c r="N85" s="106">
        <f>SUM(M76:N84)</f>
        <v>4958379</v>
      </c>
      <c r="O85" s="110">
        <f>SUM(O76:O84)</f>
        <v>334406</v>
      </c>
    </row>
    <row r="86" spans="1:15" s="1" customFormat="1" ht="23.25" customHeight="1">
      <c r="A86" s="293"/>
      <c r="B86" s="271" t="s">
        <v>206</v>
      </c>
      <c r="C86" s="201"/>
      <c r="D86" s="285" t="s">
        <v>207</v>
      </c>
      <c r="E86" s="270" t="s">
        <v>61</v>
      </c>
      <c r="F86" s="270" t="s">
        <v>208</v>
      </c>
      <c r="G86" s="270"/>
      <c r="H86" s="268" t="s">
        <v>209</v>
      </c>
      <c r="I86" s="268"/>
      <c r="J86" s="269"/>
      <c r="K86" s="194"/>
      <c r="L86" s="194"/>
      <c r="M86" s="109"/>
      <c r="N86" s="106"/>
      <c r="O86" s="110"/>
    </row>
    <row r="87" spans="1:15" s="1" customFormat="1" ht="33.75" customHeight="1">
      <c r="A87" s="293"/>
      <c r="B87" s="271"/>
      <c r="C87" s="218"/>
      <c r="D87" s="286"/>
      <c r="E87" s="270"/>
      <c r="F87" s="205" t="s">
        <v>210</v>
      </c>
      <c r="G87" s="205" t="s">
        <v>211</v>
      </c>
      <c r="H87" s="206" t="s">
        <v>212</v>
      </c>
      <c r="I87" s="203" t="s">
        <v>213</v>
      </c>
      <c r="J87" s="204" t="s">
        <v>214</v>
      </c>
      <c r="K87" s="194"/>
      <c r="L87" s="194"/>
      <c r="M87" s="109"/>
      <c r="N87" s="106"/>
      <c r="O87" s="110"/>
    </row>
    <row r="88" spans="1:15" s="1" customFormat="1" ht="50.25" customHeight="1">
      <c r="A88" s="293"/>
      <c r="B88" s="287" t="s">
        <v>342</v>
      </c>
      <c r="C88" s="198"/>
      <c r="D88" s="170" t="s">
        <v>285</v>
      </c>
      <c r="E88" s="158" t="s">
        <v>1</v>
      </c>
      <c r="F88" s="156">
        <v>30</v>
      </c>
      <c r="G88" s="253">
        <v>0</v>
      </c>
      <c r="H88" s="175">
        <v>0</v>
      </c>
      <c r="I88" s="175">
        <v>0</v>
      </c>
      <c r="J88" s="15">
        <v>0</v>
      </c>
      <c r="K88" s="194"/>
      <c r="L88" s="194"/>
      <c r="M88" s="109"/>
      <c r="N88" s="106"/>
      <c r="O88" s="110"/>
    </row>
    <row r="89" spans="1:15" s="1" customFormat="1" ht="44.25" customHeight="1">
      <c r="A89" s="293"/>
      <c r="B89" s="287"/>
      <c r="C89" s="198"/>
      <c r="D89" s="224" t="s">
        <v>287</v>
      </c>
      <c r="E89" s="158" t="s">
        <v>68</v>
      </c>
      <c r="F89" s="156">
        <v>2</v>
      </c>
      <c r="G89" s="253">
        <v>0</v>
      </c>
      <c r="H89" s="175">
        <v>150000000</v>
      </c>
      <c r="I89" s="175">
        <v>0</v>
      </c>
      <c r="J89" s="15">
        <v>150000000</v>
      </c>
      <c r="K89" s="194"/>
      <c r="L89" s="194"/>
      <c r="M89" s="109"/>
      <c r="N89" s="106"/>
      <c r="O89" s="110"/>
    </row>
    <row r="90" spans="1:15" s="1" customFormat="1" ht="29.25" customHeight="1">
      <c r="A90" s="293"/>
      <c r="B90" s="287"/>
      <c r="C90" s="198"/>
      <c r="D90" s="225" t="s">
        <v>288</v>
      </c>
      <c r="E90" s="158" t="s">
        <v>290</v>
      </c>
      <c r="F90" s="156">
        <v>1</v>
      </c>
      <c r="G90" s="253">
        <v>0.1</v>
      </c>
      <c r="H90" s="175">
        <v>80000000</v>
      </c>
      <c r="I90" s="175">
        <v>17448750</v>
      </c>
      <c r="J90" s="15">
        <v>62551250</v>
      </c>
      <c r="K90" s="194"/>
      <c r="L90" s="194"/>
      <c r="M90" s="109"/>
      <c r="N90" s="106"/>
      <c r="O90" s="110"/>
    </row>
    <row r="91" spans="1:15" s="1" customFormat="1" ht="61.5" customHeight="1">
      <c r="A91" s="293"/>
      <c r="B91" s="287"/>
      <c r="C91" s="198"/>
      <c r="D91" s="225" t="s">
        <v>289</v>
      </c>
      <c r="E91" s="158" t="s">
        <v>68</v>
      </c>
      <c r="F91" s="156">
        <v>1</v>
      </c>
      <c r="G91" s="253">
        <v>0</v>
      </c>
      <c r="H91" s="175">
        <v>614183700</v>
      </c>
      <c r="I91" s="175">
        <v>0</v>
      </c>
      <c r="J91" s="15">
        <v>614183700</v>
      </c>
      <c r="K91" s="194"/>
      <c r="L91" s="194"/>
      <c r="M91" s="109"/>
      <c r="N91" s="106"/>
      <c r="O91" s="110"/>
    </row>
    <row r="92" spans="1:15" s="1" customFormat="1" ht="15">
      <c r="A92" s="293"/>
      <c r="B92" s="288"/>
      <c r="C92" s="221"/>
      <c r="D92" s="289" t="s">
        <v>219</v>
      </c>
      <c r="E92" s="290"/>
      <c r="F92" s="290"/>
      <c r="G92" s="290"/>
      <c r="H92" s="208">
        <f>SUM(H88:H91)</f>
        <v>844183700</v>
      </c>
      <c r="I92" s="226"/>
      <c r="J92" s="291">
        <f>+H92-I93</f>
        <v>826734950</v>
      </c>
      <c r="K92" s="194"/>
      <c r="L92" s="194"/>
      <c r="M92" s="109"/>
      <c r="N92" s="106"/>
      <c r="O92" s="110"/>
    </row>
    <row r="93" spans="1:15" s="1" customFormat="1" ht="15">
      <c r="A93" s="293"/>
      <c r="B93" s="288"/>
      <c r="C93" s="221"/>
      <c r="D93" s="290" t="s">
        <v>220</v>
      </c>
      <c r="E93" s="290"/>
      <c r="F93" s="290"/>
      <c r="G93" s="290"/>
      <c r="H93" s="290"/>
      <c r="I93" s="208">
        <f>SUM(I88:I92)</f>
        <v>17448750</v>
      </c>
      <c r="J93" s="291"/>
      <c r="K93" s="194"/>
      <c r="L93" s="194"/>
      <c r="M93" s="109"/>
      <c r="N93" s="106"/>
      <c r="O93" s="110"/>
    </row>
    <row r="94" spans="1:15" s="1" customFormat="1" ht="15">
      <c r="A94" s="293"/>
      <c r="B94" s="288"/>
      <c r="C94" s="221"/>
      <c r="D94" s="292" t="s">
        <v>221</v>
      </c>
      <c r="E94" s="292"/>
      <c r="F94" s="292"/>
      <c r="G94" s="292"/>
      <c r="H94" s="292"/>
      <c r="I94" s="227">
        <f>+I93/H92</f>
        <v>0.020669375634710788</v>
      </c>
      <c r="J94" s="291"/>
      <c r="K94" s="194"/>
      <c r="L94" s="194"/>
      <c r="M94" s="109"/>
      <c r="N94" s="106"/>
      <c r="O94" s="110"/>
    </row>
    <row r="95" spans="1:15" s="1" customFormat="1" ht="19.5" customHeight="1">
      <c r="A95" s="282" t="s">
        <v>205</v>
      </c>
      <c r="B95" s="271" t="s">
        <v>206</v>
      </c>
      <c r="C95" s="201"/>
      <c r="D95" s="285" t="s">
        <v>207</v>
      </c>
      <c r="E95" s="270" t="s">
        <v>61</v>
      </c>
      <c r="F95" s="270" t="s">
        <v>208</v>
      </c>
      <c r="G95" s="270"/>
      <c r="H95" s="268" t="s">
        <v>209</v>
      </c>
      <c r="I95" s="268"/>
      <c r="J95" s="269"/>
      <c r="K95" s="194"/>
      <c r="L95" s="194"/>
      <c r="M95" s="103"/>
      <c r="N95" s="103"/>
      <c r="O95" s="104"/>
    </row>
    <row r="96" spans="1:15" s="1" customFormat="1" ht="28.5" customHeight="1">
      <c r="A96" s="282"/>
      <c r="B96" s="271"/>
      <c r="C96" s="218"/>
      <c r="D96" s="286"/>
      <c r="E96" s="270"/>
      <c r="F96" s="205" t="s">
        <v>210</v>
      </c>
      <c r="G96" s="205" t="s">
        <v>211</v>
      </c>
      <c r="H96" s="228" t="s">
        <v>212</v>
      </c>
      <c r="I96" s="205" t="s">
        <v>213</v>
      </c>
      <c r="J96" s="229" t="s">
        <v>214</v>
      </c>
      <c r="K96" s="194"/>
      <c r="L96" s="194"/>
      <c r="M96" s="103"/>
      <c r="N96" s="103"/>
      <c r="O96" s="104"/>
    </row>
    <row r="97" spans="1:15" s="1" customFormat="1" ht="68.25" customHeight="1">
      <c r="A97" s="273" t="s">
        <v>343</v>
      </c>
      <c r="B97" s="256" t="s">
        <v>344</v>
      </c>
      <c r="C97" s="152"/>
      <c r="D97" s="170" t="s">
        <v>291</v>
      </c>
      <c r="E97" s="158" t="s">
        <v>85</v>
      </c>
      <c r="F97" s="156">
        <v>100</v>
      </c>
      <c r="G97" s="253">
        <v>0</v>
      </c>
      <c r="H97" s="175">
        <v>0</v>
      </c>
      <c r="I97" s="175">
        <v>0</v>
      </c>
      <c r="J97" s="15">
        <v>0</v>
      </c>
      <c r="K97" s="194"/>
      <c r="L97" s="194"/>
      <c r="M97" s="111">
        <v>951912</v>
      </c>
      <c r="N97" s="103">
        <v>69813</v>
      </c>
      <c r="O97" s="104">
        <v>412670</v>
      </c>
    </row>
    <row r="98" spans="1:15" s="1" customFormat="1" ht="60.75" customHeight="1">
      <c r="A98" s="274"/>
      <c r="B98" s="257"/>
      <c r="C98" s="152"/>
      <c r="D98" s="169" t="s">
        <v>292</v>
      </c>
      <c r="E98" s="158" t="s">
        <v>85</v>
      </c>
      <c r="F98" s="156">
        <v>100</v>
      </c>
      <c r="G98" s="253">
        <v>0</v>
      </c>
      <c r="H98" s="175">
        <v>0</v>
      </c>
      <c r="I98" s="175">
        <v>0</v>
      </c>
      <c r="J98" s="15">
        <v>0</v>
      </c>
      <c r="K98" s="194"/>
      <c r="L98" s="194"/>
      <c r="M98" s="111"/>
      <c r="N98" s="103"/>
      <c r="O98" s="104"/>
    </row>
    <row r="99" spans="1:15" s="1" customFormat="1" ht="48" customHeight="1">
      <c r="A99" s="274"/>
      <c r="B99" s="257"/>
      <c r="C99" s="152"/>
      <c r="D99" s="169" t="s">
        <v>293</v>
      </c>
      <c r="E99" s="158" t="s">
        <v>85</v>
      </c>
      <c r="F99" s="156">
        <v>100</v>
      </c>
      <c r="G99" s="253">
        <v>0</v>
      </c>
      <c r="H99" s="175">
        <v>0</v>
      </c>
      <c r="I99" s="175">
        <v>0</v>
      </c>
      <c r="J99" s="15">
        <v>0</v>
      </c>
      <c r="K99" s="194"/>
      <c r="L99" s="194"/>
      <c r="M99" s="111"/>
      <c r="N99" s="103"/>
      <c r="O99" s="104"/>
    </row>
    <row r="100" spans="1:15" s="1" customFormat="1" ht="48.75" customHeight="1">
      <c r="A100" s="274"/>
      <c r="B100" s="257"/>
      <c r="C100" s="152"/>
      <c r="D100" s="170" t="s">
        <v>294</v>
      </c>
      <c r="E100" s="158" t="s">
        <v>1</v>
      </c>
      <c r="F100" s="156">
        <v>100</v>
      </c>
      <c r="G100" s="253">
        <v>0</v>
      </c>
      <c r="H100" s="175">
        <v>791245018</v>
      </c>
      <c r="I100" s="175">
        <v>82267686</v>
      </c>
      <c r="J100" s="15">
        <v>708977332</v>
      </c>
      <c r="K100" s="194"/>
      <c r="L100" s="194"/>
      <c r="M100" s="111"/>
      <c r="N100" s="103"/>
      <c r="O100" s="104"/>
    </row>
    <row r="101" spans="1:15" s="1" customFormat="1" ht="47.25" customHeight="1">
      <c r="A101" s="274"/>
      <c r="B101" s="257"/>
      <c r="C101" s="152"/>
      <c r="D101" s="170" t="s">
        <v>295</v>
      </c>
      <c r="E101" s="158" t="s">
        <v>361</v>
      </c>
      <c r="F101" s="156">
        <v>60</v>
      </c>
      <c r="G101" s="253">
        <v>0</v>
      </c>
      <c r="H101" s="175">
        <v>0</v>
      </c>
      <c r="I101" s="175">
        <v>0</v>
      </c>
      <c r="J101" s="15">
        <v>0</v>
      </c>
      <c r="K101" s="194"/>
      <c r="L101" s="194"/>
      <c r="M101" s="111"/>
      <c r="N101" s="103"/>
      <c r="O101" s="104"/>
    </row>
    <row r="102" spans="1:15" s="1" customFormat="1" ht="56.25" customHeight="1">
      <c r="A102" s="274"/>
      <c r="B102" s="257"/>
      <c r="C102" s="152"/>
      <c r="D102" s="170" t="s">
        <v>296</v>
      </c>
      <c r="E102" s="158" t="s">
        <v>85</v>
      </c>
      <c r="F102" s="156">
        <v>25</v>
      </c>
      <c r="G102" s="253">
        <v>0</v>
      </c>
      <c r="H102" s="175">
        <v>0</v>
      </c>
      <c r="I102" s="175">
        <v>0</v>
      </c>
      <c r="J102" s="15">
        <v>0</v>
      </c>
      <c r="K102" s="194"/>
      <c r="L102" s="194"/>
      <c r="M102" s="111"/>
      <c r="N102" s="103"/>
      <c r="O102" s="104"/>
    </row>
    <row r="103" spans="1:15" s="1" customFormat="1" ht="78" customHeight="1">
      <c r="A103" s="274"/>
      <c r="B103" s="257"/>
      <c r="C103" s="152"/>
      <c r="D103" s="166" t="s">
        <v>297</v>
      </c>
      <c r="E103" s="158" t="s">
        <v>85</v>
      </c>
      <c r="F103" s="156">
        <v>100</v>
      </c>
      <c r="G103" s="253">
        <v>0</v>
      </c>
      <c r="H103" s="175">
        <v>75011224.5</v>
      </c>
      <c r="I103" s="175">
        <v>40133394</v>
      </c>
      <c r="J103" s="15">
        <v>34877830.5</v>
      </c>
      <c r="K103" s="194"/>
      <c r="L103" s="194"/>
      <c r="M103" s="111"/>
      <c r="N103" s="103"/>
      <c r="O103" s="104"/>
    </row>
    <row r="104" spans="1:15" s="1" customFormat="1" ht="53.25" customHeight="1">
      <c r="A104" s="274"/>
      <c r="B104" s="257"/>
      <c r="C104" s="152"/>
      <c r="D104" s="230" t="s">
        <v>298</v>
      </c>
      <c r="E104" s="158" t="s">
        <v>87</v>
      </c>
      <c r="F104" s="156">
        <v>1</v>
      </c>
      <c r="G104" s="253">
        <v>0.1025</v>
      </c>
      <c r="H104" s="175">
        <v>1128620727.5</v>
      </c>
      <c r="I104" s="175">
        <v>145741401</v>
      </c>
      <c r="J104" s="15">
        <v>982879326.5</v>
      </c>
      <c r="K104" s="194"/>
      <c r="L104" s="194"/>
      <c r="M104" s="111">
        <f>280554*2</f>
        <v>561108</v>
      </c>
      <c r="N104" s="103">
        <f>105137*2</f>
        <v>210274</v>
      </c>
      <c r="O104" s="104"/>
    </row>
    <row r="105" spans="1:15" s="1" customFormat="1" ht="55.5" customHeight="1">
      <c r="A105" s="274"/>
      <c r="B105" s="257"/>
      <c r="C105" s="152"/>
      <c r="D105" s="230" t="s">
        <v>299</v>
      </c>
      <c r="E105" s="158" t="s">
        <v>300</v>
      </c>
      <c r="F105" s="156">
        <v>1</v>
      </c>
      <c r="G105" s="253">
        <v>0.2</v>
      </c>
      <c r="H105" s="175">
        <v>33000000</v>
      </c>
      <c r="I105" s="175">
        <v>23414050</v>
      </c>
      <c r="J105" s="15">
        <v>9585950</v>
      </c>
      <c r="K105" s="194"/>
      <c r="L105" s="194"/>
      <c r="M105" s="111">
        <v>425686</v>
      </c>
      <c r="N105" s="103">
        <v>63158</v>
      </c>
      <c r="O105" s="104"/>
    </row>
    <row r="106" spans="1:15" s="1" customFormat="1" ht="45.75" customHeight="1">
      <c r="A106" s="274"/>
      <c r="B106" s="257"/>
      <c r="C106" s="152"/>
      <c r="D106" s="214" t="s">
        <v>301</v>
      </c>
      <c r="E106" s="158" t="s">
        <v>87</v>
      </c>
      <c r="F106" s="156">
        <v>1</v>
      </c>
      <c r="G106" s="253">
        <v>0.25</v>
      </c>
      <c r="H106" s="175">
        <v>33000000</v>
      </c>
      <c r="I106" s="175">
        <v>0</v>
      </c>
      <c r="J106" s="15">
        <v>33000000</v>
      </c>
      <c r="K106" s="194"/>
      <c r="L106" s="194"/>
      <c r="M106" s="111"/>
      <c r="N106" s="103"/>
      <c r="O106" s="104"/>
    </row>
    <row r="107" spans="1:15" s="1" customFormat="1" ht="45">
      <c r="A107" s="274"/>
      <c r="B107" s="257"/>
      <c r="C107" s="152"/>
      <c r="D107" s="230" t="s">
        <v>302</v>
      </c>
      <c r="E107" s="158" t="s">
        <v>90</v>
      </c>
      <c r="F107" s="156">
        <v>1</v>
      </c>
      <c r="G107" s="253">
        <v>0.25</v>
      </c>
      <c r="H107" s="175">
        <v>230186534.18</v>
      </c>
      <c r="I107" s="175">
        <v>86997756</v>
      </c>
      <c r="J107" s="15">
        <v>143188778.18</v>
      </c>
      <c r="K107" s="194"/>
      <c r="L107" s="194"/>
      <c r="M107" s="111"/>
      <c r="N107" s="103"/>
      <c r="O107" s="104"/>
    </row>
    <row r="108" spans="1:15" s="1" customFormat="1" ht="45">
      <c r="A108" s="274"/>
      <c r="B108" s="257"/>
      <c r="C108" s="152"/>
      <c r="D108" s="214" t="s">
        <v>303</v>
      </c>
      <c r="E108" s="158" t="s">
        <v>1</v>
      </c>
      <c r="F108" s="156">
        <v>100</v>
      </c>
      <c r="G108" s="253">
        <v>10</v>
      </c>
      <c r="H108" s="175">
        <v>20481600</v>
      </c>
      <c r="I108" s="175">
        <v>0</v>
      </c>
      <c r="J108" s="15">
        <v>20481600</v>
      </c>
      <c r="K108" s="194"/>
      <c r="L108" s="194"/>
      <c r="M108" s="111"/>
      <c r="N108" s="103"/>
      <c r="O108" s="104"/>
    </row>
    <row r="109" spans="1:15" s="1" customFormat="1" ht="30">
      <c r="A109" s="274"/>
      <c r="B109" s="257"/>
      <c r="C109" s="152"/>
      <c r="D109" s="214" t="s">
        <v>304</v>
      </c>
      <c r="E109" s="158" t="s">
        <v>86</v>
      </c>
      <c r="F109" s="156">
        <v>37</v>
      </c>
      <c r="G109" s="253">
        <v>20</v>
      </c>
      <c r="H109" s="175">
        <v>20481600</v>
      </c>
      <c r="I109" s="175">
        <v>0</v>
      </c>
      <c r="J109" s="15">
        <v>20481600</v>
      </c>
      <c r="K109" s="194"/>
      <c r="L109" s="194"/>
      <c r="M109" s="111"/>
      <c r="N109" s="103"/>
      <c r="O109" s="104"/>
    </row>
    <row r="110" spans="1:15" s="1" customFormat="1" ht="30">
      <c r="A110" s="274"/>
      <c r="B110" s="257"/>
      <c r="C110" s="152"/>
      <c r="D110" s="214" t="s">
        <v>0</v>
      </c>
      <c r="E110" s="158" t="s">
        <v>305</v>
      </c>
      <c r="F110" s="156">
        <v>1</v>
      </c>
      <c r="G110" s="253">
        <v>0</v>
      </c>
      <c r="H110" s="175">
        <v>121500000</v>
      </c>
      <c r="I110" s="175">
        <v>69939895</v>
      </c>
      <c r="J110" s="15">
        <v>51560105</v>
      </c>
      <c r="K110" s="194"/>
      <c r="L110" s="194"/>
      <c r="M110" s="111"/>
      <c r="N110" s="103"/>
      <c r="O110" s="104"/>
    </row>
    <row r="111" spans="1:15" s="1" customFormat="1" ht="19.5" customHeight="1">
      <c r="A111" s="274"/>
      <c r="B111" s="257"/>
      <c r="C111" s="152"/>
      <c r="D111" s="231" t="s">
        <v>306</v>
      </c>
      <c r="E111" s="158" t="s">
        <v>1</v>
      </c>
      <c r="F111" s="156">
        <v>90</v>
      </c>
      <c r="G111" s="253">
        <v>0</v>
      </c>
      <c r="H111" s="175">
        <v>34105034</v>
      </c>
      <c r="I111" s="175">
        <v>0</v>
      </c>
      <c r="J111" s="15">
        <v>34105034</v>
      </c>
      <c r="K111" s="194"/>
      <c r="L111" s="194"/>
      <c r="M111" s="111"/>
      <c r="N111" s="103"/>
      <c r="O111" s="104"/>
    </row>
    <row r="112" spans="1:15" s="1" customFormat="1" ht="30">
      <c r="A112" s="274"/>
      <c r="B112" s="257"/>
      <c r="C112" s="152"/>
      <c r="D112" s="214" t="s">
        <v>372</v>
      </c>
      <c r="E112" s="158">
        <v>0</v>
      </c>
      <c r="F112" s="156">
        <v>0</v>
      </c>
      <c r="G112" s="253">
        <v>0</v>
      </c>
      <c r="H112" s="175">
        <v>0</v>
      </c>
      <c r="I112" s="175">
        <v>0</v>
      </c>
      <c r="J112" s="15">
        <v>0</v>
      </c>
      <c r="K112" s="194"/>
      <c r="L112" s="194"/>
      <c r="M112" s="111"/>
      <c r="N112" s="103"/>
      <c r="O112" s="104"/>
    </row>
    <row r="113" spans="1:15" s="1" customFormat="1" ht="15">
      <c r="A113" s="274"/>
      <c r="B113" s="257"/>
      <c r="C113" s="198"/>
      <c r="D113" s="262" t="s">
        <v>219</v>
      </c>
      <c r="E113" s="263"/>
      <c r="F113" s="263"/>
      <c r="G113" s="264"/>
      <c r="H113" s="208">
        <f>SUM(H97:H112)</f>
        <v>2487631738.18</v>
      </c>
      <c r="J113" s="259">
        <f>+H113-I114</f>
        <v>2039137556.1799998</v>
      </c>
      <c r="K113" s="105">
        <v>29</v>
      </c>
      <c r="L113" s="194"/>
      <c r="M113" s="111"/>
      <c r="N113" s="103"/>
      <c r="O113" s="104"/>
    </row>
    <row r="114" spans="1:15" s="1" customFormat="1" ht="18" customHeight="1">
      <c r="A114" s="274"/>
      <c r="B114" s="257"/>
      <c r="C114" s="198"/>
      <c r="D114" s="262" t="s">
        <v>220</v>
      </c>
      <c r="E114" s="263"/>
      <c r="F114" s="263"/>
      <c r="G114" s="263"/>
      <c r="H114" s="264"/>
      <c r="I114" s="208">
        <f>SUM(I97:I112)</f>
        <v>448494182</v>
      </c>
      <c r="J114" s="260"/>
      <c r="K114" s="194"/>
      <c r="L114" s="194"/>
      <c r="M114" s="106">
        <f>SUM(M97:M113)</f>
        <v>1938706</v>
      </c>
      <c r="N114" s="106">
        <f>SUM(N97:N113)</f>
        <v>343245</v>
      </c>
      <c r="O114" s="110">
        <f>SUM(O97:O113)</f>
        <v>412670</v>
      </c>
    </row>
    <row r="115" spans="1:15" s="1" customFormat="1" ht="18" customHeight="1">
      <c r="A115" s="275"/>
      <c r="B115" s="272"/>
      <c r="C115" s="150"/>
      <c r="D115" s="262" t="s">
        <v>221</v>
      </c>
      <c r="E115" s="263"/>
      <c r="F115" s="263"/>
      <c r="G115" s="263"/>
      <c r="H115" s="264"/>
      <c r="I115" s="174">
        <f>+I114/H113</f>
        <v>0.18028962049186875</v>
      </c>
      <c r="J115" s="261"/>
      <c r="K115" s="194"/>
      <c r="L115" s="194"/>
      <c r="M115" s="106"/>
      <c r="N115" s="106"/>
      <c r="O115" s="110"/>
    </row>
    <row r="116" spans="1:15" s="1" customFormat="1" ht="19.5" customHeight="1">
      <c r="A116" s="283" t="s">
        <v>205</v>
      </c>
      <c r="B116" s="324" t="s">
        <v>206</v>
      </c>
      <c r="C116" s="218"/>
      <c r="D116" s="285" t="s">
        <v>207</v>
      </c>
      <c r="E116" s="270" t="s">
        <v>61</v>
      </c>
      <c r="F116" s="270" t="s">
        <v>208</v>
      </c>
      <c r="G116" s="270"/>
      <c r="H116" s="268" t="s">
        <v>209</v>
      </c>
      <c r="I116" s="268"/>
      <c r="J116" s="269"/>
      <c r="K116" s="194"/>
      <c r="L116" s="194"/>
      <c r="M116" s="103"/>
      <c r="N116" s="103"/>
      <c r="O116" s="104"/>
    </row>
    <row r="117" spans="1:15" s="1" customFormat="1" ht="50.25" customHeight="1">
      <c r="A117" s="284"/>
      <c r="B117" s="325"/>
      <c r="C117" s="232"/>
      <c r="D117" s="286"/>
      <c r="E117" s="270"/>
      <c r="F117" s="205" t="s">
        <v>210</v>
      </c>
      <c r="G117" s="205" t="s">
        <v>211</v>
      </c>
      <c r="H117" s="206" t="s">
        <v>212</v>
      </c>
      <c r="I117" s="203" t="s">
        <v>213</v>
      </c>
      <c r="J117" s="204" t="s">
        <v>214</v>
      </c>
      <c r="K117" s="194"/>
      <c r="L117" s="194"/>
      <c r="M117" s="103"/>
      <c r="N117" s="103"/>
      <c r="O117" s="104"/>
    </row>
    <row r="118" spans="1:15" s="1" customFormat="1" ht="85.5" customHeight="1">
      <c r="A118" s="273" t="s">
        <v>351</v>
      </c>
      <c r="B118" s="256" t="s">
        <v>352</v>
      </c>
      <c r="C118" s="198"/>
      <c r="D118" s="149" t="s">
        <v>307</v>
      </c>
      <c r="E118" s="158" t="s">
        <v>85</v>
      </c>
      <c r="F118" s="156">
        <v>100</v>
      </c>
      <c r="G118" s="175">
        <v>30</v>
      </c>
      <c r="H118" s="175">
        <v>109100000</v>
      </c>
      <c r="I118" s="156">
        <v>0</v>
      </c>
      <c r="J118" s="15"/>
      <c r="K118" s="194"/>
      <c r="L118" s="194"/>
      <c r="M118" s="103"/>
      <c r="N118" s="103"/>
      <c r="O118" s="104"/>
    </row>
    <row r="119" spans="1:15" s="1" customFormat="1" ht="81" customHeight="1">
      <c r="A119" s="274"/>
      <c r="B119" s="257"/>
      <c r="C119" s="198"/>
      <c r="D119" s="146" t="s">
        <v>308</v>
      </c>
      <c r="E119" s="158" t="s">
        <v>85</v>
      </c>
      <c r="F119" s="156">
        <v>100</v>
      </c>
      <c r="G119" s="175">
        <v>40</v>
      </c>
      <c r="H119" s="175">
        <v>47500000</v>
      </c>
      <c r="I119" s="156">
        <v>43674000</v>
      </c>
      <c r="J119" s="15">
        <v>3826000</v>
      </c>
      <c r="K119" s="194"/>
      <c r="L119" s="194"/>
      <c r="M119" s="103"/>
      <c r="N119" s="103"/>
      <c r="O119" s="104"/>
    </row>
    <row r="120" spans="1:18" s="235" customFormat="1" ht="69.75" customHeight="1">
      <c r="A120" s="274"/>
      <c r="B120" s="257"/>
      <c r="C120" s="233"/>
      <c r="D120" s="146" t="s">
        <v>309</v>
      </c>
      <c r="E120" s="158" t="s">
        <v>1</v>
      </c>
      <c r="F120" s="156">
        <v>30</v>
      </c>
      <c r="G120" s="175">
        <v>5</v>
      </c>
      <c r="H120" s="175">
        <v>120000000</v>
      </c>
      <c r="I120" s="156">
        <v>0</v>
      </c>
      <c r="J120" s="15">
        <v>120000000</v>
      </c>
      <c r="K120" s="234"/>
      <c r="L120" s="234"/>
      <c r="M120" s="151"/>
      <c r="N120" s="151"/>
      <c r="O120" s="151"/>
      <c r="P120" s="1"/>
      <c r="Q120" s="1"/>
      <c r="R120" s="1"/>
    </row>
    <row r="121" spans="1:18" s="235" customFormat="1" ht="106.5" customHeight="1">
      <c r="A121" s="274"/>
      <c r="B121" s="257"/>
      <c r="C121" s="233"/>
      <c r="D121" s="251" t="s">
        <v>310</v>
      </c>
      <c r="E121" s="158" t="s">
        <v>311</v>
      </c>
      <c r="F121" s="156">
        <v>8</v>
      </c>
      <c r="G121" s="175">
        <v>0</v>
      </c>
      <c r="H121" s="175">
        <v>350000000</v>
      </c>
      <c r="I121" s="156">
        <v>0</v>
      </c>
      <c r="J121" s="15">
        <v>350000000</v>
      </c>
      <c r="K121" s="234"/>
      <c r="L121" s="234"/>
      <c r="M121" s="151"/>
      <c r="N121" s="151"/>
      <c r="O121" s="151"/>
      <c r="P121" s="1"/>
      <c r="Q121" s="1"/>
      <c r="R121" s="1"/>
    </row>
    <row r="122" spans="1:18" s="235" customFormat="1" ht="57" customHeight="1">
      <c r="A122" s="274"/>
      <c r="B122" s="257"/>
      <c r="C122" s="233"/>
      <c r="D122" s="148" t="s">
        <v>312</v>
      </c>
      <c r="E122" s="158" t="s">
        <v>369</v>
      </c>
      <c r="F122" s="156">
        <v>1</v>
      </c>
      <c r="G122" s="175">
        <v>0</v>
      </c>
      <c r="H122" s="175">
        <v>50000000</v>
      </c>
      <c r="I122" s="156">
        <v>0</v>
      </c>
      <c r="J122" s="15">
        <v>50000000</v>
      </c>
      <c r="K122" s="234"/>
      <c r="L122" s="234"/>
      <c r="M122" s="151"/>
      <c r="N122" s="151"/>
      <c r="O122" s="151"/>
      <c r="P122" s="1"/>
      <c r="Q122" s="1"/>
      <c r="R122" s="1"/>
    </row>
    <row r="123" spans="1:18" s="235" customFormat="1" ht="39.75" customHeight="1">
      <c r="A123" s="274"/>
      <c r="B123" s="257"/>
      <c r="C123" s="233"/>
      <c r="D123" s="145" t="s">
        <v>372</v>
      </c>
      <c r="E123" s="158" t="s">
        <v>373</v>
      </c>
      <c r="F123" s="156">
        <v>0</v>
      </c>
      <c r="G123" s="175">
        <v>0</v>
      </c>
      <c r="H123" s="175">
        <v>43400000</v>
      </c>
      <c r="I123" s="156">
        <v>0</v>
      </c>
      <c r="J123" s="250"/>
      <c r="K123" s="234"/>
      <c r="L123" s="234"/>
      <c r="M123" s="151"/>
      <c r="N123" s="151"/>
      <c r="O123" s="151"/>
      <c r="P123" s="1"/>
      <c r="Q123" s="1"/>
      <c r="R123" s="1"/>
    </row>
    <row r="124" spans="1:15" s="1" customFormat="1" ht="18" customHeight="1">
      <c r="A124" s="274"/>
      <c r="B124" s="257"/>
      <c r="C124" s="221"/>
      <c r="D124" s="262" t="s">
        <v>219</v>
      </c>
      <c r="E124" s="263"/>
      <c r="F124" s="263"/>
      <c r="G124" s="264"/>
      <c r="H124" s="208">
        <f>SUM(H118:H123)</f>
        <v>720000000</v>
      </c>
      <c r="J124" s="259">
        <f>+H124-I125</f>
        <v>676326000</v>
      </c>
      <c r="K124" s="194"/>
      <c r="L124" s="194"/>
      <c r="M124" s="103"/>
      <c r="N124" s="103"/>
      <c r="O124" s="104"/>
    </row>
    <row r="125" spans="1:15" s="1" customFormat="1" ht="18" customHeight="1">
      <c r="A125" s="274"/>
      <c r="B125" s="257"/>
      <c r="C125" s="221"/>
      <c r="D125" s="262" t="s">
        <v>220</v>
      </c>
      <c r="E125" s="263"/>
      <c r="F125" s="263"/>
      <c r="G125" s="263"/>
      <c r="H125" s="264"/>
      <c r="I125" s="236">
        <f>SUM(I118:I122)</f>
        <v>43674000</v>
      </c>
      <c r="J125" s="260"/>
      <c r="K125" s="194"/>
      <c r="L125" s="194"/>
      <c r="M125" s="103"/>
      <c r="N125" s="103"/>
      <c r="O125" s="104"/>
    </row>
    <row r="126" spans="1:15" s="1" customFormat="1" ht="18" customHeight="1">
      <c r="A126" s="274"/>
      <c r="B126" s="272"/>
      <c r="C126" s="221"/>
      <c r="D126" s="262" t="s">
        <v>221</v>
      </c>
      <c r="E126" s="263"/>
      <c r="F126" s="263"/>
      <c r="G126" s="263"/>
      <c r="H126" s="264"/>
      <c r="I126" s="217">
        <f>+I125/H124</f>
        <v>0.060658333333333335</v>
      </c>
      <c r="J126" s="261"/>
      <c r="K126" s="194"/>
      <c r="L126" s="194"/>
      <c r="M126" s="103"/>
      <c r="N126" s="103"/>
      <c r="O126" s="104"/>
    </row>
    <row r="127" spans="1:15" s="1" customFormat="1" ht="16.5" customHeight="1">
      <c r="A127" s="274"/>
      <c r="B127" s="271" t="s">
        <v>206</v>
      </c>
      <c r="C127" s="201"/>
      <c r="D127" s="285" t="s">
        <v>207</v>
      </c>
      <c r="E127" s="270" t="s">
        <v>61</v>
      </c>
      <c r="F127" s="270" t="s">
        <v>208</v>
      </c>
      <c r="G127" s="270"/>
      <c r="H127" s="268" t="s">
        <v>209</v>
      </c>
      <c r="I127" s="268"/>
      <c r="J127" s="269"/>
      <c r="K127" s="194"/>
      <c r="L127" s="194"/>
      <c r="M127" s="103"/>
      <c r="N127" s="103"/>
      <c r="O127" s="104"/>
    </row>
    <row r="128" spans="1:15" s="1" customFormat="1" ht="30">
      <c r="A128" s="274"/>
      <c r="B128" s="271"/>
      <c r="C128" s="201"/>
      <c r="D128" s="286"/>
      <c r="E128" s="270"/>
      <c r="F128" s="205" t="s">
        <v>210</v>
      </c>
      <c r="G128" s="205" t="s">
        <v>211</v>
      </c>
      <c r="H128" s="206" t="s">
        <v>212</v>
      </c>
      <c r="I128" s="203" t="s">
        <v>213</v>
      </c>
      <c r="J128" s="204" t="s">
        <v>214</v>
      </c>
      <c r="K128" s="194"/>
      <c r="L128" s="194"/>
      <c r="M128" s="103"/>
      <c r="N128" s="103"/>
      <c r="O128" s="104"/>
    </row>
    <row r="129" spans="1:15" s="1" customFormat="1" ht="40.5" customHeight="1">
      <c r="A129" s="274"/>
      <c r="B129" s="256" t="s">
        <v>345</v>
      </c>
      <c r="C129" s="150"/>
      <c r="D129" s="214" t="s">
        <v>313</v>
      </c>
      <c r="E129" s="158" t="s">
        <v>314</v>
      </c>
      <c r="F129" s="156">
        <v>1</v>
      </c>
      <c r="G129" s="253">
        <v>0.5</v>
      </c>
      <c r="H129" s="175">
        <v>587753222</v>
      </c>
      <c r="I129" s="156">
        <v>0</v>
      </c>
      <c r="J129" s="15">
        <v>587753222</v>
      </c>
      <c r="K129" s="194"/>
      <c r="L129" s="194"/>
      <c r="M129" s="103"/>
      <c r="N129" s="103"/>
      <c r="O129" s="104"/>
    </row>
    <row r="130" spans="1:15" s="1" customFormat="1" ht="38.25" customHeight="1">
      <c r="A130" s="274"/>
      <c r="B130" s="257"/>
      <c r="C130" s="198"/>
      <c r="D130" s="214" t="s">
        <v>315</v>
      </c>
      <c r="E130" s="158" t="s">
        <v>68</v>
      </c>
      <c r="F130" s="156">
        <v>1</v>
      </c>
      <c r="G130" s="253">
        <v>0.5</v>
      </c>
      <c r="H130" s="175">
        <v>200000000</v>
      </c>
      <c r="I130" s="156">
        <v>0</v>
      </c>
      <c r="J130" s="15">
        <v>200000000</v>
      </c>
      <c r="K130" s="194"/>
      <c r="L130" s="194"/>
      <c r="M130" s="103"/>
      <c r="N130" s="103"/>
      <c r="O130" s="104"/>
    </row>
    <row r="131" spans="1:15" s="1" customFormat="1" ht="57.75" customHeight="1">
      <c r="A131" s="274"/>
      <c r="B131" s="257"/>
      <c r="C131" s="198"/>
      <c r="D131" s="214" t="s">
        <v>316</v>
      </c>
      <c r="E131" s="158" t="s">
        <v>1</v>
      </c>
      <c r="F131" s="156">
        <v>20</v>
      </c>
      <c r="G131" s="253">
        <v>0</v>
      </c>
      <c r="H131" s="175">
        <v>876611335</v>
      </c>
      <c r="I131" s="156">
        <v>0</v>
      </c>
      <c r="J131" s="15">
        <v>876611335</v>
      </c>
      <c r="K131" s="194"/>
      <c r="L131" s="194"/>
      <c r="M131" s="103"/>
      <c r="N131" s="103"/>
      <c r="O131" s="104"/>
    </row>
    <row r="132" spans="1:15" s="1" customFormat="1" ht="77.25" customHeight="1">
      <c r="A132" s="274"/>
      <c r="B132" s="257"/>
      <c r="C132" s="221"/>
      <c r="D132" s="214" t="s">
        <v>317</v>
      </c>
      <c r="E132" s="158" t="s">
        <v>318</v>
      </c>
      <c r="F132" s="156">
        <v>38</v>
      </c>
      <c r="G132" s="253">
        <v>10</v>
      </c>
      <c r="H132" s="175">
        <v>300000000</v>
      </c>
      <c r="I132" s="156">
        <v>24091250</v>
      </c>
      <c r="J132" s="15">
        <v>275908750</v>
      </c>
      <c r="K132" s="194"/>
      <c r="L132" s="194"/>
      <c r="M132" s="103"/>
      <c r="N132" s="103"/>
      <c r="O132" s="104"/>
    </row>
    <row r="133" spans="1:15" s="1" customFormat="1" ht="15">
      <c r="A133" s="274"/>
      <c r="B133" s="257"/>
      <c r="C133" s="221"/>
      <c r="D133" s="276" t="s">
        <v>219</v>
      </c>
      <c r="E133" s="277"/>
      <c r="F133" s="277"/>
      <c r="G133" s="278"/>
      <c r="H133" s="236">
        <f>SUM(H129:H132)</f>
        <v>1964364557</v>
      </c>
      <c r="I133" s="246"/>
      <c r="J133" s="279">
        <f>+H133-I134</f>
        <v>1940273307</v>
      </c>
      <c r="K133" s="194"/>
      <c r="L133" s="194"/>
      <c r="M133" s="103"/>
      <c r="N133" s="103"/>
      <c r="O133" s="104"/>
    </row>
    <row r="134" spans="1:15" s="1" customFormat="1" ht="18" customHeight="1">
      <c r="A134" s="274"/>
      <c r="B134" s="257"/>
      <c r="C134" s="221"/>
      <c r="D134" s="276" t="s">
        <v>220</v>
      </c>
      <c r="E134" s="277"/>
      <c r="F134" s="277"/>
      <c r="G134" s="277"/>
      <c r="H134" s="278"/>
      <c r="I134" s="208">
        <f>SUM(I129:I132)</f>
        <v>24091250</v>
      </c>
      <c r="J134" s="280"/>
      <c r="K134" s="194"/>
      <c r="L134" s="194"/>
      <c r="M134" s="103"/>
      <c r="N134" s="103"/>
      <c r="O134" s="104"/>
    </row>
    <row r="135" spans="1:15" s="1" customFormat="1" ht="18" customHeight="1">
      <c r="A135" s="275"/>
      <c r="B135" s="272"/>
      <c r="C135" s="221"/>
      <c r="D135" s="262" t="s">
        <v>221</v>
      </c>
      <c r="E135" s="263"/>
      <c r="F135" s="263"/>
      <c r="G135" s="263"/>
      <c r="H135" s="264"/>
      <c r="I135" s="227">
        <f>+I134/H133</f>
        <v>0.012264144104082407</v>
      </c>
      <c r="J135" s="281"/>
      <c r="K135" s="194"/>
      <c r="L135" s="194"/>
      <c r="M135" s="103"/>
      <c r="N135" s="103"/>
      <c r="O135" s="104"/>
    </row>
    <row r="136" spans="1:15" s="1" customFormat="1" ht="26.25" customHeight="1">
      <c r="A136" s="282" t="s">
        <v>205</v>
      </c>
      <c r="B136" s="271" t="s">
        <v>206</v>
      </c>
      <c r="C136" s="201"/>
      <c r="D136" s="237"/>
      <c r="E136" s="270" t="s">
        <v>61</v>
      </c>
      <c r="F136" s="270" t="s">
        <v>208</v>
      </c>
      <c r="G136" s="270"/>
      <c r="H136" s="268" t="s">
        <v>209</v>
      </c>
      <c r="I136" s="268"/>
      <c r="J136" s="269"/>
      <c r="K136" s="194"/>
      <c r="L136" s="194"/>
      <c r="M136" s="103"/>
      <c r="N136" s="103"/>
      <c r="O136" s="104"/>
    </row>
    <row r="137" spans="1:15" s="1" customFormat="1" ht="47.25" customHeight="1">
      <c r="A137" s="282"/>
      <c r="B137" s="271"/>
      <c r="C137" s="201"/>
      <c r="D137" s="202" t="s">
        <v>207</v>
      </c>
      <c r="E137" s="270"/>
      <c r="F137" s="205" t="s">
        <v>210</v>
      </c>
      <c r="G137" s="205" t="s">
        <v>211</v>
      </c>
      <c r="H137" s="206" t="s">
        <v>212</v>
      </c>
      <c r="I137" s="203" t="s">
        <v>213</v>
      </c>
      <c r="J137" s="204" t="s">
        <v>214</v>
      </c>
      <c r="K137" s="194"/>
      <c r="L137" s="194"/>
      <c r="M137" s="103"/>
      <c r="N137" s="103"/>
      <c r="O137" s="104"/>
    </row>
    <row r="138" spans="1:15" s="1" customFormat="1" ht="38.25" customHeight="1">
      <c r="A138" s="273" t="s">
        <v>346</v>
      </c>
      <c r="B138" s="256" t="s">
        <v>347</v>
      </c>
      <c r="C138" s="198"/>
      <c r="D138" s="214" t="s">
        <v>319</v>
      </c>
      <c r="E138" s="158" t="s">
        <v>370</v>
      </c>
      <c r="F138" s="156">
        <v>1</v>
      </c>
      <c r="G138" s="254">
        <v>0.1</v>
      </c>
      <c r="H138" s="175">
        <v>101592147</v>
      </c>
      <c r="I138" s="175">
        <v>25401200</v>
      </c>
      <c r="J138" s="15">
        <v>76190947</v>
      </c>
      <c r="K138" s="194"/>
      <c r="L138" s="194"/>
      <c r="M138" s="103">
        <v>70091</v>
      </c>
      <c r="N138" s="103"/>
      <c r="O138" s="104">
        <v>413662</v>
      </c>
    </row>
    <row r="139" spans="1:15" s="1" customFormat="1" ht="38.25" customHeight="1">
      <c r="A139" s="274"/>
      <c r="B139" s="257"/>
      <c r="C139" s="198"/>
      <c r="D139" s="214" t="s">
        <v>320</v>
      </c>
      <c r="E139" s="158" t="s">
        <v>1</v>
      </c>
      <c r="F139" s="156">
        <v>50</v>
      </c>
      <c r="G139" s="254">
        <v>0.1</v>
      </c>
      <c r="H139" s="175">
        <v>500090508</v>
      </c>
      <c r="I139" s="175">
        <v>20229596</v>
      </c>
      <c r="J139" s="15">
        <v>479860912</v>
      </c>
      <c r="K139" s="194"/>
      <c r="L139" s="194"/>
      <c r="M139" s="103"/>
      <c r="N139" s="103"/>
      <c r="O139" s="104"/>
    </row>
    <row r="140" spans="1:15" s="1" customFormat="1" ht="40.5" customHeight="1">
      <c r="A140" s="274"/>
      <c r="B140" s="257"/>
      <c r="C140" s="198"/>
      <c r="D140" s="214" t="s">
        <v>321</v>
      </c>
      <c r="E140" s="158" t="s">
        <v>84</v>
      </c>
      <c r="F140" s="156">
        <v>1</v>
      </c>
      <c r="G140" s="254">
        <v>0.1</v>
      </c>
      <c r="H140" s="175">
        <v>30120000</v>
      </c>
      <c r="I140" s="175">
        <v>0</v>
      </c>
      <c r="J140" s="15">
        <v>30120000</v>
      </c>
      <c r="K140" s="194"/>
      <c r="L140" s="194"/>
      <c r="M140" s="103"/>
      <c r="N140" s="103"/>
      <c r="O140" s="104"/>
    </row>
    <row r="141" spans="1:15" s="1" customFormat="1" ht="61.5" customHeight="1">
      <c r="A141" s="274"/>
      <c r="B141" s="257"/>
      <c r="C141" s="198"/>
      <c r="D141" s="214" t="s">
        <v>322</v>
      </c>
      <c r="E141" s="158" t="s">
        <v>323</v>
      </c>
      <c r="F141" s="156">
        <v>1</v>
      </c>
      <c r="G141" s="254">
        <v>0</v>
      </c>
      <c r="H141" s="175">
        <v>1130259290</v>
      </c>
      <c r="I141" s="175">
        <v>0</v>
      </c>
      <c r="J141" s="15">
        <v>1130259290</v>
      </c>
      <c r="K141" s="194"/>
      <c r="L141" s="194"/>
      <c r="M141" s="103"/>
      <c r="N141" s="103"/>
      <c r="O141" s="104"/>
    </row>
    <row r="142" spans="1:15" s="1" customFormat="1" ht="45" customHeight="1">
      <c r="A142" s="274"/>
      <c r="B142" s="257"/>
      <c r="C142" s="198"/>
      <c r="D142" s="214" t="s">
        <v>324</v>
      </c>
      <c r="E142" s="158" t="s">
        <v>363</v>
      </c>
      <c r="F142" s="156">
        <v>1</v>
      </c>
      <c r="G142" s="254">
        <v>0</v>
      </c>
      <c r="H142" s="175">
        <v>381815748</v>
      </c>
      <c r="I142" s="175">
        <v>0</v>
      </c>
      <c r="J142" s="15">
        <v>381815748</v>
      </c>
      <c r="K142" s="194"/>
      <c r="L142" s="194"/>
      <c r="M142" s="103"/>
      <c r="N142" s="103"/>
      <c r="O142" s="104"/>
    </row>
    <row r="143" spans="1:15" s="1" customFormat="1" ht="25.5" customHeight="1">
      <c r="A143" s="274"/>
      <c r="B143" s="257"/>
      <c r="C143" s="198"/>
      <c r="D143" s="214" t="s">
        <v>325</v>
      </c>
      <c r="E143" s="158" t="s">
        <v>90</v>
      </c>
      <c r="F143" s="156">
        <v>1</v>
      </c>
      <c r="G143" s="254">
        <v>0</v>
      </c>
      <c r="H143" s="175">
        <v>0</v>
      </c>
      <c r="I143" s="175">
        <v>0</v>
      </c>
      <c r="J143" s="15">
        <v>0</v>
      </c>
      <c r="K143" s="194"/>
      <c r="L143" s="194"/>
      <c r="M143" s="103"/>
      <c r="N143" s="103"/>
      <c r="O143" s="104"/>
    </row>
    <row r="144" spans="1:15" s="1" customFormat="1" ht="29.25" customHeight="1">
      <c r="A144" s="274"/>
      <c r="B144" s="257"/>
      <c r="C144" s="198"/>
      <c r="D144" s="214" t="s">
        <v>326</v>
      </c>
      <c r="E144" s="158" t="s">
        <v>68</v>
      </c>
      <c r="F144" s="156">
        <v>1</v>
      </c>
      <c r="G144" s="254">
        <v>0</v>
      </c>
      <c r="H144" s="175">
        <v>50200000</v>
      </c>
      <c r="I144" s="175">
        <v>0</v>
      </c>
      <c r="J144" s="15">
        <v>50200000</v>
      </c>
      <c r="K144" s="194"/>
      <c r="L144" s="194"/>
      <c r="M144" s="103"/>
      <c r="N144" s="103"/>
      <c r="O144" s="104"/>
    </row>
    <row r="145" spans="1:15" s="1" customFormat="1" ht="35.25" customHeight="1">
      <c r="A145" s="274"/>
      <c r="B145" s="257"/>
      <c r="C145" s="198"/>
      <c r="D145" s="210" t="s">
        <v>372</v>
      </c>
      <c r="E145" s="158" t="s">
        <v>373</v>
      </c>
      <c r="F145" s="156">
        <v>0</v>
      </c>
      <c r="G145" s="254">
        <v>0</v>
      </c>
      <c r="H145" s="175">
        <v>8323201</v>
      </c>
      <c r="I145" s="175">
        <v>0</v>
      </c>
      <c r="J145" s="15">
        <v>8323201</v>
      </c>
      <c r="K145" s="194"/>
      <c r="L145" s="194"/>
      <c r="M145" s="103"/>
      <c r="N145" s="103"/>
      <c r="O145" s="104"/>
    </row>
    <row r="146" spans="1:15" s="1" customFormat="1" ht="15">
      <c r="A146" s="274"/>
      <c r="B146" s="257"/>
      <c r="C146" s="221"/>
      <c r="D146" s="262" t="s">
        <v>219</v>
      </c>
      <c r="E146" s="263"/>
      <c r="F146" s="263"/>
      <c r="G146" s="264"/>
      <c r="H146" s="208">
        <f>SUM(H138:H145)</f>
        <v>2202400894</v>
      </c>
      <c r="I146" s="175"/>
      <c r="J146" s="259">
        <f>+H146-I147</f>
        <v>2156770098</v>
      </c>
      <c r="K146" s="238">
        <v>21</v>
      </c>
      <c r="L146" s="194"/>
      <c r="M146" s="103"/>
      <c r="N146" s="103"/>
      <c r="O146" s="104"/>
    </row>
    <row r="147" spans="1:15" s="113" customFormat="1" ht="19.5" customHeight="1">
      <c r="A147" s="274"/>
      <c r="B147" s="257"/>
      <c r="C147" s="221"/>
      <c r="D147" s="262" t="s">
        <v>220</v>
      </c>
      <c r="E147" s="263"/>
      <c r="F147" s="263"/>
      <c r="G147" s="263"/>
      <c r="H147" s="264"/>
      <c r="I147" s="208">
        <f>SUM(I138:I145)</f>
        <v>45630796</v>
      </c>
      <c r="J147" s="260"/>
      <c r="K147" s="105">
        <f>SUM(K21:K146)/7</f>
        <v>20.142857142857142</v>
      </c>
      <c r="L147" s="105"/>
      <c r="M147" s="106">
        <f>SUM(M138:M146)</f>
        <v>70091</v>
      </c>
      <c r="N147" s="106"/>
      <c r="O147" s="106">
        <f>SUM(O138:O146)</f>
        <v>413662</v>
      </c>
    </row>
    <row r="148" spans="1:15" s="113" customFormat="1" ht="19.5" customHeight="1">
      <c r="A148" s="274"/>
      <c r="B148" s="272"/>
      <c r="C148" s="221"/>
      <c r="D148" s="262" t="s">
        <v>221</v>
      </c>
      <c r="E148" s="263"/>
      <c r="F148" s="263"/>
      <c r="G148" s="263"/>
      <c r="H148" s="264"/>
      <c r="I148" s="226">
        <f>+I147/H146</f>
        <v>0.02071866031489179</v>
      </c>
      <c r="J148" s="261"/>
      <c r="K148" s="105"/>
      <c r="L148" s="105"/>
      <c r="M148" s="106"/>
      <c r="N148" s="106"/>
      <c r="O148" s="106"/>
    </row>
    <row r="149" spans="1:15" s="113" customFormat="1" ht="37.5" customHeight="1">
      <c r="A149" s="274"/>
      <c r="B149" s="271" t="s">
        <v>206</v>
      </c>
      <c r="C149" s="201"/>
      <c r="D149" s="201"/>
      <c r="E149" s="270" t="s">
        <v>61</v>
      </c>
      <c r="F149" s="270" t="s">
        <v>208</v>
      </c>
      <c r="G149" s="270"/>
      <c r="H149" s="268" t="s">
        <v>209</v>
      </c>
      <c r="I149" s="268"/>
      <c r="J149" s="269"/>
      <c r="K149" s="105"/>
      <c r="L149" s="105"/>
      <c r="M149" s="106"/>
      <c r="N149" s="106"/>
      <c r="O149" s="106"/>
    </row>
    <row r="150" spans="1:15" s="113" customFormat="1" ht="46.5" customHeight="1">
      <c r="A150" s="274"/>
      <c r="B150" s="271"/>
      <c r="C150" s="201"/>
      <c r="D150" s="202" t="s">
        <v>207</v>
      </c>
      <c r="E150" s="270"/>
      <c r="F150" s="205" t="s">
        <v>210</v>
      </c>
      <c r="G150" s="205" t="s">
        <v>211</v>
      </c>
      <c r="H150" s="206" t="s">
        <v>212</v>
      </c>
      <c r="I150" s="203" t="s">
        <v>213</v>
      </c>
      <c r="J150" s="204" t="s">
        <v>214</v>
      </c>
      <c r="K150" s="105"/>
      <c r="L150" s="105"/>
      <c r="M150" s="106"/>
      <c r="N150" s="106"/>
      <c r="O150" s="106"/>
    </row>
    <row r="151" spans="1:15" s="113" customFormat="1" ht="36.75" customHeight="1">
      <c r="A151" s="274"/>
      <c r="B151" s="256" t="s">
        <v>348</v>
      </c>
      <c r="C151" s="150"/>
      <c r="D151" s="169" t="s">
        <v>327</v>
      </c>
      <c r="E151" s="158" t="s">
        <v>1</v>
      </c>
      <c r="F151" s="156">
        <v>50</v>
      </c>
      <c r="G151" s="255">
        <v>10</v>
      </c>
      <c r="H151" s="211">
        <v>0</v>
      </c>
      <c r="I151" s="211">
        <v>0</v>
      </c>
      <c r="J151" s="15">
        <v>0</v>
      </c>
      <c r="K151" s="105"/>
      <c r="L151" s="105"/>
      <c r="M151" s="106"/>
      <c r="N151" s="106"/>
      <c r="O151" s="106"/>
    </row>
    <row r="152" spans="1:15" s="113" customFormat="1" ht="15">
      <c r="A152" s="274"/>
      <c r="B152" s="257"/>
      <c r="C152" s="239"/>
      <c r="D152" s="219" t="s">
        <v>328</v>
      </c>
      <c r="E152" s="158" t="s">
        <v>364</v>
      </c>
      <c r="F152" s="156">
        <v>1</v>
      </c>
      <c r="G152" s="255">
        <v>0.2</v>
      </c>
      <c r="H152" s="211">
        <v>173593200</v>
      </c>
      <c r="I152" s="211">
        <v>68472800</v>
      </c>
      <c r="J152" s="15">
        <v>105120400</v>
      </c>
      <c r="K152" s="105"/>
      <c r="L152" s="105"/>
      <c r="M152" s="106"/>
      <c r="N152" s="106"/>
      <c r="O152" s="106"/>
    </row>
    <row r="153" spans="1:15" s="113" customFormat="1" ht="15">
      <c r="A153" s="274"/>
      <c r="B153" s="257"/>
      <c r="C153" s="239"/>
      <c r="D153" s="166" t="s">
        <v>329</v>
      </c>
      <c r="E153" s="158" t="s">
        <v>84</v>
      </c>
      <c r="F153" s="156">
        <v>1</v>
      </c>
      <c r="G153" s="255">
        <v>0.2</v>
      </c>
      <c r="H153" s="211">
        <v>360000000</v>
      </c>
      <c r="I153" s="211">
        <v>0</v>
      </c>
      <c r="J153" s="15">
        <v>360000000</v>
      </c>
      <c r="K153" s="105"/>
      <c r="L153" s="105"/>
      <c r="M153" s="114"/>
      <c r="N153" s="106"/>
      <c r="O153" s="106"/>
    </row>
    <row r="154" spans="1:15" s="113" customFormat="1" ht="28.5">
      <c r="A154" s="274"/>
      <c r="B154" s="257"/>
      <c r="C154" s="239"/>
      <c r="D154" s="166" t="s">
        <v>330</v>
      </c>
      <c r="E154" s="158" t="s">
        <v>365</v>
      </c>
      <c r="F154" s="156">
        <v>1</v>
      </c>
      <c r="G154" s="255">
        <v>0.3</v>
      </c>
      <c r="H154" s="211">
        <v>377109600</v>
      </c>
      <c r="I154" s="211">
        <v>0</v>
      </c>
      <c r="J154" s="15">
        <v>377109600</v>
      </c>
      <c r="K154" s="105"/>
      <c r="L154" s="105"/>
      <c r="M154" s="114"/>
      <c r="N154" s="106"/>
      <c r="O154" s="106"/>
    </row>
    <row r="155" spans="1:15" s="113" customFormat="1" ht="43.5" thickBot="1">
      <c r="A155" s="274"/>
      <c r="B155" s="257"/>
      <c r="C155" s="239"/>
      <c r="D155" s="240" t="s">
        <v>331</v>
      </c>
      <c r="E155" s="158" t="s">
        <v>90</v>
      </c>
      <c r="F155" s="156">
        <v>1</v>
      </c>
      <c r="G155" s="255">
        <v>0.4</v>
      </c>
      <c r="H155" s="211">
        <v>472769600</v>
      </c>
      <c r="I155" s="211">
        <v>32027600</v>
      </c>
      <c r="J155" s="15">
        <v>440742000</v>
      </c>
      <c r="K155" s="105"/>
      <c r="L155" s="105"/>
      <c r="M155" s="114"/>
      <c r="N155" s="106"/>
      <c r="O155" s="106"/>
    </row>
    <row r="156" spans="1:15" s="113" customFormat="1" ht="66" customHeight="1">
      <c r="A156" s="274"/>
      <c r="B156" s="257"/>
      <c r="C156" s="239"/>
      <c r="D156" s="210" t="s">
        <v>372</v>
      </c>
      <c r="E156" s="158" t="s">
        <v>373</v>
      </c>
      <c r="F156" s="156">
        <v>0</v>
      </c>
      <c r="G156" s="255">
        <v>0</v>
      </c>
      <c r="H156" s="211">
        <v>16527600</v>
      </c>
      <c r="I156" s="211">
        <v>0</v>
      </c>
      <c r="J156" s="15">
        <v>16527600</v>
      </c>
      <c r="K156" s="105"/>
      <c r="L156" s="105"/>
      <c r="M156" s="114"/>
      <c r="N156" s="106"/>
      <c r="O156" s="106"/>
    </row>
    <row r="157" spans="1:15" s="113" customFormat="1" ht="15">
      <c r="A157" s="274"/>
      <c r="B157" s="257"/>
      <c r="C157" s="239"/>
      <c r="D157" s="262" t="s">
        <v>219</v>
      </c>
      <c r="E157" s="263"/>
      <c r="F157" s="263"/>
      <c r="G157" s="264"/>
      <c r="H157" s="208">
        <f>SUM(H151:H156)</f>
        <v>1400000000</v>
      </c>
      <c r="J157" s="259">
        <f>+H157-I158</f>
        <v>1299499600</v>
      </c>
      <c r="K157" s="115"/>
      <c r="L157" s="105"/>
      <c r="M157" s="105"/>
      <c r="N157" s="106"/>
      <c r="O157" s="106"/>
    </row>
    <row r="158" spans="1:17" s="113" customFormat="1" ht="18" customHeight="1">
      <c r="A158" s="274"/>
      <c r="B158" s="257"/>
      <c r="C158" s="195"/>
      <c r="D158" s="262" t="s">
        <v>220</v>
      </c>
      <c r="E158" s="263"/>
      <c r="F158" s="263"/>
      <c r="G158" s="263"/>
      <c r="H158" s="264"/>
      <c r="I158" s="208">
        <f>SUM(I151:I156)</f>
        <v>100500400</v>
      </c>
      <c r="J158" s="260"/>
      <c r="K158" s="115"/>
      <c r="L158" s="105"/>
      <c r="M158" s="105"/>
      <c r="N158" s="106"/>
      <c r="O158" s="106"/>
      <c r="Q158" s="105"/>
    </row>
    <row r="159" spans="1:15" s="113" customFormat="1" ht="18" customHeight="1" thickBot="1">
      <c r="A159" s="326"/>
      <c r="B159" s="258"/>
      <c r="C159" s="239"/>
      <c r="D159" s="327" t="s">
        <v>221</v>
      </c>
      <c r="E159" s="328"/>
      <c r="F159" s="328"/>
      <c r="G159" s="328"/>
      <c r="H159" s="329"/>
      <c r="I159" s="174">
        <f>+I158/H157</f>
        <v>0.071786</v>
      </c>
      <c r="J159" s="323"/>
      <c r="K159" s="112"/>
      <c r="L159" s="105"/>
      <c r="M159" s="105"/>
      <c r="N159" s="106"/>
      <c r="O159" s="106"/>
    </row>
    <row r="160" spans="1:10" ht="18" customHeight="1">
      <c r="A160" s="317" t="s">
        <v>378</v>
      </c>
      <c r="B160" s="318"/>
      <c r="C160" s="318"/>
      <c r="D160" s="318"/>
      <c r="E160" s="318"/>
      <c r="F160" s="318"/>
      <c r="G160" s="318"/>
      <c r="H160" s="319"/>
      <c r="I160" s="241">
        <f>+H20+H35+H42+H58+H71+H83+H92+H113+H124+H133+H146+H157+1</f>
        <v>28065904027.64</v>
      </c>
      <c r="J160" s="265">
        <f>+I160-I161</f>
        <v>26290647133.64</v>
      </c>
    </row>
    <row r="161" spans="1:10" ht="18" customHeight="1">
      <c r="A161" s="320" t="s">
        <v>379</v>
      </c>
      <c r="B161" s="321"/>
      <c r="C161" s="321"/>
      <c r="D161" s="321"/>
      <c r="E161" s="321"/>
      <c r="F161" s="321"/>
      <c r="G161" s="321"/>
      <c r="H161" s="322"/>
      <c r="I161" s="242">
        <f>+I21+I36+I43+I59+I72+I84+I93+I114+I125+I134+I147+I158</f>
        <v>1775256894</v>
      </c>
      <c r="J161" s="266"/>
    </row>
    <row r="162" spans="1:10" ht="18.75" customHeight="1" thickBot="1">
      <c r="A162" s="306" t="s">
        <v>380</v>
      </c>
      <c r="B162" s="307"/>
      <c r="C162" s="307"/>
      <c r="D162" s="307"/>
      <c r="E162" s="307"/>
      <c r="F162" s="307"/>
      <c r="G162" s="307"/>
      <c r="H162" s="308"/>
      <c r="I162" s="243">
        <v>0.06</v>
      </c>
      <c r="J162" s="267"/>
    </row>
    <row r="163" ht="14.25">
      <c r="D163" s="181"/>
    </row>
    <row r="164" ht="14.25">
      <c r="D164" s="181"/>
    </row>
    <row r="165" ht="15">
      <c r="D165" s="244"/>
    </row>
    <row r="166" ht="14.25">
      <c r="D166" s="181"/>
    </row>
    <row r="167" ht="14.25">
      <c r="D167" s="245"/>
    </row>
    <row r="168" ht="14.25">
      <c r="D168" s="245"/>
    </row>
  </sheetData>
  <sheetProtection/>
  <mergeCells count="140">
    <mergeCell ref="A97:A115"/>
    <mergeCell ref="A138:A159"/>
    <mergeCell ref="D157:G157"/>
    <mergeCell ref="D158:H158"/>
    <mergeCell ref="D159:H159"/>
    <mergeCell ref="D115:H115"/>
    <mergeCell ref="D124:G124"/>
    <mergeCell ref="D125:H125"/>
    <mergeCell ref="B97:B115"/>
    <mergeCell ref="D146:G146"/>
    <mergeCell ref="J113:J115"/>
    <mergeCell ref="D127:D128"/>
    <mergeCell ref="B118:B126"/>
    <mergeCell ref="J124:J126"/>
    <mergeCell ref="D113:G113"/>
    <mergeCell ref="J157:J159"/>
    <mergeCell ref="B138:B148"/>
    <mergeCell ref="B116:B117"/>
    <mergeCell ref="H116:J116"/>
    <mergeCell ref="D116:D117"/>
    <mergeCell ref="D7:D8"/>
    <mergeCell ref="A9:A44"/>
    <mergeCell ref="B9:B22"/>
    <mergeCell ref="A160:H160"/>
    <mergeCell ref="A161:H161"/>
    <mergeCell ref="B23:B24"/>
    <mergeCell ref="D23:D24"/>
    <mergeCell ref="E23:E24"/>
    <mergeCell ref="F23:G23"/>
    <mergeCell ref="D114:H114"/>
    <mergeCell ref="A162:H162"/>
    <mergeCell ref="E7:E8"/>
    <mergeCell ref="F7:G7"/>
    <mergeCell ref="H7:J7"/>
    <mergeCell ref="A7:A8"/>
    <mergeCell ref="B7:B8"/>
    <mergeCell ref="D20:G20"/>
    <mergeCell ref="J20:J22"/>
    <mergeCell ref="D21:H21"/>
    <mergeCell ref="D22:H22"/>
    <mergeCell ref="A1:I3"/>
    <mergeCell ref="B4:J4"/>
    <mergeCell ref="A5:B5"/>
    <mergeCell ref="D5:E5"/>
    <mergeCell ref="H5:J5"/>
    <mergeCell ref="B6:J6"/>
    <mergeCell ref="H23:J23"/>
    <mergeCell ref="B25:B37"/>
    <mergeCell ref="D35:G35"/>
    <mergeCell ref="J35:J37"/>
    <mergeCell ref="D36:H36"/>
    <mergeCell ref="D37:H37"/>
    <mergeCell ref="B38:B39"/>
    <mergeCell ref="D38:D39"/>
    <mergeCell ref="E38:E39"/>
    <mergeCell ref="F38:G38"/>
    <mergeCell ref="H38:J38"/>
    <mergeCell ref="B40:B44"/>
    <mergeCell ref="D42:G42"/>
    <mergeCell ref="J42:J44"/>
    <mergeCell ref="D43:H43"/>
    <mergeCell ref="D44:H44"/>
    <mergeCell ref="A45:A46"/>
    <mergeCell ref="B45:B46"/>
    <mergeCell ref="D45:D46"/>
    <mergeCell ref="E45:E46"/>
    <mergeCell ref="F45:G45"/>
    <mergeCell ref="H45:J45"/>
    <mergeCell ref="A47:A73"/>
    <mergeCell ref="B47:B60"/>
    <mergeCell ref="D58:G58"/>
    <mergeCell ref="J58:J60"/>
    <mergeCell ref="D59:H59"/>
    <mergeCell ref="D60:H60"/>
    <mergeCell ref="B61:B62"/>
    <mergeCell ref="D61:D62"/>
    <mergeCell ref="E61:E62"/>
    <mergeCell ref="F61:G61"/>
    <mergeCell ref="H61:J61"/>
    <mergeCell ref="B63:B73"/>
    <mergeCell ref="D71:G71"/>
    <mergeCell ref="J71:J73"/>
    <mergeCell ref="D72:H72"/>
    <mergeCell ref="D73:H73"/>
    <mergeCell ref="A74:A75"/>
    <mergeCell ref="B74:B75"/>
    <mergeCell ref="D74:D75"/>
    <mergeCell ref="E74:E75"/>
    <mergeCell ref="F74:G74"/>
    <mergeCell ref="H74:J74"/>
    <mergeCell ref="D85:H85"/>
    <mergeCell ref="B86:B87"/>
    <mergeCell ref="D86:D87"/>
    <mergeCell ref="E86:E87"/>
    <mergeCell ref="F86:G86"/>
    <mergeCell ref="H86:J86"/>
    <mergeCell ref="B88:B94"/>
    <mergeCell ref="D92:G92"/>
    <mergeCell ref="J92:J94"/>
    <mergeCell ref="D93:H93"/>
    <mergeCell ref="D94:H94"/>
    <mergeCell ref="A76:A94"/>
    <mergeCell ref="B76:B85"/>
    <mergeCell ref="D83:G83"/>
    <mergeCell ref="J83:J85"/>
    <mergeCell ref="D84:H84"/>
    <mergeCell ref="A95:A96"/>
    <mergeCell ref="B95:B96"/>
    <mergeCell ref="D95:D96"/>
    <mergeCell ref="E95:E96"/>
    <mergeCell ref="F95:G95"/>
    <mergeCell ref="H95:J95"/>
    <mergeCell ref="J133:J135"/>
    <mergeCell ref="E116:E117"/>
    <mergeCell ref="F116:G116"/>
    <mergeCell ref="E149:E150"/>
    <mergeCell ref="A136:A137"/>
    <mergeCell ref="B136:B137"/>
    <mergeCell ref="E136:E137"/>
    <mergeCell ref="F136:G136"/>
    <mergeCell ref="A116:A117"/>
    <mergeCell ref="D135:H135"/>
    <mergeCell ref="B127:B128"/>
    <mergeCell ref="B149:B150"/>
    <mergeCell ref="F149:G149"/>
    <mergeCell ref="B129:B135"/>
    <mergeCell ref="A118:A135"/>
    <mergeCell ref="D126:H126"/>
    <mergeCell ref="D133:G133"/>
    <mergeCell ref="D134:H134"/>
    <mergeCell ref="B151:B159"/>
    <mergeCell ref="J146:J148"/>
    <mergeCell ref="D147:H147"/>
    <mergeCell ref="J160:J162"/>
    <mergeCell ref="H149:J149"/>
    <mergeCell ref="H127:J127"/>
    <mergeCell ref="H136:J136"/>
    <mergeCell ref="E127:E128"/>
    <mergeCell ref="F127:G127"/>
    <mergeCell ref="D148:H148"/>
  </mergeCells>
  <printOptions/>
  <pageMargins left="0.1968503937007874" right="0.1968503937007874" top="0.2362204724409449" bottom="0.2362204724409449" header="0.31496062992125984" footer="0.31496062992125984"/>
  <pageSetup fitToWidth="0" horizontalDpi="600" verticalDpi="600" orientation="landscape" scale="55" r:id="rId4"/>
  <rowBreaks count="6" manualBreakCount="6">
    <brk id="22" max="255" man="1"/>
    <brk id="44" max="255" man="1"/>
    <brk id="73" max="255" man="1"/>
    <brk id="94" max="255" man="1"/>
    <brk id="115" max="255" man="1"/>
    <brk id="135" max="255" man="1"/>
  </rowBreaks>
  <drawing r:id="rId3"/>
  <legacyDrawing r:id="rId2"/>
</worksheet>
</file>

<file path=xl/worksheets/sheet2.xml><?xml version="1.0" encoding="utf-8"?>
<worksheet xmlns="http://schemas.openxmlformats.org/spreadsheetml/2006/main" xmlns:r="http://schemas.openxmlformats.org/officeDocument/2006/relationships">
  <dimension ref="A2:G63"/>
  <sheetViews>
    <sheetView zoomScalePageLayoutView="0" workbookViewId="0" topLeftCell="A1">
      <selection activeCell="B28" sqref="B28"/>
    </sheetView>
  </sheetViews>
  <sheetFormatPr defaultColWidth="11.421875" defaultRowHeight="12.75"/>
  <cols>
    <col min="1" max="1" width="11.57421875" style="0" customWidth="1"/>
    <col min="2" max="2" width="39.140625" style="0" customWidth="1"/>
    <col min="3" max="3" width="21.00390625" style="0" customWidth="1"/>
    <col min="4" max="4" width="24.28125" style="0" customWidth="1"/>
  </cols>
  <sheetData>
    <row r="2" spans="1:7" ht="12.75">
      <c r="A2" s="16"/>
      <c r="B2" s="330" t="s">
        <v>92</v>
      </c>
      <c r="C2" s="330"/>
      <c r="D2" s="330"/>
      <c r="E2" s="37"/>
      <c r="F2" s="37"/>
      <c r="G2" s="37"/>
    </row>
    <row r="3" spans="1:7" ht="12.75">
      <c r="A3" s="16"/>
      <c r="B3" s="330" t="s">
        <v>93</v>
      </c>
      <c r="C3" s="330"/>
      <c r="D3" s="330"/>
      <c r="E3" s="37"/>
      <c r="F3" s="37"/>
      <c r="G3" s="37"/>
    </row>
    <row r="4" spans="1:7" ht="12.75">
      <c r="A4" s="16"/>
      <c r="B4" s="330" t="s">
        <v>94</v>
      </c>
      <c r="C4" s="330"/>
      <c r="D4" s="330"/>
      <c r="E4" s="37"/>
      <c r="F4" s="37"/>
      <c r="G4" s="37"/>
    </row>
    <row r="5" spans="1:7" ht="12.75">
      <c r="A5" s="16"/>
      <c r="B5" s="331" t="s">
        <v>95</v>
      </c>
      <c r="C5" s="331"/>
      <c r="D5" s="331"/>
      <c r="E5" s="33"/>
      <c r="F5" s="33"/>
      <c r="G5" s="33"/>
    </row>
    <row r="6" spans="1:4" ht="12.75">
      <c r="A6" s="17"/>
      <c r="B6" s="18" t="s">
        <v>96</v>
      </c>
      <c r="C6" s="18" t="s">
        <v>97</v>
      </c>
      <c r="D6" s="18" t="s">
        <v>98</v>
      </c>
    </row>
    <row r="7" spans="1:4" ht="12.75">
      <c r="A7" s="19">
        <v>3000</v>
      </c>
      <c r="B7" s="20" t="s">
        <v>99</v>
      </c>
      <c r="C7" s="38">
        <f>SUM(C8+C34)</f>
        <v>27753409871</v>
      </c>
      <c r="D7" s="38">
        <f>SUM(D8+D34)</f>
        <v>19966603344.2</v>
      </c>
    </row>
    <row r="8" spans="1:4" ht="12.75">
      <c r="A8" s="21">
        <v>3100</v>
      </c>
      <c r="B8" s="22" t="s">
        <v>100</v>
      </c>
      <c r="C8" s="39">
        <f>SUM(C9+C13)</f>
        <v>18275427451</v>
      </c>
      <c r="D8" s="39">
        <f>SUM(D9+D13)</f>
        <v>9714095075</v>
      </c>
    </row>
    <row r="9" spans="1:4" ht="12.75">
      <c r="A9" s="23">
        <v>3110</v>
      </c>
      <c r="B9" s="24" t="s">
        <v>101</v>
      </c>
      <c r="C9" s="40">
        <f>SUM(C10:C12)</f>
        <v>7504817620</v>
      </c>
      <c r="D9" s="40">
        <f>SUM(D10:D12)</f>
        <v>3796736345</v>
      </c>
    </row>
    <row r="10" spans="1:4" ht="12.75">
      <c r="A10" s="25"/>
      <c r="B10" s="26" t="s">
        <v>102</v>
      </c>
      <c r="C10" s="41"/>
      <c r="D10" s="41"/>
    </row>
    <row r="11" spans="1:4" ht="12.75">
      <c r="A11" s="25"/>
      <c r="B11" s="26" t="s">
        <v>103</v>
      </c>
      <c r="C11" s="41">
        <v>7504817620</v>
      </c>
      <c r="D11" s="41">
        <v>3796736345</v>
      </c>
    </row>
    <row r="12" spans="1:4" ht="12.75">
      <c r="A12" s="25"/>
      <c r="B12" s="26" t="s">
        <v>104</v>
      </c>
      <c r="C12" s="41"/>
      <c r="D12" s="41"/>
    </row>
    <row r="13" spans="1:4" ht="12.75">
      <c r="A13" s="23">
        <v>3120</v>
      </c>
      <c r="B13" s="24" t="s">
        <v>105</v>
      </c>
      <c r="C13" s="40">
        <f>SUM(C14+C18+C19+C20+C21+C26)</f>
        <v>10770609831</v>
      </c>
      <c r="D13" s="40">
        <f>SUM(D14+D18+D19+D20+D21+D26)</f>
        <v>5917358730</v>
      </c>
    </row>
    <row r="14" spans="1:4" ht="12.75">
      <c r="A14" s="25">
        <v>3121</v>
      </c>
      <c r="B14" s="27" t="s">
        <v>106</v>
      </c>
      <c r="C14" s="42">
        <f>SUM(C15:C17)</f>
        <v>388224373</v>
      </c>
      <c r="D14" s="42">
        <f>SUM(D15:D17)</f>
        <v>219297776</v>
      </c>
    </row>
    <row r="15" spans="1:4" ht="12.75">
      <c r="A15" s="25"/>
      <c r="B15" s="26" t="s">
        <v>106</v>
      </c>
      <c r="C15" s="41">
        <v>0</v>
      </c>
      <c r="D15" s="41">
        <v>0</v>
      </c>
    </row>
    <row r="16" spans="1:4" ht="12.75">
      <c r="A16" s="25"/>
      <c r="B16" s="26" t="s">
        <v>107</v>
      </c>
      <c r="C16" s="41">
        <v>388224373</v>
      </c>
      <c r="D16" s="41">
        <v>219297776</v>
      </c>
    </row>
    <row r="17" spans="1:4" ht="12.75">
      <c r="A17" s="25"/>
      <c r="B17" s="26" t="s">
        <v>108</v>
      </c>
      <c r="C17" s="41">
        <v>0</v>
      </c>
      <c r="D17" s="41">
        <v>0</v>
      </c>
    </row>
    <row r="18" spans="1:4" ht="12.75">
      <c r="A18" s="25">
        <v>3123</v>
      </c>
      <c r="B18" s="27" t="s">
        <v>109</v>
      </c>
      <c r="C18" s="42">
        <v>0</v>
      </c>
      <c r="D18" s="42">
        <v>0</v>
      </c>
    </row>
    <row r="19" spans="1:4" ht="12.75">
      <c r="A19" s="25">
        <v>3124</v>
      </c>
      <c r="B19" s="27" t="s">
        <v>110</v>
      </c>
      <c r="C19" s="42">
        <v>0</v>
      </c>
      <c r="D19" s="42">
        <v>0</v>
      </c>
    </row>
    <row r="20" spans="1:4" ht="12.75">
      <c r="A20" s="25">
        <v>3125</v>
      </c>
      <c r="B20" s="27" t="s">
        <v>111</v>
      </c>
      <c r="C20" s="42">
        <v>0</v>
      </c>
      <c r="D20" s="42">
        <v>0</v>
      </c>
    </row>
    <row r="21" spans="1:4" ht="12.75">
      <c r="A21" s="25">
        <v>3126</v>
      </c>
      <c r="B21" s="27" t="s">
        <v>112</v>
      </c>
      <c r="C21" s="42">
        <f>SUM(C22:C25)</f>
        <v>8083120139</v>
      </c>
      <c r="D21" s="42">
        <f>SUM(D22:D25)</f>
        <v>3445509308</v>
      </c>
    </row>
    <row r="22" spans="1:4" ht="12.75">
      <c r="A22" s="25"/>
      <c r="B22" s="26" t="s">
        <v>113</v>
      </c>
      <c r="C22" s="41">
        <f>+'[1]Hoja1'!$F$19</f>
        <v>3461573029</v>
      </c>
      <c r="D22" s="41">
        <f>+'[1]Hoja1'!$G$19</f>
        <v>852889658</v>
      </c>
    </row>
    <row r="23" spans="1:4" ht="12.75">
      <c r="A23" s="25"/>
      <c r="B23" s="26" t="s">
        <v>114</v>
      </c>
      <c r="C23" s="41"/>
      <c r="D23" s="41"/>
    </row>
    <row r="24" spans="1:4" ht="12.75">
      <c r="A24" s="25"/>
      <c r="B24" s="26" t="s">
        <v>115</v>
      </c>
      <c r="C24" s="41">
        <v>0</v>
      </c>
      <c r="D24" s="41">
        <v>0</v>
      </c>
    </row>
    <row r="25" spans="1:4" ht="12.75">
      <c r="A25" s="25"/>
      <c r="B25" s="26" t="s">
        <v>116</v>
      </c>
      <c r="C25" s="41">
        <f>+'[1]Hoja1'!$F$21</f>
        <v>4621547110</v>
      </c>
      <c r="D25" s="41">
        <f>+'[1]Hoja1'!$G$21</f>
        <v>2592619650</v>
      </c>
    </row>
    <row r="26" spans="1:4" ht="12.75">
      <c r="A26" s="25">
        <v>3128</v>
      </c>
      <c r="B26" s="27" t="s">
        <v>117</v>
      </c>
      <c r="C26" s="42">
        <f>SUM(C27:C33)</f>
        <v>2299265319</v>
      </c>
      <c r="D26" s="42">
        <f>SUM(D27:D33)</f>
        <v>2252551646</v>
      </c>
    </row>
    <row r="27" spans="1:4" ht="12.75">
      <c r="A27" s="25"/>
      <c r="B27" s="26" t="s">
        <v>118</v>
      </c>
      <c r="C27" s="41">
        <f>+'[1]Hoja1'!$F$15</f>
        <v>919346208</v>
      </c>
      <c r="D27" s="41">
        <f>+'[1]Hoja1'!$G$15</f>
        <v>248908320</v>
      </c>
    </row>
    <row r="28" spans="1:4" ht="12.75">
      <c r="A28" s="25"/>
      <c r="B28" s="26" t="s">
        <v>119</v>
      </c>
      <c r="C28" s="41"/>
      <c r="D28" s="41"/>
    </row>
    <row r="29" spans="1:4" ht="12.75">
      <c r="A29" s="25"/>
      <c r="B29" s="26" t="s">
        <v>120</v>
      </c>
      <c r="C29" s="41">
        <f>+'[1]Hoja1'!$F$14</f>
        <v>949981524</v>
      </c>
      <c r="D29" s="41">
        <f>+'[1]Hoja1'!$G$14</f>
        <v>212882801</v>
      </c>
    </row>
    <row r="30" spans="1:4" ht="12.75">
      <c r="A30" s="25"/>
      <c r="B30" s="26" t="s">
        <v>121</v>
      </c>
      <c r="C30" s="41">
        <f>+'[1]Hoja1'!$F$17</f>
        <v>46305000</v>
      </c>
      <c r="D30" s="41">
        <f>+'[1]Hoja1'!$G$17</f>
        <v>1678499994</v>
      </c>
    </row>
    <row r="31" spans="1:4" ht="12.75">
      <c r="A31" s="25"/>
      <c r="B31" s="26" t="s">
        <v>122</v>
      </c>
      <c r="C31" s="41"/>
      <c r="D31" s="41"/>
    </row>
    <row r="32" spans="1:4" ht="12.75">
      <c r="A32" s="25"/>
      <c r="B32" s="26" t="s">
        <v>123</v>
      </c>
      <c r="C32" s="41">
        <f>+'[1]Hoja1'!$F$16</f>
        <v>321630192</v>
      </c>
      <c r="D32" s="41">
        <f>+'[1]Hoja1'!$G$16</f>
        <v>79974650</v>
      </c>
    </row>
    <row r="33" spans="1:4" ht="12.75">
      <c r="A33" s="25"/>
      <c r="B33" s="26" t="s">
        <v>117</v>
      </c>
      <c r="C33" s="41">
        <f>+'[1]Hoja1'!$F$20</f>
        <v>62002395</v>
      </c>
      <c r="D33" s="41">
        <f>+'[1]Hoja1'!$G$20</f>
        <v>32285881</v>
      </c>
    </row>
    <row r="34" spans="1:4" ht="12.75">
      <c r="A34" s="21">
        <v>3200</v>
      </c>
      <c r="B34" s="22" t="s">
        <v>124</v>
      </c>
      <c r="C34" s="39">
        <f>SUM(C35+C38+C41+C42+C48+C49)</f>
        <v>9477982420</v>
      </c>
      <c r="D34" s="39">
        <f>+'[1]Hoja1'!$G$27</f>
        <v>10252508269.2</v>
      </c>
    </row>
    <row r="35" spans="1:4" ht="12.75">
      <c r="A35" s="25">
        <v>3210</v>
      </c>
      <c r="B35" s="28" t="s">
        <v>125</v>
      </c>
      <c r="C35" s="43">
        <v>0</v>
      </c>
      <c r="D35" s="43">
        <v>0</v>
      </c>
    </row>
    <row r="36" spans="1:4" ht="12.75">
      <c r="A36" s="29">
        <v>3211</v>
      </c>
      <c r="B36" s="26" t="s">
        <v>126</v>
      </c>
      <c r="C36" s="41">
        <v>0</v>
      </c>
      <c r="D36" s="41">
        <v>0</v>
      </c>
    </row>
    <row r="37" spans="1:4" ht="12.75">
      <c r="A37" s="29">
        <v>3212</v>
      </c>
      <c r="B37" s="26" t="s">
        <v>127</v>
      </c>
      <c r="C37" s="41">
        <v>0</v>
      </c>
      <c r="D37" s="41">
        <v>0</v>
      </c>
    </row>
    <row r="38" spans="1:4" ht="12.75">
      <c r="A38" s="25">
        <v>3220</v>
      </c>
      <c r="B38" s="28" t="s">
        <v>128</v>
      </c>
      <c r="C38" s="43">
        <v>0</v>
      </c>
      <c r="D38" s="43">
        <v>0</v>
      </c>
    </row>
    <row r="39" spans="1:4" ht="12.75">
      <c r="A39" s="29">
        <v>3221</v>
      </c>
      <c r="B39" s="26" t="s">
        <v>126</v>
      </c>
      <c r="C39" s="41">
        <v>0</v>
      </c>
      <c r="D39" s="41">
        <v>0</v>
      </c>
    </row>
    <row r="40" spans="1:4" ht="12.75">
      <c r="A40" s="29">
        <v>3222</v>
      </c>
      <c r="B40" s="26" t="s">
        <v>127</v>
      </c>
      <c r="C40" s="41">
        <v>0</v>
      </c>
      <c r="D40" s="41">
        <v>0</v>
      </c>
    </row>
    <row r="41" spans="1:4" ht="12.75">
      <c r="A41" s="25">
        <v>3230</v>
      </c>
      <c r="B41" s="28" t="s">
        <v>129</v>
      </c>
      <c r="C41" s="44">
        <f>+'[1]Hoja1'!$F$28</f>
        <v>333711102</v>
      </c>
      <c r="D41" s="44">
        <f>+'[1]Hoja1'!$G$28</f>
        <v>194092408.2</v>
      </c>
    </row>
    <row r="42" spans="1:4" ht="12.75">
      <c r="A42" s="25">
        <v>3250</v>
      </c>
      <c r="B42" s="28" t="s">
        <v>130</v>
      </c>
      <c r="C42" s="44">
        <f>SUM(C43:C47)</f>
        <v>9144271318</v>
      </c>
      <c r="D42" s="44">
        <f>SUM(D43:D47)</f>
        <v>10058415861</v>
      </c>
    </row>
    <row r="43" spans="1:4" ht="12.75">
      <c r="A43" s="29">
        <v>3251</v>
      </c>
      <c r="B43" s="26" t="s">
        <v>131</v>
      </c>
      <c r="C43" s="41">
        <v>0</v>
      </c>
      <c r="D43" s="41">
        <v>0</v>
      </c>
    </row>
    <row r="44" spans="1:4" ht="12.75">
      <c r="A44" s="29">
        <v>3252</v>
      </c>
      <c r="B44" s="26" t="s">
        <v>132</v>
      </c>
      <c r="C44" s="41">
        <f>+'[1]Hoja1'!$F$29</f>
        <v>6488128161</v>
      </c>
      <c r="D44" s="41">
        <f>+'[1]Hoja1'!$G$29</f>
        <v>6488128161</v>
      </c>
    </row>
    <row r="45" spans="1:4" ht="12.75">
      <c r="A45" s="29">
        <v>3253</v>
      </c>
      <c r="B45" s="26" t="s">
        <v>133</v>
      </c>
      <c r="C45" s="41">
        <v>0</v>
      </c>
      <c r="D45" s="41">
        <v>0</v>
      </c>
    </row>
    <row r="46" spans="1:4" ht="12.75">
      <c r="A46" s="29">
        <v>3254</v>
      </c>
      <c r="B46" s="26" t="s">
        <v>134</v>
      </c>
      <c r="C46" s="41">
        <f>+'[1]Hoja1'!$F$30</f>
        <v>2656143157</v>
      </c>
      <c r="D46" s="41">
        <f>+'[1]Hoja1'!$G$30</f>
        <v>3570287700</v>
      </c>
    </row>
    <row r="47" spans="1:4" ht="12.75">
      <c r="A47" s="29">
        <v>3255</v>
      </c>
      <c r="B47" s="26" t="s">
        <v>135</v>
      </c>
      <c r="C47" s="41">
        <v>0</v>
      </c>
      <c r="D47" s="41">
        <v>0</v>
      </c>
    </row>
    <row r="48" spans="1:4" ht="12.75">
      <c r="A48" s="25">
        <v>3260</v>
      </c>
      <c r="B48" s="28" t="s">
        <v>136</v>
      </c>
      <c r="C48" s="43">
        <v>0</v>
      </c>
      <c r="D48" s="43">
        <v>0</v>
      </c>
    </row>
    <row r="49" spans="1:4" ht="12.75">
      <c r="A49" s="21">
        <v>3500</v>
      </c>
      <c r="B49" s="22" t="s">
        <v>137</v>
      </c>
      <c r="C49" s="39">
        <v>0</v>
      </c>
      <c r="D49" s="39">
        <v>0</v>
      </c>
    </row>
    <row r="50" spans="1:4" ht="12.75">
      <c r="A50" s="19">
        <v>4000</v>
      </c>
      <c r="B50" s="30" t="s">
        <v>138</v>
      </c>
      <c r="C50" s="38">
        <f>SUM(C51:C54)</f>
        <v>3280302000</v>
      </c>
      <c r="D50" s="38">
        <f>SUM(D51:D54)</f>
        <v>682759171</v>
      </c>
    </row>
    <row r="51" spans="1:4" ht="12.75">
      <c r="A51" s="31">
        <v>4100</v>
      </c>
      <c r="B51" s="32" t="s">
        <v>139</v>
      </c>
      <c r="C51" s="45">
        <f>+'[2]FUNCIONAMIENTO '!$I$49</f>
        <v>1740302000</v>
      </c>
      <c r="D51" s="45">
        <f>+'[1]Hoja1'!$G$36</f>
        <v>682759171</v>
      </c>
    </row>
    <row r="52" spans="1:4" ht="12.75">
      <c r="A52" s="31">
        <v>4200</v>
      </c>
      <c r="B52" s="32" t="s">
        <v>140</v>
      </c>
      <c r="C52" s="46">
        <v>0</v>
      </c>
      <c r="D52" s="46">
        <v>0</v>
      </c>
    </row>
    <row r="53" spans="1:4" ht="12.75">
      <c r="A53" s="31">
        <v>4300</v>
      </c>
      <c r="B53" s="32" t="s">
        <v>141</v>
      </c>
      <c r="C53" s="46">
        <f>+'[2]INVERSION'!$H$39</f>
        <v>1540000000</v>
      </c>
      <c r="D53" s="46">
        <v>0</v>
      </c>
    </row>
    <row r="54" spans="1:4" ht="12.75">
      <c r="A54" s="31">
        <v>41001</v>
      </c>
      <c r="B54" s="32" t="s">
        <v>142</v>
      </c>
      <c r="C54" s="46">
        <v>0</v>
      </c>
      <c r="D54" s="46">
        <v>0</v>
      </c>
    </row>
    <row r="55" spans="1:4" ht="12.75">
      <c r="A55" s="19"/>
      <c r="B55" s="19" t="s">
        <v>143</v>
      </c>
      <c r="C55" s="38">
        <f>SUM(C7+C50)</f>
        <v>31033711871</v>
      </c>
      <c r="D55" s="38">
        <f>SUM(D7+D50)</f>
        <v>20649362515.2</v>
      </c>
    </row>
    <row r="56" spans="1:4" ht="12.75">
      <c r="A56" s="33"/>
      <c r="B56" s="33"/>
      <c r="C56" s="34" t="s">
        <v>144</v>
      </c>
      <c r="D56" s="33"/>
    </row>
    <row r="57" spans="1:4" ht="12.75">
      <c r="A57" s="33"/>
      <c r="B57" s="35" t="s">
        <v>145</v>
      </c>
      <c r="C57" s="33"/>
      <c r="D57" s="33"/>
    </row>
    <row r="58" spans="1:4" ht="12.75">
      <c r="A58" s="33"/>
      <c r="B58" s="33"/>
      <c r="C58" s="36" t="s">
        <v>144</v>
      </c>
      <c r="D58" s="33"/>
    </row>
    <row r="59" spans="1:4" ht="12.75">
      <c r="A59" s="33"/>
      <c r="B59" s="33"/>
      <c r="C59" s="47" t="s">
        <v>144</v>
      </c>
      <c r="D59" s="33"/>
    </row>
    <row r="60" spans="1:4" ht="12.75">
      <c r="A60" s="33"/>
      <c r="B60" s="33"/>
      <c r="C60" s="33"/>
      <c r="D60" s="33"/>
    </row>
    <row r="61" spans="1:4" ht="12.75">
      <c r="A61" s="33"/>
      <c r="B61" s="33"/>
      <c r="C61" s="33"/>
      <c r="D61" s="33"/>
    </row>
    <row r="62" spans="1:4" ht="12.75">
      <c r="A62" s="33"/>
      <c r="B62" s="33"/>
      <c r="C62" s="33"/>
      <c r="D62" s="33"/>
    </row>
    <row r="63" spans="1:4" ht="12.75">
      <c r="A63" s="33"/>
      <c r="B63" s="33"/>
      <c r="C63" s="33"/>
      <c r="D63" s="33"/>
    </row>
  </sheetData>
  <sheetProtection/>
  <mergeCells count="4">
    <mergeCell ref="B2:D2"/>
    <mergeCell ref="B3:D3"/>
    <mergeCell ref="B4:D4"/>
    <mergeCell ref="B5:D5"/>
  </mergeCells>
  <printOptions/>
  <pageMargins left="0.7874015748031497" right="0.7480314960629921" top="0.3937007874015748" bottom="0.3937007874015748"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H67"/>
  <sheetViews>
    <sheetView zoomScaleSheetLayoutView="75" zoomScalePageLayoutView="0" workbookViewId="0" topLeftCell="A1">
      <selection activeCell="H33" sqref="H32:H33"/>
    </sheetView>
  </sheetViews>
  <sheetFormatPr defaultColWidth="11.421875" defaultRowHeight="12.75"/>
  <cols>
    <col min="1" max="1" width="41.421875" style="49" customWidth="1"/>
    <col min="2" max="2" width="21.140625" style="49" customWidth="1"/>
    <col min="3" max="3" width="17.8515625" style="49" customWidth="1"/>
    <col min="4" max="4" width="16.7109375" style="49" customWidth="1"/>
    <col min="5" max="6" width="18.57421875" style="49" customWidth="1"/>
    <col min="7" max="7" width="18.140625" style="49" customWidth="1"/>
    <col min="8" max="8" width="16.8515625" style="49" bestFit="1" customWidth="1"/>
    <col min="9" max="16384" width="11.421875" style="49" customWidth="1"/>
  </cols>
  <sheetData>
    <row r="1" spans="1:7" ht="16.5" customHeight="1">
      <c r="A1" s="48"/>
      <c r="B1" s="48"/>
      <c r="C1" s="48"/>
      <c r="D1" s="48"/>
      <c r="E1" s="48"/>
      <c r="F1" s="48"/>
      <c r="G1" s="48"/>
    </row>
    <row r="2" spans="1:7" ht="12.75">
      <c r="A2" s="48"/>
      <c r="B2" s="48"/>
      <c r="C2" s="48"/>
      <c r="D2" s="48"/>
      <c r="E2" s="48"/>
      <c r="F2" s="48"/>
      <c r="G2" s="48"/>
    </row>
    <row r="3" spans="1:7" ht="12.75">
      <c r="A3" s="50" t="s">
        <v>146</v>
      </c>
      <c r="B3" s="50"/>
      <c r="C3" s="50"/>
      <c r="D3" s="50"/>
      <c r="E3" s="50"/>
      <c r="F3" s="50"/>
      <c r="G3" s="50"/>
    </row>
    <row r="4" spans="1:7" ht="12.75">
      <c r="A4" s="51" t="s">
        <v>147</v>
      </c>
      <c r="B4" s="51"/>
      <c r="C4" s="51"/>
      <c r="D4" s="51"/>
      <c r="E4" s="51"/>
      <c r="F4" s="51"/>
      <c r="G4" s="51"/>
    </row>
    <row r="5" spans="1:7" ht="12.75">
      <c r="A5" s="51" t="s">
        <v>148</v>
      </c>
      <c r="B5" s="51"/>
      <c r="C5" s="51"/>
      <c r="D5" s="51"/>
      <c r="E5" s="51"/>
      <c r="F5" s="51"/>
      <c r="G5" s="51"/>
    </row>
    <row r="6" spans="1:7" ht="17.25" customHeight="1" thickBot="1">
      <c r="A6" s="52" t="s">
        <v>149</v>
      </c>
      <c r="B6" s="53"/>
      <c r="C6" s="53"/>
      <c r="D6" s="53"/>
      <c r="E6" s="53"/>
      <c r="F6" s="53"/>
      <c r="G6" s="53"/>
    </row>
    <row r="7" spans="1:7" ht="33" customHeight="1">
      <c r="A7" s="332" t="s">
        <v>150</v>
      </c>
      <c r="B7" s="334" t="s">
        <v>151</v>
      </c>
      <c r="C7" s="335"/>
      <c r="D7" s="334" t="s">
        <v>152</v>
      </c>
      <c r="E7" s="335"/>
      <c r="F7" s="334" t="s">
        <v>153</v>
      </c>
      <c r="G7" s="336"/>
    </row>
    <row r="8" spans="1:7" ht="21.75" customHeight="1">
      <c r="A8" s="333"/>
      <c r="B8" s="54" t="s">
        <v>154</v>
      </c>
      <c r="C8" s="54" t="s">
        <v>155</v>
      </c>
      <c r="D8" s="54" t="s">
        <v>154</v>
      </c>
      <c r="E8" s="54" t="s">
        <v>155</v>
      </c>
      <c r="F8" s="54" t="s">
        <v>154</v>
      </c>
      <c r="G8" s="55" t="s">
        <v>155</v>
      </c>
    </row>
    <row r="9" spans="1:8" ht="12.75">
      <c r="A9" s="56" t="s">
        <v>156</v>
      </c>
      <c r="B9" s="57">
        <v>2005872393</v>
      </c>
      <c r="C9" s="57">
        <v>844359454</v>
      </c>
      <c r="D9" s="57">
        <v>1708062000</v>
      </c>
      <c r="E9" s="57">
        <v>957550419</v>
      </c>
      <c r="F9" s="57">
        <f>+B9+D9</f>
        <v>3713934393</v>
      </c>
      <c r="G9" s="58">
        <f>+C9+E9</f>
        <v>1801909873</v>
      </c>
      <c r="H9" s="59" t="s">
        <v>144</v>
      </c>
    </row>
    <row r="10" spans="1:7" ht="12.75">
      <c r="A10" s="56" t="s">
        <v>157</v>
      </c>
      <c r="B10" s="57">
        <f aca="true" t="shared" si="0" ref="B10:G10">+B11+B12+B13</f>
        <v>1757668695</v>
      </c>
      <c r="C10" s="57">
        <f t="shared" si="0"/>
        <v>656590451</v>
      </c>
      <c r="D10" s="57">
        <f t="shared" si="0"/>
        <v>22374000</v>
      </c>
      <c r="E10" s="57">
        <f t="shared" si="0"/>
        <v>21140000</v>
      </c>
      <c r="F10" s="57">
        <f t="shared" si="0"/>
        <v>1780042695</v>
      </c>
      <c r="G10" s="58">
        <f t="shared" si="0"/>
        <v>677730451</v>
      </c>
    </row>
    <row r="11" spans="1:7" ht="12.75">
      <c r="A11" s="60" t="s">
        <v>158</v>
      </c>
      <c r="B11" s="61">
        <v>535384974</v>
      </c>
      <c r="C11" s="61">
        <v>192326440</v>
      </c>
      <c r="D11" s="61">
        <v>0</v>
      </c>
      <c r="E11" s="61"/>
      <c r="F11" s="61">
        <f aca="true" t="shared" si="1" ref="F11:G13">+B11+D11</f>
        <v>535384974</v>
      </c>
      <c r="G11" s="62">
        <f t="shared" si="1"/>
        <v>192326440</v>
      </c>
    </row>
    <row r="12" spans="1:7" ht="12.75">
      <c r="A12" s="60" t="s">
        <v>159</v>
      </c>
      <c r="B12" s="61">
        <v>1175742721</v>
      </c>
      <c r="C12" s="61">
        <v>424028731</v>
      </c>
      <c r="D12" s="61">
        <v>21140000</v>
      </c>
      <c r="E12" s="61">
        <v>21140000</v>
      </c>
      <c r="F12" s="61">
        <f t="shared" si="1"/>
        <v>1196882721</v>
      </c>
      <c r="G12" s="62">
        <f t="shared" si="1"/>
        <v>445168731</v>
      </c>
    </row>
    <row r="13" spans="1:7" ht="12.75">
      <c r="A13" s="60" t="s">
        <v>160</v>
      </c>
      <c r="B13" s="61">
        <v>46541000</v>
      </c>
      <c r="C13" s="61">
        <v>40235280</v>
      </c>
      <c r="D13" s="61">
        <v>1234000</v>
      </c>
      <c r="E13" s="61">
        <v>0</v>
      </c>
      <c r="F13" s="61">
        <f t="shared" si="1"/>
        <v>47775000</v>
      </c>
      <c r="G13" s="62">
        <f t="shared" si="1"/>
        <v>40235280</v>
      </c>
    </row>
    <row r="14" spans="1:7" ht="12.75">
      <c r="A14" s="56" t="s">
        <v>161</v>
      </c>
      <c r="B14" s="57">
        <f aca="true" t="shared" si="2" ref="B14:G14">+B15</f>
        <v>1333533655</v>
      </c>
      <c r="C14" s="57">
        <f t="shared" si="2"/>
        <v>484265261</v>
      </c>
      <c r="D14" s="57">
        <f t="shared" si="2"/>
        <v>9866000</v>
      </c>
      <c r="E14" s="57">
        <f t="shared" si="2"/>
        <v>0</v>
      </c>
      <c r="F14" s="57">
        <f t="shared" si="2"/>
        <v>1343399655</v>
      </c>
      <c r="G14" s="58">
        <f t="shared" si="2"/>
        <v>484265261</v>
      </c>
    </row>
    <row r="15" spans="1:7" ht="12.75">
      <c r="A15" s="56" t="s">
        <v>162</v>
      </c>
      <c r="B15" s="57">
        <f aca="true" t="shared" si="3" ref="B15:G15">+B16+B17+B18</f>
        <v>1333533655</v>
      </c>
      <c r="C15" s="57">
        <f t="shared" si="3"/>
        <v>484265261</v>
      </c>
      <c r="D15" s="57">
        <f t="shared" si="3"/>
        <v>9866000</v>
      </c>
      <c r="E15" s="57">
        <f t="shared" si="3"/>
        <v>0</v>
      </c>
      <c r="F15" s="57">
        <f t="shared" si="3"/>
        <v>1343399655</v>
      </c>
      <c r="G15" s="58">
        <f t="shared" si="3"/>
        <v>484265261</v>
      </c>
    </row>
    <row r="16" spans="1:7" ht="12.75">
      <c r="A16" s="60" t="s">
        <v>163</v>
      </c>
      <c r="B16" s="61">
        <v>20134000</v>
      </c>
      <c r="C16" s="61">
        <v>0</v>
      </c>
      <c r="D16" s="61">
        <v>9866000</v>
      </c>
      <c r="E16" s="61">
        <f>+'[3]FUNCIONAMIENTO'!$T$64</f>
        <v>0</v>
      </c>
      <c r="F16" s="61">
        <f aca="true" t="shared" si="4" ref="F16:G18">+B16+D16</f>
        <v>30000000</v>
      </c>
      <c r="G16" s="62">
        <f t="shared" si="4"/>
        <v>0</v>
      </c>
    </row>
    <row r="17" spans="1:7" ht="12.75">
      <c r="A17" s="60" t="s">
        <v>164</v>
      </c>
      <c r="B17" s="61">
        <v>1290399655</v>
      </c>
      <c r="C17" s="61">
        <v>462256104</v>
      </c>
      <c r="D17" s="61"/>
      <c r="E17" s="61"/>
      <c r="F17" s="61">
        <f t="shared" si="4"/>
        <v>1290399655</v>
      </c>
      <c r="G17" s="62">
        <f t="shared" si="4"/>
        <v>462256104</v>
      </c>
    </row>
    <row r="18" spans="1:7" ht="12.75">
      <c r="A18" s="60" t="s">
        <v>104</v>
      </c>
      <c r="B18" s="61">
        <f>+'[3]FUNCIONAMIENTO'!$I$30</f>
        <v>23000000</v>
      </c>
      <c r="C18" s="61">
        <v>22009157</v>
      </c>
      <c r="D18" s="61"/>
      <c r="E18" s="61"/>
      <c r="F18" s="61">
        <f t="shared" si="4"/>
        <v>23000000</v>
      </c>
      <c r="G18" s="62">
        <f t="shared" si="4"/>
        <v>22009157</v>
      </c>
    </row>
    <row r="19" spans="1:7" ht="12.75">
      <c r="A19" s="56" t="s">
        <v>165</v>
      </c>
      <c r="B19" s="57">
        <f aca="true" t="shared" si="5" ref="B19:G19">+B20+B21</f>
        <v>0</v>
      </c>
      <c r="C19" s="57">
        <f t="shared" si="5"/>
        <v>0</v>
      </c>
      <c r="D19" s="57">
        <f t="shared" si="5"/>
        <v>0</v>
      </c>
      <c r="E19" s="57">
        <f t="shared" si="5"/>
        <v>0</v>
      </c>
      <c r="F19" s="57">
        <f t="shared" si="5"/>
        <v>0</v>
      </c>
      <c r="G19" s="58">
        <f t="shared" si="5"/>
        <v>0</v>
      </c>
    </row>
    <row r="20" spans="1:7" ht="12.75">
      <c r="A20" s="60" t="s">
        <v>166</v>
      </c>
      <c r="B20" s="61"/>
      <c r="C20" s="61"/>
      <c r="D20" s="61"/>
      <c r="E20" s="61"/>
      <c r="F20" s="61">
        <f>+B20+D20</f>
        <v>0</v>
      </c>
      <c r="G20" s="62">
        <f>+C20+E20</f>
        <v>0</v>
      </c>
    </row>
    <row r="21" spans="1:7" ht="12.75">
      <c r="A21" s="60" t="s">
        <v>167</v>
      </c>
      <c r="B21" s="61"/>
      <c r="C21" s="61"/>
      <c r="D21" s="61"/>
      <c r="E21" s="61"/>
      <c r="F21" s="61">
        <f>+B21+D21</f>
        <v>0</v>
      </c>
      <c r="G21" s="62">
        <f>+C21+E21</f>
        <v>0</v>
      </c>
    </row>
    <row r="22" spans="1:7" ht="12.75">
      <c r="A22" s="56" t="s">
        <v>168</v>
      </c>
      <c r="B22" s="57">
        <v>0</v>
      </c>
      <c r="C22" s="57">
        <v>0</v>
      </c>
      <c r="D22" s="57">
        <v>0</v>
      </c>
      <c r="E22" s="57">
        <v>0</v>
      </c>
      <c r="F22" s="57">
        <v>0</v>
      </c>
      <c r="G22" s="58">
        <v>0</v>
      </c>
    </row>
    <row r="23" spans="1:7" ht="12.75">
      <c r="A23" s="56" t="s">
        <v>169</v>
      </c>
      <c r="B23" s="57">
        <f aca="true" t="shared" si="6" ref="B23:G23">+B24</f>
        <v>310000000</v>
      </c>
      <c r="C23" s="57">
        <f t="shared" si="6"/>
        <v>58580659</v>
      </c>
      <c r="D23" s="57">
        <f t="shared" si="6"/>
        <v>0</v>
      </c>
      <c r="E23" s="57">
        <f t="shared" si="6"/>
        <v>0</v>
      </c>
      <c r="F23" s="57">
        <f t="shared" si="6"/>
        <v>310000000</v>
      </c>
      <c r="G23" s="58">
        <f t="shared" si="6"/>
        <v>58580659</v>
      </c>
    </row>
    <row r="24" spans="1:7" ht="12.75">
      <c r="A24" s="60" t="s">
        <v>170</v>
      </c>
      <c r="B24" s="61">
        <v>310000000</v>
      </c>
      <c r="C24" s="61">
        <v>58580659</v>
      </c>
      <c r="D24" s="61"/>
      <c r="E24" s="61"/>
      <c r="F24" s="61">
        <f>+B24+D24</f>
        <v>310000000</v>
      </c>
      <c r="G24" s="62">
        <f>+C24+E24</f>
        <v>58580659</v>
      </c>
    </row>
    <row r="25" spans="1:7" ht="12.75">
      <c r="A25" s="56" t="s">
        <v>171</v>
      </c>
      <c r="B25" s="57">
        <v>0</v>
      </c>
      <c r="C25" s="57">
        <v>0</v>
      </c>
      <c r="D25" s="57">
        <v>0</v>
      </c>
      <c r="E25" s="57">
        <v>0</v>
      </c>
      <c r="F25" s="57">
        <v>0</v>
      </c>
      <c r="G25" s="58">
        <v>0</v>
      </c>
    </row>
    <row r="26" spans="1:8" ht="12.75">
      <c r="A26" s="56" t="s">
        <v>172</v>
      </c>
      <c r="B26" s="57">
        <f>+B9+B10+B14+B19+B22+B23+B25</f>
        <v>5407074743</v>
      </c>
      <c r="C26" s="57">
        <f>+C9+C10+C14+C19+C22+C23+C25</f>
        <v>2043795825</v>
      </c>
      <c r="D26" s="57">
        <f>+D9+D10+D14+D19+D22+D23+D25</f>
        <v>1740302000</v>
      </c>
      <c r="E26" s="57">
        <f>+E9+E10+E14+E19+E22+E23+E25</f>
        <v>978690419</v>
      </c>
      <c r="F26" s="57">
        <f>+F9+F10+F14+F19+F22+F23+F25</f>
        <v>7147376743</v>
      </c>
      <c r="G26" s="62">
        <f aca="true" t="shared" si="7" ref="G26:G53">+C26+E26</f>
        <v>3022486244</v>
      </c>
      <c r="H26" s="63" t="s">
        <v>144</v>
      </c>
    </row>
    <row r="27" spans="1:7" ht="13.5" thickBot="1">
      <c r="A27" s="64" t="s">
        <v>144</v>
      </c>
      <c r="B27" s="65" t="s">
        <v>144</v>
      </c>
      <c r="C27" s="65" t="s">
        <v>144</v>
      </c>
      <c r="D27" s="65" t="s">
        <v>144</v>
      </c>
      <c r="E27" s="65"/>
      <c r="F27" s="66"/>
      <c r="G27" s="67" t="s">
        <v>144</v>
      </c>
    </row>
    <row r="28" spans="1:8" ht="12.75">
      <c r="A28" s="68" t="s">
        <v>173</v>
      </c>
      <c r="B28" s="69">
        <f>+B29+B34+B40+B44+B47+B49</f>
        <v>22346335128</v>
      </c>
      <c r="C28" s="69">
        <f>+C29+C34+C40+C44+C47+C49</f>
        <v>9448616230</v>
      </c>
      <c r="D28" s="69">
        <f>+D29+D34+D40+D44+D47+D49</f>
        <v>1540000000</v>
      </c>
      <c r="E28" s="69">
        <f>+E29+E34+E40+E44+E47+E49</f>
        <v>786270865</v>
      </c>
      <c r="F28" s="69">
        <f aca="true" t="shared" si="8" ref="F28:F53">+B28+D28</f>
        <v>23886335128</v>
      </c>
      <c r="G28" s="70">
        <f t="shared" si="7"/>
        <v>10234887095</v>
      </c>
      <c r="H28" s="49" t="s">
        <v>144</v>
      </c>
    </row>
    <row r="29" spans="1:7" ht="12.75">
      <c r="A29" s="71" t="s">
        <v>174</v>
      </c>
      <c r="B29" s="72">
        <f>+B31+B32+B33</f>
        <v>2439541574</v>
      </c>
      <c r="C29" s="72">
        <f>+C31+C32+C33</f>
        <v>1241009471</v>
      </c>
      <c r="D29" s="72">
        <f>+D31+D32+D33</f>
        <v>0</v>
      </c>
      <c r="E29" s="72">
        <f>+E31+E32+E33</f>
        <v>0</v>
      </c>
      <c r="F29" s="72">
        <f>+F31+F32+F33</f>
        <v>2439541574</v>
      </c>
      <c r="G29" s="58">
        <f t="shared" si="7"/>
        <v>1241009471</v>
      </c>
    </row>
    <row r="30" spans="1:7" ht="39" customHeight="1" thickBot="1">
      <c r="A30" s="73" t="s">
        <v>175</v>
      </c>
      <c r="B30" s="72"/>
      <c r="C30" s="72"/>
      <c r="D30" s="72"/>
      <c r="E30" s="72"/>
      <c r="F30" s="57">
        <f t="shared" si="8"/>
        <v>0</v>
      </c>
      <c r="G30" s="58">
        <f t="shared" si="7"/>
        <v>0</v>
      </c>
    </row>
    <row r="31" spans="1:7" ht="24.75" customHeight="1">
      <c r="A31" s="74" t="s">
        <v>176</v>
      </c>
      <c r="B31" s="75">
        <v>1864541574</v>
      </c>
      <c r="C31" s="75">
        <v>1113376773</v>
      </c>
      <c r="D31" s="75"/>
      <c r="E31" s="75"/>
      <c r="F31" s="61">
        <f t="shared" si="8"/>
        <v>1864541574</v>
      </c>
      <c r="G31" s="62">
        <f t="shared" si="7"/>
        <v>1113376773</v>
      </c>
    </row>
    <row r="32" spans="1:7" ht="21">
      <c r="A32" s="74" t="s">
        <v>177</v>
      </c>
      <c r="B32" s="75">
        <v>350000000</v>
      </c>
      <c r="C32" s="75">
        <v>95715832</v>
      </c>
      <c r="D32" s="75"/>
      <c r="E32" s="75"/>
      <c r="F32" s="61">
        <f t="shared" si="8"/>
        <v>350000000</v>
      </c>
      <c r="G32" s="62">
        <f t="shared" si="7"/>
        <v>95715832</v>
      </c>
    </row>
    <row r="33" spans="1:7" ht="12.75">
      <c r="A33" s="74" t="s">
        <v>178</v>
      </c>
      <c r="B33" s="75">
        <v>225000000</v>
      </c>
      <c r="C33" s="76">
        <v>31916866</v>
      </c>
      <c r="D33" s="75"/>
      <c r="E33" s="75"/>
      <c r="F33" s="61">
        <f t="shared" si="8"/>
        <v>225000000</v>
      </c>
      <c r="G33" s="62">
        <f t="shared" si="7"/>
        <v>31916866</v>
      </c>
    </row>
    <row r="34" spans="1:7" ht="12.75">
      <c r="A34" s="71" t="s">
        <v>179</v>
      </c>
      <c r="B34" s="72">
        <f aca="true" t="shared" si="9" ref="B34:G34">+B36+B37+B38+B39</f>
        <v>8072344572</v>
      </c>
      <c r="C34" s="72">
        <f t="shared" si="9"/>
        <v>3760932435</v>
      </c>
      <c r="D34" s="72">
        <f t="shared" si="9"/>
        <v>1540000000</v>
      </c>
      <c r="E34" s="72">
        <f t="shared" si="9"/>
        <v>786270865</v>
      </c>
      <c r="F34" s="72">
        <f t="shared" si="9"/>
        <v>9612344572</v>
      </c>
      <c r="G34" s="77">
        <f t="shared" si="9"/>
        <v>4547203300</v>
      </c>
    </row>
    <row r="35" spans="1:7" ht="24.75" thickBot="1">
      <c r="A35" s="73" t="s">
        <v>180</v>
      </c>
      <c r="B35" s="72"/>
      <c r="C35" s="72"/>
      <c r="D35" s="72"/>
      <c r="E35" s="72"/>
      <c r="F35" s="61">
        <f t="shared" si="8"/>
        <v>0</v>
      </c>
      <c r="G35" s="62">
        <f t="shared" si="7"/>
        <v>0</v>
      </c>
    </row>
    <row r="36" spans="1:7" ht="21">
      <c r="A36" s="74" t="s">
        <v>181</v>
      </c>
      <c r="B36" s="75">
        <v>2713871379</v>
      </c>
      <c r="C36" s="75">
        <v>2134860420</v>
      </c>
      <c r="D36" s="75">
        <v>0</v>
      </c>
      <c r="E36" s="75">
        <v>0</v>
      </c>
      <c r="F36" s="61">
        <f t="shared" si="8"/>
        <v>2713871379</v>
      </c>
      <c r="G36" s="62">
        <f t="shared" si="7"/>
        <v>2134860420</v>
      </c>
    </row>
    <row r="37" spans="1:8" ht="27" customHeight="1">
      <c r="A37" s="74" t="s">
        <v>182</v>
      </c>
      <c r="B37" s="75">
        <v>2103012723</v>
      </c>
      <c r="C37" s="75">
        <v>643283684</v>
      </c>
      <c r="D37" s="75">
        <v>1540000000</v>
      </c>
      <c r="E37" s="75">
        <v>786270865</v>
      </c>
      <c r="F37" s="61">
        <f t="shared" si="8"/>
        <v>3643012723</v>
      </c>
      <c r="G37" s="62">
        <f t="shared" si="7"/>
        <v>1429554549</v>
      </c>
      <c r="H37" s="49" t="s">
        <v>144</v>
      </c>
    </row>
    <row r="38" spans="1:7" ht="21">
      <c r="A38" s="74" t="s">
        <v>183</v>
      </c>
      <c r="B38" s="75">
        <v>2211505468</v>
      </c>
      <c r="C38" s="75">
        <v>373546701</v>
      </c>
      <c r="D38" s="75"/>
      <c r="E38" s="75"/>
      <c r="F38" s="61">
        <f t="shared" si="8"/>
        <v>2211505468</v>
      </c>
      <c r="G38" s="62">
        <f t="shared" si="7"/>
        <v>373546701</v>
      </c>
    </row>
    <row r="39" spans="1:7" ht="21">
      <c r="A39" s="74" t="s">
        <v>184</v>
      </c>
      <c r="B39" s="75">
        <v>1043955002</v>
      </c>
      <c r="C39" s="75">
        <v>609241630</v>
      </c>
      <c r="D39" s="75"/>
      <c r="E39" s="75"/>
      <c r="F39" s="61">
        <f t="shared" si="8"/>
        <v>1043955002</v>
      </c>
      <c r="G39" s="62">
        <f t="shared" si="7"/>
        <v>609241630</v>
      </c>
    </row>
    <row r="40" spans="1:7" ht="12.75">
      <c r="A40" s="71" t="s">
        <v>185</v>
      </c>
      <c r="B40" s="72">
        <f aca="true" t="shared" si="10" ref="B40:G40">+B42+B43</f>
        <v>2015527581</v>
      </c>
      <c r="C40" s="72">
        <f t="shared" si="10"/>
        <v>1256815079</v>
      </c>
      <c r="D40" s="72">
        <f t="shared" si="10"/>
        <v>0</v>
      </c>
      <c r="E40" s="72">
        <f t="shared" si="10"/>
        <v>0</v>
      </c>
      <c r="F40" s="72">
        <f t="shared" si="10"/>
        <v>2015527581</v>
      </c>
      <c r="G40" s="77">
        <f t="shared" si="10"/>
        <v>1256815079</v>
      </c>
    </row>
    <row r="41" spans="1:7" ht="54" customHeight="1" thickBot="1">
      <c r="A41" s="73" t="s">
        <v>186</v>
      </c>
      <c r="B41" s="72"/>
      <c r="C41" s="72"/>
      <c r="D41" s="72"/>
      <c r="E41" s="72"/>
      <c r="F41" s="61">
        <f t="shared" si="8"/>
        <v>0</v>
      </c>
      <c r="G41" s="62">
        <f t="shared" si="7"/>
        <v>0</v>
      </c>
    </row>
    <row r="42" spans="1:7" ht="12.75">
      <c r="A42" s="74" t="s">
        <v>187</v>
      </c>
      <c r="B42" s="75">
        <v>320000000</v>
      </c>
      <c r="C42" s="75">
        <v>221420184</v>
      </c>
      <c r="D42" s="75"/>
      <c r="E42" s="75"/>
      <c r="F42" s="61">
        <f t="shared" si="8"/>
        <v>320000000</v>
      </c>
      <c r="G42" s="62">
        <f t="shared" si="7"/>
        <v>221420184</v>
      </c>
    </row>
    <row r="43" spans="1:7" ht="12.75">
      <c r="A43" s="74" t="s">
        <v>188</v>
      </c>
      <c r="B43" s="75">
        <v>1695527581</v>
      </c>
      <c r="C43" s="75">
        <v>1035394895</v>
      </c>
      <c r="D43" s="75"/>
      <c r="E43" s="75"/>
      <c r="F43" s="61">
        <f t="shared" si="8"/>
        <v>1695527581</v>
      </c>
      <c r="G43" s="62">
        <f t="shared" si="7"/>
        <v>1035394895</v>
      </c>
    </row>
    <row r="44" spans="1:7" ht="36" customHeight="1" thickBot="1">
      <c r="A44" s="73" t="s">
        <v>189</v>
      </c>
      <c r="B44" s="78">
        <f aca="true" t="shared" si="11" ref="B44:G44">+B45+B46</f>
        <v>5266813192</v>
      </c>
      <c r="C44" s="78">
        <f t="shared" si="11"/>
        <v>1652307925</v>
      </c>
      <c r="D44" s="78">
        <f t="shared" si="11"/>
        <v>0</v>
      </c>
      <c r="E44" s="78">
        <f t="shared" si="11"/>
        <v>0</v>
      </c>
      <c r="F44" s="78">
        <f t="shared" si="11"/>
        <v>5266813192</v>
      </c>
      <c r="G44" s="79">
        <f t="shared" si="11"/>
        <v>1652307925</v>
      </c>
    </row>
    <row r="45" spans="1:7" ht="23.25" customHeight="1">
      <c r="A45" s="74" t="s">
        <v>190</v>
      </c>
      <c r="B45" s="75">
        <v>3711050806</v>
      </c>
      <c r="C45" s="75">
        <v>1403140857</v>
      </c>
      <c r="D45" s="75"/>
      <c r="E45" s="75"/>
      <c r="F45" s="61">
        <f t="shared" si="8"/>
        <v>3711050806</v>
      </c>
      <c r="G45" s="62">
        <f t="shared" si="7"/>
        <v>1403140857</v>
      </c>
    </row>
    <row r="46" spans="1:7" ht="30" customHeight="1">
      <c r="A46" s="74" t="s">
        <v>191</v>
      </c>
      <c r="B46" s="75">
        <v>1555762386</v>
      </c>
      <c r="C46" s="75">
        <v>249167068</v>
      </c>
      <c r="D46" s="75"/>
      <c r="E46" s="75"/>
      <c r="F46" s="61">
        <f t="shared" si="8"/>
        <v>1555762386</v>
      </c>
      <c r="G46" s="62">
        <f t="shared" si="7"/>
        <v>249167068</v>
      </c>
    </row>
    <row r="47" spans="1:7" ht="36.75" customHeight="1" thickBot="1">
      <c r="A47" s="73" t="s">
        <v>192</v>
      </c>
      <c r="B47" s="78">
        <f aca="true" t="shared" si="12" ref="B47:G47">+B48</f>
        <v>410231113</v>
      </c>
      <c r="C47" s="78">
        <f t="shared" si="12"/>
        <v>38867961</v>
      </c>
      <c r="D47" s="78">
        <f t="shared" si="12"/>
        <v>0</v>
      </c>
      <c r="E47" s="78">
        <f t="shared" si="12"/>
        <v>0</v>
      </c>
      <c r="F47" s="78">
        <f t="shared" si="12"/>
        <v>410231113</v>
      </c>
      <c r="G47" s="79">
        <f t="shared" si="12"/>
        <v>38867961</v>
      </c>
    </row>
    <row r="48" spans="1:7" ht="21">
      <c r="A48" s="80" t="s">
        <v>193</v>
      </c>
      <c r="B48" s="75">
        <v>410231113</v>
      </c>
      <c r="C48" s="75">
        <v>38867961</v>
      </c>
      <c r="D48" s="75"/>
      <c r="E48" s="75"/>
      <c r="F48" s="61">
        <f t="shared" si="8"/>
        <v>410231113</v>
      </c>
      <c r="G48" s="62">
        <f t="shared" si="7"/>
        <v>38867961</v>
      </c>
    </row>
    <row r="49" spans="1:7" ht="27" customHeight="1" thickBot="1">
      <c r="A49" s="73" t="s">
        <v>194</v>
      </c>
      <c r="B49" s="72">
        <f aca="true" t="shared" si="13" ref="B49:G49">+B50+B51</f>
        <v>4141877096</v>
      </c>
      <c r="C49" s="72">
        <f t="shared" si="13"/>
        <v>1498683359</v>
      </c>
      <c r="D49" s="72">
        <f t="shared" si="13"/>
        <v>0</v>
      </c>
      <c r="E49" s="72">
        <f t="shared" si="13"/>
        <v>0</v>
      </c>
      <c r="F49" s="72">
        <f t="shared" si="13"/>
        <v>4141877096</v>
      </c>
      <c r="G49" s="77">
        <f t="shared" si="13"/>
        <v>1498683359</v>
      </c>
    </row>
    <row r="50" spans="1:7" ht="21">
      <c r="A50" s="81" t="s">
        <v>195</v>
      </c>
      <c r="B50" s="75">
        <v>1266511705</v>
      </c>
      <c r="C50" s="75">
        <v>173510984</v>
      </c>
      <c r="D50" s="75"/>
      <c r="E50" s="75"/>
      <c r="F50" s="61">
        <f t="shared" si="8"/>
        <v>1266511705</v>
      </c>
      <c r="G50" s="62">
        <f t="shared" si="7"/>
        <v>173510984</v>
      </c>
    </row>
    <row r="51" spans="1:7" ht="12.75">
      <c r="A51" s="81" t="s">
        <v>196</v>
      </c>
      <c r="B51" s="75">
        <v>2875365391</v>
      </c>
      <c r="C51" s="75">
        <v>1325172375</v>
      </c>
      <c r="D51" s="75"/>
      <c r="E51" s="75"/>
      <c r="F51" s="61">
        <f t="shared" si="8"/>
        <v>2875365391</v>
      </c>
      <c r="G51" s="62">
        <f t="shared" si="7"/>
        <v>1325172375</v>
      </c>
    </row>
    <row r="52" spans="1:7" ht="12.75">
      <c r="A52" s="71" t="s">
        <v>144</v>
      </c>
      <c r="B52" s="72">
        <v>0</v>
      </c>
      <c r="C52" s="72">
        <v>0</v>
      </c>
      <c r="D52" s="72">
        <v>0</v>
      </c>
      <c r="E52" s="72">
        <v>0</v>
      </c>
      <c r="F52" s="61">
        <f t="shared" si="8"/>
        <v>0</v>
      </c>
      <c r="G52" s="62">
        <f t="shared" si="7"/>
        <v>0</v>
      </c>
    </row>
    <row r="53" spans="1:7" ht="12.75">
      <c r="A53" s="82" t="s">
        <v>197</v>
      </c>
      <c r="B53" s="57">
        <v>0</v>
      </c>
      <c r="C53" s="57">
        <v>0</v>
      </c>
      <c r="D53" s="57">
        <v>0</v>
      </c>
      <c r="E53" s="57">
        <v>0</v>
      </c>
      <c r="F53" s="61">
        <f t="shared" si="8"/>
        <v>0</v>
      </c>
      <c r="G53" s="62">
        <f t="shared" si="7"/>
        <v>0</v>
      </c>
    </row>
    <row r="54" spans="1:7" ht="12.75">
      <c r="A54" s="83">
        <v>0</v>
      </c>
      <c r="B54" s="84">
        <v>0</v>
      </c>
      <c r="C54" s="84"/>
      <c r="D54" s="84"/>
      <c r="E54" s="84"/>
      <c r="F54" s="57"/>
      <c r="G54" s="58"/>
    </row>
    <row r="55" spans="1:7" ht="13.5" thickBot="1">
      <c r="A55" s="85" t="s">
        <v>198</v>
      </c>
      <c r="B55" s="86">
        <f aca="true" t="shared" si="14" ref="B55:G55">+B26+B28+B53</f>
        <v>27753409871</v>
      </c>
      <c r="C55" s="86">
        <f t="shared" si="14"/>
        <v>11492412055</v>
      </c>
      <c r="D55" s="86">
        <f t="shared" si="14"/>
        <v>3280302000</v>
      </c>
      <c r="E55" s="86">
        <f t="shared" si="14"/>
        <v>1764961284</v>
      </c>
      <c r="F55" s="86">
        <f t="shared" si="14"/>
        <v>31033711871</v>
      </c>
      <c r="G55" s="87">
        <f t="shared" si="14"/>
        <v>13257373339</v>
      </c>
    </row>
    <row r="56" spans="1:7" ht="27.75" customHeight="1">
      <c r="A56" s="88"/>
      <c r="B56" s="89" t="s">
        <v>144</v>
      </c>
      <c r="C56" s="90" t="s">
        <v>144</v>
      </c>
      <c r="D56" s="89"/>
      <c r="E56" s="89" t="s">
        <v>144</v>
      </c>
      <c r="F56" s="89"/>
      <c r="G56" s="89" t="s">
        <v>144</v>
      </c>
    </row>
    <row r="57" spans="1:7" ht="32.25" customHeight="1">
      <c r="A57" s="91"/>
      <c r="B57" s="91" t="s">
        <v>144</v>
      </c>
      <c r="C57" s="91"/>
      <c r="D57" s="91" t="s">
        <v>144</v>
      </c>
      <c r="E57" s="91"/>
      <c r="F57" s="91"/>
      <c r="G57" s="91"/>
    </row>
    <row r="58" spans="1:7" ht="12.75">
      <c r="A58" s="92"/>
      <c r="B58" s="93" t="s">
        <v>144</v>
      </c>
      <c r="C58" s="94"/>
      <c r="D58" s="94"/>
      <c r="E58" s="93" t="s">
        <v>144</v>
      </c>
      <c r="F58" s="93">
        <f>+F55-'[1]Hoja1'!$F$37</f>
        <v>0</v>
      </c>
      <c r="G58" s="93" t="s">
        <v>144</v>
      </c>
    </row>
    <row r="59" spans="1:7" ht="12.75">
      <c r="A59" s="92"/>
      <c r="B59" s="95" t="s">
        <v>144</v>
      </c>
      <c r="C59" s="94"/>
      <c r="D59" s="94"/>
      <c r="E59" s="94"/>
      <c r="F59" s="93" t="e">
        <f>+'[1]Hoja1'!$J$207</f>
        <v>#REF!</v>
      </c>
      <c r="G59" s="93" t="s">
        <v>144</v>
      </c>
    </row>
    <row r="60" spans="1:7" ht="12.75">
      <c r="A60" s="92"/>
      <c r="B60" s="94"/>
      <c r="C60" s="94"/>
      <c r="D60" s="94"/>
      <c r="E60" s="94"/>
      <c r="F60" s="93" t="e">
        <f>+F58-F59</f>
        <v>#REF!</v>
      </c>
      <c r="G60" s="94"/>
    </row>
    <row r="61" ht="12.75">
      <c r="A61" s="96"/>
    </row>
    <row r="62" ht="12.75">
      <c r="A62" s="97"/>
    </row>
    <row r="63" ht="12.75">
      <c r="A63" s="97"/>
    </row>
    <row r="64" ht="12.75">
      <c r="A64" s="97"/>
    </row>
    <row r="65" ht="12.75">
      <c r="A65" s="98"/>
    </row>
    <row r="66" ht="15.75" customHeight="1">
      <c r="A66" s="98"/>
    </row>
    <row r="67" ht="12.75">
      <c r="A67" s="98"/>
    </row>
  </sheetData>
  <sheetProtection/>
  <mergeCells count="4">
    <mergeCell ref="A7:A8"/>
    <mergeCell ref="B7:C7"/>
    <mergeCell ref="D7:E7"/>
    <mergeCell ref="F7:G7"/>
  </mergeCells>
  <printOptions gridLines="1" horizontalCentered="1" verticalCentered="1"/>
  <pageMargins left="0.3937007874015748" right="0.3937007874015748" top="0.7874015748031497" bottom="0.5118110236220472" header="0" footer="0"/>
  <pageSetup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23"/>
  <sheetViews>
    <sheetView zoomScaleSheetLayoutView="75" zoomScalePageLayoutView="0" workbookViewId="0" topLeftCell="A7">
      <selection activeCell="D9" sqref="D9"/>
    </sheetView>
  </sheetViews>
  <sheetFormatPr defaultColWidth="11.421875" defaultRowHeight="12.75"/>
  <cols>
    <col min="1" max="1" width="47.421875" style="0" customWidth="1"/>
    <col min="2" max="2" width="84.140625" style="0" customWidth="1"/>
  </cols>
  <sheetData>
    <row r="1" spans="1:2" ht="14.25" thickBot="1">
      <c r="A1" s="341" t="s">
        <v>16</v>
      </c>
      <c r="B1" s="341"/>
    </row>
    <row r="2" spans="1:2" ht="27" customHeight="1">
      <c r="A2" s="337" t="s">
        <v>17</v>
      </c>
      <c r="B2" s="338"/>
    </row>
    <row r="3" spans="1:2" ht="24.75" customHeight="1" thickBot="1">
      <c r="A3" s="339" t="s">
        <v>18</v>
      </c>
      <c r="B3" s="340"/>
    </row>
    <row r="4" spans="1:2" ht="12.75">
      <c r="A4" s="5" t="s">
        <v>19</v>
      </c>
      <c r="B4" s="5" t="s">
        <v>20</v>
      </c>
    </row>
    <row r="5" spans="1:2" ht="36.75">
      <c r="A5" s="6" t="s">
        <v>62</v>
      </c>
      <c r="B5" s="7" t="s">
        <v>50</v>
      </c>
    </row>
    <row r="6" spans="1:2" ht="27.75">
      <c r="A6" s="6" t="s">
        <v>21</v>
      </c>
      <c r="B6" s="7" t="s">
        <v>51</v>
      </c>
    </row>
    <row r="7" spans="1:2" ht="21" customHeight="1">
      <c r="A7" s="6" t="s">
        <v>22</v>
      </c>
      <c r="B7" s="7" t="s">
        <v>52</v>
      </c>
    </row>
    <row r="8" spans="1:2" ht="45" customHeight="1">
      <c r="A8" s="6" t="s">
        <v>55</v>
      </c>
      <c r="B8" s="127" t="s">
        <v>43</v>
      </c>
    </row>
    <row r="9" spans="1:2" ht="54" customHeight="1">
      <c r="A9" s="131" t="s">
        <v>44</v>
      </c>
      <c r="B9" s="7" t="s">
        <v>53</v>
      </c>
    </row>
    <row r="10" spans="1:2" ht="21" customHeight="1">
      <c r="A10" s="128" t="s">
        <v>241</v>
      </c>
      <c r="B10" s="129" t="s">
        <v>242</v>
      </c>
    </row>
    <row r="11" spans="1:2" ht="40.5" customHeight="1">
      <c r="A11" s="6" t="s">
        <v>54</v>
      </c>
      <c r="B11" s="7" t="s">
        <v>243</v>
      </c>
    </row>
    <row r="12" spans="1:2" ht="36.75" customHeight="1">
      <c r="A12" s="131" t="s">
        <v>23</v>
      </c>
      <c r="B12" s="130" t="s">
        <v>56</v>
      </c>
    </row>
    <row r="13" spans="1:2" ht="21.75" customHeight="1">
      <c r="A13" s="131" t="s">
        <v>41</v>
      </c>
      <c r="B13" s="7" t="s">
        <v>57</v>
      </c>
    </row>
    <row r="14" spans="1:2" ht="18.75">
      <c r="A14" s="6" t="s">
        <v>24</v>
      </c>
      <c r="B14" s="7" t="s">
        <v>42</v>
      </c>
    </row>
    <row r="15" spans="1:2" ht="18.75">
      <c r="A15" s="6" t="s">
        <v>25</v>
      </c>
      <c r="B15" s="7" t="s">
        <v>45</v>
      </c>
    </row>
    <row r="16" spans="1:2" ht="18.75">
      <c r="A16" s="6" t="s">
        <v>26</v>
      </c>
      <c r="B16" s="7" t="s">
        <v>58</v>
      </c>
    </row>
    <row r="17" spans="1:2" ht="36.75">
      <c r="A17" s="6" t="s">
        <v>27</v>
      </c>
      <c r="B17" s="7" t="s">
        <v>8</v>
      </c>
    </row>
    <row r="18" spans="1:2" ht="18.75">
      <c r="A18" s="6" t="s">
        <v>28</v>
      </c>
      <c r="B18" s="7" t="s">
        <v>29</v>
      </c>
    </row>
    <row r="19" spans="1:2" ht="18.75">
      <c r="A19" s="6" t="s">
        <v>30</v>
      </c>
      <c r="B19" s="7" t="s">
        <v>59</v>
      </c>
    </row>
    <row r="20" spans="1:2" ht="25.5" customHeight="1">
      <c r="A20" s="6" t="s">
        <v>31</v>
      </c>
      <c r="B20" s="7" t="s">
        <v>46</v>
      </c>
    </row>
    <row r="21" spans="1:2" ht="25.5" customHeight="1">
      <c r="A21" s="6" t="s">
        <v>32</v>
      </c>
      <c r="B21" s="7" t="s">
        <v>47</v>
      </c>
    </row>
    <row r="22" spans="1:2" ht="21" customHeight="1">
      <c r="A22" s="6" t="s">
        <v>33</v>
      </c>
      <c r="B22" s="7" t="s">
        <v>48</v>
      </c>
    </row>
    <row r="23" spans="1:2" ht="84" customHeight="1" thickBot="1">
      <c r="A23" s="132" t="s">
        <v>60</v>
      </c>
      <c r="B23" s="8" t="s">
        <v>2</v>
      </c>
    </row>
  </sheetData>
  <sheetProtection/>
  <mergeCells count="3">
    <mergeCell ref="A2:B2"/>
    <mergeCell ref="A3:B3"/>
    <mergeCell ref="A1:B1"/>
  </mergeCells>
  <printOptions horizontalCentered="1" verticalCentered="1"/>
  <pageMargins left="0.7874015748031497" right="0.7874015748031497" top="0.984251968503937" bottom="0.984251968503937" header="0" footer="0"/>
  <pageSetup fitToHeight="1" fitToWidth="1" horizontalDpi="300" verticalDpi="300" orientation="landscape" scale="72" r:id="rId1"/>
</worksheet>
</file>

<file path=xl/worksheets/sheet5.xml><?xml version="1.0" encoding="utf-8"?>
<worksheet xmlns="http://schemas.openxmlformats.org/spreadsheetml/2006/main" xmlns:r="http://schemas.openxmlformats.org/officeDocument/2006/relationships">
  <dimension ref="A1:B16"/>
  <sheetViews>
    <sheetView zoomScaleSheetLayoutView="75" zoomScalePageLayoutView="0" workbookViewId="0" topLeftCell="A1">
      <selection activeCell="B18" sqref="B18"/>
    </sheetView>
  </sheetViews>
  <sheetFormatPr defaultColWidth="11.421875" defaultRowHeight="12.75"/>
  <cols>
    <col min="1" max="1" width="33.57421875" style="0" customWidth="1"/>
    <col min="2" max="2" width="72.140625" style="0" customWidth="1"/>
  </cols>
  <sheetData>
    <row r="1" spans="1:2" ht="14.25" thickBot="1">
      <c r="A1" s="341" t="s">
        <v>34</v>
      </c>
      <c r="B1" s="341"/>
    </row>
    <row r="2" spans="1:2" ht="13.5" customHeight="1">
      <c r="A2" s="337" t="s">
        <v>17</v>
      </c>
      <c r="B2" s="338"/>
    </row>
    <row r="3" spans="1:2" ht="14.25" thickBot="1">
      <c r="A3" s="339" t="s">
        <v>35</v>
      </c>
      <c r="B3" s="340"/>
    </row>
    <row r="4" spans="1:2" ht="13.5" thickBot="1">
      <c r="A4" s="3" t="s">
        <v>19</v>
      </c>
      <c r="B4" s="4" t="s">
        <v>20</v>
      </c>
    </row>
    <row r="5" spans="1:2" ht="26.25" thickBot="1">
      <c r="A5" s="11" t="s">
        <v>10</v>
      </c>
      <c r="B5" s="12" t="s">
        <v>11</v>
      </c>
    </row>
    <row r="6" spans="1:2" ht="30" customHeight="1" thickBot="1">
      <c r="A6" s="11" t="s">
        <v>64</v>
      </c>
      <c r="B6" s="12" t="s">
        <v>66</v>
      </c>
    </row>
    <row r="7" spans="1:2" ht="64.5" thickBot="1">
      <c r="A7" s="10" t="s">
        <v>65</v>
      </c>
      <c r="B7" s="13" t="s">
        <v>49</v>
      </c>
    </row>
    <row r="8" spans="1:2" ht="39" thickBot="1">
      <c r="A8" s="10" t="s">
        <v>9</v>
      </c>
      <c r="B8" s="13" t="s">
        <v>3</v>
      </c>
    </row>
    <row r="9" spans="1:2" ht="64.5" thickBot="1">
      <c r="A9" s="10" t="s">
        <v>36</v>
      </c>
      <c r="B9" s="13" t="s">
        <v>4</v>
      </c>
    </row>
    <row r="10" spans="1:2" ht="64.5" thickBot="1">
      <c r="A10" s="10" t="s">
        <v>37</v>
      </c>
      <c r="B10" s="13" t="s">
        <v>5</v>
      </c>
    </row>
    <row r="11" spans="1:2" ht="68.25" customHeight="1" thickBot="1">
      <c r="A11" s="10" t="s">
        <v>38</v>
      </c>
      <c r="B11" s="13" t="s">
        <v>6</v>
      </c>
    </row>
    <row r="12" spans="1:2" ht="26.25" thickBot="1">
      <c r="A12" s="10" t="s">
        <v>13</v>
      </c>
      <c r="B12" s="13" t="s">
        <v>7</v>
      </c>
    </row>
    <row r="13" spans="1:2" ht="32.25" customHeight="1" thickBot="1">
      <c r="A13" s="10" t="s">
        <v>14</v>
      </c>
      <c r="B13" s="13" t="s">
        <v>63</v>
      </c>
    </row>
    <row r="14" spans="1:2" ht="47.25" customHeight="1" thickBot="1">
      <c r="A14" s="10" t="s">
        <v>39</v>
      </c>
      <c r="B14" s="13" t="s">
        <v>40</v>
      </c>
    </row>
    <row r="15" spans="1:2" ht="26.25" thickBot="1">
      <c r="A15" s="10" t="s">
        <v>15</v>
      </c>
      <c r="B15" s="13" t="s">
        <v>12</v>
      </c>
    </row>
    <row r="16" ht="12.75">
      <c r="B16" s="9"/>
    </row>
  </sheetData>
  <sheetProtection/>
  <mergeCells count="3">
    <mergeCell ref="A2:B2"/>
    <mergeCell ref="A3:B3"/>
    <mergeCell ref="A1:B1"/>
  </mergeCells>
  <printOptions horizontalCentered="1" verticalCentered="1"/>
  <pageMargins left="0.3937007874015748" right="0.3937007874015748" top="0.7874015748031497" bottom="0.7874015748031497" header="0" footer="0"/>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D4:E18"/>
  <sheetViews>
    <sheetView zoomScalePageLayoutView="0" workbookViewId="0" topLeftCell="A1">
      <selection activeCell="E18" sqref="E18"/>
    </sheetView>
  </sheetViews>
  <sheetFormatPr defaultColWidth="11.421875" defaultRowHeight="12.75"/>
  <sheetData>
    <row r="4" spans="4:5" ht="12.75">
      <c r="D4" t="s">
        <v>73</v>
      </c>
      <c r="E4">
        <v>57</v>
      </c>
    </row>
    <row r="5" spans="4:5" ht="12.75">
      <c r="D5" t="s">
        <v>80</v>
      </c>
      <c r="E5">
        <v>70</v>
      </c>
    </row>
    <row r="6" spans="4:5" ht="12.75">
      <c r="D6" t="s">
        <v>70</v>
      </c>
      <c r="E6">
        <v>47</v>
      </c>
    </row>
    <row r="7" spans="4:5" ht="12.75">
      <c r="D7" t="s">
        <v>79</v>
      </c>
      <c r="E7">
        <v>67</v>
      </c>
    </row>
    <row r="8" spans="4:5" ht="12.75">
      <c r="D8" t="s">
        <v>75</v>
      </c>
      <c r="E8">
        <v>14</v>
      </c>
    </row>
    <row r="9" spans="4:5" ht="12.75">
      <c r="D9" t="s">
        <v>74</v>
      </c>
      <c r="E9">
        <v>48</v>
      </c>
    </row>
    <row r="10" spans="4:5" ht="12.75">
      <c r="D10" t="s">
        <v>76</v>
      </c>
      <c r="E10">
        <v>18</v>
      </c>
    </row>
    <row r="11" spans="4:5" ht="12.75">
      <c r="D11" t="s">
        <v>77</v>
      </c>
      <c r="E11">
        <v>32</v>
      </c>
    </row>
    <row r="12" spans="4:5" ht="12.75">
      <c r="D12" t="s">
        <v>72</v>
      </c>
      <c r="E12">
        <v>32</v>
      </c>
    </row>
    <row r="13" spans="4:5" ht="12.75">
      <c r="D13" t="s">
        <v>78</v>
      </c>
      <c r="E13">
        <v>78</v>
      </c>
    </row>
    <row r="14" spans="4:5" ht="12.75">
      <c r="D14" t="s">
        <v>81</v>
      </c>
      <c r="E14">
        <v>47</v>
      </c>
    </row>
    <row r="15" spans="4:5" ht="12.75">
      <c r="D15" t="s">
        <v>82</v>
      </c>
      <c r="E15">
        <v>45</v>
      </c>
    </row>
    <row r="16" spans="4:5" ht="12.75">
      <c r="D16" t="s">
        <v>83</v>
      </c>
      <c r="E16">
        <v>99</v>
      </c>
    </row>
    <row r="17" spans="4:5" ht="12.75">
      <c r="D17" t="s">
        <v>71</v>
      </c>
      <c r="E17">
        <v>60</v>
      </c>
    </row>
    <row r="18" ht="12.75">
      <c r="E18">
        <f>AVERAGE(E4:E17,E4:E17)</f>
        <v>51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D1:I18"/>
  <sheetViews>
    <sheetView zoomScale="90" zoomScaleNormal="90" workbookViewId="0" topLeftCell="A1">
      <pane xSplit="3" ySplit="1" topLeftCell="D2" activePane="bottomRight" state="frozen"/>
      <selection pane="topLeft" activeCell="A1" sqref="A1"/>
      <selection pane="topRight" activeCell="D1" sqref="D1"/>
      <selection pane="bottomLeft" activeCell="A2" sqref="A2"/>
      <selection pane="bottomRight" activeCell="D2" sqref="D2:D4"/>
    </sheetView>
  </sheetViews>
  <sheetFormatPr defaultColWidth="11.421875" defaultRowHeight="12.75"/>
  <cols>
    <col min="4" max="4" width="21.421875" style="0" customWidth="1"/>
    <col min="5" max="5" width="14.57421875" style="0" customWidth="1"/>
    <col min="6" max="6" width="27.8515625" style="0" customWidth="1"/>
    <col min="7" max="7" width="21.00390625" style="119" customWidth="1"/>
    <col min="8" max="8" width="23.140625" style="0" customWidth="1"/>
    <col min="9" max="9" width="24.57421875" style="0" customWidth="1"/>
  </cols>
  <sheetData>
    <row r="1" spans="4:9" ht="29.25" customHeight="1">
      <c r="D1" s="122" t="s">
        <v>237</v>
      </c>
      <c r="E1" s="124" t="s">
        <v>238</v>
      </c>
      <c r="F1" s="122" t="s">
        <v>222</v>
      </c>
      <c r="G1" s="124" t="s">
        <v>239</v>
      </c>
      <c r="H1" s="134" t="s">
        <v>244</v>
      </c>
      <c r="I1" s="134" t="s">
        <v>245</v>
      </c>
    </row>
    <row r="2" spans="4:9" ht="51">
      <c r="D2" s="345" t="e">
        <f>+#REF!</f>
        <v>#REF!</v>
      </c>
      <c r="E2" s="342">
        <v>70.86591378314343</v>
      </c>
      <c r="F2" s="120" t="s">
        <v>223</v>
      </c>
      <c r="G2" s="121">
        <v>65</v>
      </c>
      <c r="H2" s="347">
        <v>64</v>
      </c>
      <c r="I2" s="121">
        <v>65</v>
      </c>
    </row>
    <row r="3" spans="4:9" ht="38.25">
      <c r="D3" s="351"/>
      <c r="E3" s="343"/>
      <c r="F3" s="120" t="s">
        <v>224</v>
      </c>
      <c r="G3" s="121">
        <v>84</v>
      </c>
      <c r="H3" s="347"/>
      <c r="I3" s="133">
        <v>65</v>
      </c>
    </row>
    <row r="4" spans="4:9" ht="41.25" customHeight="1">
      <c r="D4" s="346"/>
      <c r="E4" s="344"/>
      <c r="F4" s="120" t="s">
        <v>225</v>
      </c>
      <c r="G4" s="121">
        <v>64</v>
      </c>
      <c r="H4" s="347"/>
      <c r="I4" s="121">
        <v>64</v>
      </c>
    </row>
    <row r="5" spans="4:9" ht="38.25" customHeight="1">
      <c r="D5" s="345" t="e">
        <f>+#REF!</f>
        <v>#REF!</v>
      </c>
      <c r="E5" s="342">
        <v>25.946640500887767</v>
      </c>
      <c r="F5" s="120" t="s">
        <v>226</v>
      </c>
      <c r="G5" s="121">
        <v>67</v>
      </c>
      <c r="H5" s="348">
        <v>29</v>
      </c>
      <c r="I5" s="121">
        <v>67</v>
      </c>
    </row>
    <row r="6" spans="4:9" ht="25.5">
      <c r="D6" s="351"/>
      <c r="E6" s="343"/>
      <c r="F6" s="120" t="s">
        <v>227</v>
      </c>
      <c r="G6" s="121">
        <v>0</v>
      </c>
      <c r="H6" s="348"/>
      <c r="I6" s="121">
        <v>0</v>
      </c>
    </row>
    <row r="7" spans="4:9" ht="38.25">
      <c r="D7" s="351"/>
      <c r="E7" s="343"/>
      <c r="F7" s="120" t="s">
        <v>233</v>
      </c>
      <c r="G7" s="121">
        <v>7</v>
      </c>
      <c r="H7" s="348"/>
      <c r="I7" s="133">
        <v>19</v>
      </c>
    </row>
    <row r="8" spans="4:9" ht="38.25">
      <c r="D8" s="346"/>
      <c r="E8" s="344"/>
      <c r="F8" s="120" t="s">
        <v>234</v>
      </c>
      <c r="G8" s="121">
        <v>30</v>
      </c>
      <c r="H8" s="348"/>
      <c r="I8" s="121">
        <v>30</v>
      </c>
    </row>
    <row r="9" spans="4:9" ht="25.5" customHeight="1">
      <c r="D9" s="345" t="e">
        <f>+#REF!</f>
        <v>#REF!</v>
      </c>
      <c r="E9" s="342">
        <v>46.47784099889363</v>
      </c>
      <c r="F9" s="120" t="s">
        <v>228</v>
      </c>
      <c r="G9" s="121">
        <v>55</v>
      </c>
      <c r="H9" s="348">
        <v>47</v>
      </c>
      <c r="I9" s="121">
        <v>55</v>
      </c>
    </row>
    <row r="10" spans="4:9" ht="45.75" customHeight="1">
      <c r="D10" s="346"/>
      <c r="E10" s="344"/>
      <c r="F10" s="120" t="s">
        <v>229</v>
      </c>
      <c r="G10" s="121">
        <v>38</v>
      </c>
      <c r="H10" s="348"/>
      <c r="I10" s="133">
        <v>39</v>
      </c>
    </row>
    <row r="11" spans="4:9" ht="38.25" customHeight="1">
      <c r="D11" s="345" t="e">
        <f>+#REF!</f>
        <v>#REF!</v>
      </c>
      <c r="E11" s="345">
        <v>55</v>
      </c>
      <c r="F11" s="120" t="s">
        <v>230</v>
      </c>
      <c r="G11" s="121">
        <v>66</v>
      </c>
      <c r="H11" s="348">
        <v>57</v>
      </c>
      <c r="I11" s="121">
        <v>68</v>
      </c>
    </row>
    <row r="12" spans="4:9" ht="38.25">
      <c r="D12" s="346"/>
      <c r="E12" s="346"/>
      <c r="F12" s="120" t="s">
        <v>231</v>
      </c>
      <c r="G12" s="121">
        <v>44</v>
      </c>
      <c r="H12" s="348"/>
      <c r="I12" s="133">
        <v>46</v>
      </c>
    </row>
    <row r="13" spans="4:9" ht="38.25">
      <c r="D13" s="123" t="e">
        <f>+#REF!</f>
        <v>#REF!</v>
      </c>
      <c r="E13" s="123">
        <v>54</v>
      </c>
      <c r="F13" s="120" t="s">
        <v>232</v>
      </c>
      <c r="G13" s="121">
        <v>54</v>
      </c>
      <c r="H13" s="121">
        <v>54</v>
      </c>
      <c r="I13" s="121">
        <v>54</v>
      </c>
    </row>
    <row r="14" spans="4:9" ht="51">
      <c r="D14" s="345" t="e">
        <f>+#REF!</f>
        <v>#REF!</v>
      </c>
      <c r="E14" s="342">
        <v>88.83571428571429</v>
      </c>
      <c r="F14" s="120" t="s">
        <v>235</v>
      </c>
      <c r="G14" s="121">
        <v>100</v>
      </c>
      <c r="H14" s="349">
        <v>89</v>
      </c>
      <c r="I14" s="121">
        <v>100</v>
      </c>
    </row>
    <row r="15" spans="4:9" ht="25.5">
      <c r="D15" s="346"/>
      <c r="E15" s="344"/>
      <c r="F15" s="120" t="s">
        <v>236</v>
      </c>
      <c r="G15" s="121">
        <v>78</v>
      </c>
      <c r="H15" s="350"/>
      <c r="I15" s="121">
        <v>78</v>
      </c>
    </row>
    <row r="18" spans="4:5" ht="15.75">
      <c r="D18" s="125" t="s">
        <v>240</v>
      </c>
      <c r="E18" s="126" t="e">
        <f>+#REF!</f>
        <v>#REF!</v>
      </c>
    </row>
  </sheetData>
  <sheetProtection/>
  <mergeCells count="15">
    <mergeCell ref="D2:D4"/>
    <mergeCell ref="D5:D8"/>
    <mergeCell ref="D9:D10"/>
    <mergeCell ref="D11:D12"/>
    <mergeCell ref="D14:D15"/>
    <mergeCell ref="E2:E4"/>
    <mergeCell ref="E5:E8"/>
    <mergeCell ref="E9:E10"/>
    <mergeCell ref="E11:E12"/>
    <mergeCell ref="E14:E15"/>
    <mergeCell ref="H2:H4"/>
    <mergeCell ref="H5:H8"/>
    <mergeCell ref="H9:H10"/>
    <mergeCell ref="H11:H12"/>
    <mergeCell ref="H14:H15"/>
  </mergeCells>
  <printOptions/>
  <pageMargins left="0.7" right="0.7" top="0.75" bottom="0.75" header="0.3" footer="0.3"/>
  <pageSetup horizontalDpi="120" verticalDpi="12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Vargas</dc:creator>
  <cp:keywords/>
  <dc:description/>
  <cp:lastModifiedBy>Edisney Silva Argote</cp:lastModifiedBy>
  <cp:lastPrinted>2017-03-29T20:47:41Z</cp:lastPrinted>
  <dcterms:created xsi:type="dcterms:W3CDTF">2004-01-28T22:51:19Z</dcterms:created>
  <dcterms:modified xsi:type="dcterms:W3CDTF">2017-06-07T21:58:30Z</dcterms:modified>
  <cp:category/>
  <cp:version/>
  <cp:contentType/>
  <cp:contentStatus/>
</cp:coreProperties>
</file>