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DISNEY\INFORMES DE GESTION CAM  DESDE 2012\INFORME DE GESTIÓN 2017\"/>
    </mc:Choice>
  </mc:AlternateContent>
  <bookViews>
    <workbookView xWindow="0" yWindow="0" windowWidth="20490" windowHeight="7155"/>
  </bookViews>
  <sheets>
    <sheet name="Anexo 2 Matriz Inf. Ejecución" sheetId="23" r:id="rId1"/>
    <sheet name="Anexo 3 Matriz Ind Min Jun" sheetId="18" state="hidden" r:id="rId2"/>
    <sheet name="Anexos 5-1 Ingresos " sheetId="21" state="hidden" r:id="rId3"/>
    <sheet name="Anexo 5-2 Gastos" sheetId="22" state="hidden" r:id="rId4"/>
    <sheet name="Anexo 2 Protocolo Inf Gestión" sheetId="11" state="hidden" r:id="rId5"/>
    <sheet name="Anexo 4 ProtocoloMatrizINdica" sheetId="10" state="hidden" r:id="rId6"/>
    <sheet name="Hoja1" sheetId="17" state="hidden" r:id="rId7"/>
    <sheet name="Hoja2" sheetId="24" state="hidden" r:id="rId8"/>
  </sheets>
  <externalReferences>
    <externalReference r:id="rId9"/>
    <externalReference r:id="rId10"/>
    <externalReference r:id="rId11"/>
    <externalReference r:id="rId12"/>
  </externalReferences>
  <definedNames>
    <definedName name="_xlnm.Print_Area" localSheetId="4">'Anexo 2 Protocolo Inf Gestión'!$A$1:$B$23</definedName>
    <definedName name="_xlnm.Print_Area" localSheetId="5">'Anexo 4 ProtocoloMatrizINdica'!$A$1:$B$15</definedName>
    <definedName name="_xlnm.Print_Area" localSheetId="3">'Anexo 5-2 Gastos'!$A$1:$G$55</definedName>
    <definedName name="_xlnm.Print_Area" localSheetId="2">'Anexos 5-1 Ingresos '!$A$1:$D$57</definedName>
    <definedName name="_xlnm.Print_Titles" localSheetId="0">'Anexo 2 Matriz Inf. Ejecución'!$7:$8</definedName>
    <definedName name="_xlnm.Print_Titles" localSheetId="1">'Anexo 3 Matriz Ind Min Jun'!$7:$7</definedName>
    <definedName name="_xlnm.Print_Titles" localSheetId="3">'Anexo 5-2 Gastos'!$7:$8</definedName>
  </definedNames>
  <calcPr calcId="152511"/>
</workbook>
</file>

<file path=xl/calcChain.xml><?xml version="1.0" encoding="utf-8"?>
<calcChain xmlns="http://schemas.openxmlformats.org/spreadsheetml/2006/main">
  <c r="I162" i="23" l="1"/>
  <c r="I159" i="23"/>
  <c r="H146" i="23"/>
  <c r="I147" i="23"/>
  <c r="I43" i="23" l="1"/>
  <c r="D2" i="24"/>
  <c r="D5" i="24"/>
  <c r="D9" i="24"/>
  <c r="D11" i="24"/>
  <c r="D13" i="24"/>
  <c r="D14" i="24"/>
  <c r="E18" i="17"/>
  <c r="F9" i="22"/>
  <c r="G9" i="22"/>
  <c r="B10" i="22"/>
  <c r="C10" i="22"/>
  <c r="C26" i="22" s="1"/>
  <c r="D10" i="22"/>
  <c r="E10" i="22"/>
  <c r="F11" i="22"/>
  <c r="G11" i="22"/>
  <c r="F12" i="22"/>
  <c r="G12" i="22"/>
  <c r="F13" i="22"/>
  <c r="G13" i="22"/>
  <c r="G10" i="22" s="1"/>
  <c r="C15" i="22"/>
  <c r="C14" i="22" s="1"/>
  <c r="D15" i="22"/>
  <c r="D14" i="22"/>
  <c r="D26" i="22"/>
  <c r="E16" i="22"/>
  <c r="E15" i="22" s="1"/>
  <c r="E14" i="22" s="1"/>
  <c r="E26" i="22" s="1"/>
  <c r="F16" i="22"/>
  <c r="F17" i="22"/>
  <c r="G17" i="22"/>
  <c r="B18" i="22"/>
  <c r="F18" i="22" s="1"/>
  <c r="G18" i="22"/>
  <c r="B19" i="22"/>
  <c r="C19" i="22"/>
  <c r="D19" i="22"/>
  <c r="E19" i="22"/>
  <c r="F20" i="22"/>
  <c r="G20" i="22"/>
  <c r="F21" i="22"/>
  <c r="G21" i="22"/>
  <c r="G19" i="22"/>
  <c r="B23" i="22"/>
  <c r="C23" i="22"/>
  <c r="D23" i="22"/>
  <c r="E23" i="22"/>
  <c r="F24" i="22"/>
  <c r="F23" i="22" s="1"/>
  <c r="G24" i="22"/>
  <c r="G23" i="22" s="1"/>
  <c r="B29" i="22"/>
  <c r="C29" i="22"/>
  <c r="D29" i="22"/>
  <c r="E29" i="22"/>
  <c r="G29" i="22" s="1"/>
  <c r="F30" i="22"/>
  <c r="G30" i="22"/>
  <c r="F31" i="22"/>
  <c r="G31" i="22"/>
  <c r="F32" i="22"/>
  <c r="G32" i="22"/>
  <c r="F33" i="22"/>
  <c r="G33" i="22"/>
  <c r="B34" i="22"/>
  <c r="C34" i="22"/>
  <c r="D34" i="22"/>
  <c r="E34" i="22"/>
  <c r="F35" i="22"/>
  <c r="G35" i="22"/>
  <c r="F36" i="22"/>
  <c r="F34" i="22" s="1"/>
  <c r="G36" i="22"/>
  <c r="F37" i="22"/>
  <c r="G37" i="22"/>
  <c r="F38" i="22"/>
  <c r="G38" i="22"/>
  <c r="F39" i="22"/>
  <c r="G39" i="22"/>
  <c r="B40" i="22"/>
  <c r="C40" i="22"/>
  <c r="D40" i="22"/>
  <c r="E40" i="22"/>
  <c r="F41" i="22"/>
  <c r="G41" i="22"/>
  <c r="F42" i="22"/>
  <c r="G42" i="22"/>
  <c r="F43" i="22"/>
  <c r="F40" i="22" s="1"/>
  <c r="G43" i="22"/>
  <c r="G40" i="22"/>
  <c r="B44" i="22"/>
  <c r="C44" i="22"/>
  <c r="D44" i="22"/>
  <c r="E44" i="22"/>
  <c r="E28" i="22" s="1"/>
  <c r="F45" i="22"/>
  <c r="G45" i="22"/>
  <c r="F46" i="22"/>
  <c r="G46" i="22"/>
  <c r="B47" i="22"/>
  <c r="C47" i="22"/>
  <c r="D47" i="22"/>
  <c r="E47" i="22"/>
  <c r="F48" i="22"/>
  <c r="F47" i="22"/>
  <c r="G48" i="22"/>
  <c r="G47" i="22" s="1"/>
  <c r="B49" i="22"/>
  <c r="C49" i="22"/>
  <c r="D49" i="22"/>
  <c r="E49" i="22"/>
  <c r="F50" i="22"/>
  <c r="G50" i="22"/>
  <c r="G49" i="22" s="1"/>
  <c r="F51" i="22"/>
  <c r="F49" i="22"/>
  <c r="G51" i="22"/>
  <c r="F52" i="22"/>
  <c r="G52" i="22"/>
  <c r="F53" i="22"/>
  <c r="G53" i="22"/>
  <c r="F59" i="22"/>
  <c r="C9" i="21"/>
  <c r="D9" i="21"/>
  <c r="C14" i="21"/>
  <c r="D14" i="21"/>
  <c r="C22" i="21"/>
  <c r="C21" i="21" s="1"/>
  <c r="D22" i="21"/>
  <c r="C25" i="21"/>
  <c r="D25" i="21"/>
  <c r="C27" i="21"/>
  <c r="D27" i="21"/>
  <c r="C29" i="21"/>
  <c r="D29" i="21"/>
  <c r="C30" i="21"/>
  <c r="D30" i="21"/>
  <c r="C32" i="21"/>
  <c r="D32" i="21"/>
  <c r="C33" i="21"/>
  <c r="D33" i="21"/>
  <c r="D34" i="21"/>
  <c r="C41" i="21"/>
  <c r="D41" i="21"/>
  <c r="C44" i="21"/>
  <c r="D44" i="21"/>
  <c r="C46" i="21"/>
  <c r="D46" i="21"/>
  <c r="D42" i="21" s="1"/>
  <c r="C51" i="21"/>
  <c r="D51" i="21"/>
  <c r="D50" i="21"/>
  <c r="C53" i="21"/>
  <c r="J9" i="18"/>
  <c r="A10" i="18"/>
  <c r="D10" i="18"/>
  <c r="J10" i="18"/>
  <c r="D12" i="18"/>
  <c r="J12" i="18"/>
  <c r="D13" i="18"/>
  <c r="J13" i="18"/>
  <c r="D14" i="18"/>
  <c r="J14" i="18"/>
  <c r="D15" i="18"/>
  <c r="J15" i="18"/>
  <c r="J17" i="18"/>
  <c r="D19" i="18"/>
  <c r="J19" i="18"/>
  <c r="A20" i="18"/>
  <c r="A21" i="18" s="1"/>
  <c r="A23" i="18" s="1"/>
  <c r="A25" i="18" s="1"/>
  <c r="J20" i="18"/>
  <c r="D21" i="18"/>
  <c r="J21" i="18"/>
  <c r="D22" i="18"/>
  <c r="J22" i="18"/>
  <c r="D23" i="18"/>
  <c r="J23" i="18"/>
  <c r="D24" i="18"/>
  <c r="J24" i="18"/>
  <c r="J25" i="18"/>
  <c r="J27" i="18"/>
  <c r="D28" i="18"/>
  <c r="J28" i="18"/>
  <c r="A29" i="18"/>
  <c r="A31" i="18" s="1"/>
  <c r="A32" i="18"/>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K13" i="23"/>
  <c r="K20" i="23"/>
  <c r="N22" i="23"/>
  <c r="M47" i="23"/>
  <c r="M104" i="23"/>
  <c r="M114" i="23" s="1"/>
  <c r="N104" i="23"/>
  <c r="N114" i="23" s="1"/>
  <c r="O114" i="23"/>
  <c r="K147" i="23"/>
  <c r="M147" i="23"/>
  <c r="O147" i="23"/>
  <c r="F29" i="22"/>
  <c r="F10" i="22"/>
  <c r="B28" i="22"/>
  <c r="F19" i="22"/>
  <c r="B15" i="22"/>
  <c r="B14" i="22" s="1"/>
  <c r="C42" i="21" l="1"/>
  <c r="C34" i="21" s="1"/>
  <c r="D21" i="21"/>
  <c r="H133" i="23"/>
  <c r="H42" i="23"/>
  <c r="J42" i="23" s="1"/>
  <c r="G16" i="22"/>
  <c r="G15" i="22" s="1"/>
  <c r="G14" i="22" s="1"/>
  <c r="F15" i="22"/>
  <c r="F14" i="22" s="1"/>
  <c r="F26" i="22" s="1"/>
  <c r="I134" i="23"/>
  <c r="H35" i="23"/>
  <c r="I125" i="23"/>
  <c r="D26" i="21"/>
  <c r="D13" i="21" s="1"/>
  <c r="D8" i="21" s="1"/>
  <c r="D7" i="21" s="1"/>
  <c r="D55" i="21" s="1"/>
  <c r="I59" i="23"/>
  <c r="E55" i="22"/>
  <c r="G26" i="22"/>
  <c r="I93" i="23"/>
  <c r="H157" i="23"/>
  <c r="I158" i="23"/>
  <c r="I84" i="23"/>
  <c r="C28" i="22"/>
  <c r="G28" i="22" s="1"/>
  <c r="G44" i="22"/>
  <c r="G34" i="22"/>
  <c r="B26" i="22"/>
  <c r="B55" i="22" s="1"/>
  <c r="I72" i="23"/>
  <c r="C50" i="21"/>
  <c r="C26" i="21"/>
  <c r="C13" i="21" s="1"/>
  <c r="C8" i="21" s="1"/>
  <c r="C7" i="21" s="1"/>
  <c r="F44" i="22"/>
  <c r="D28" i="22"/>
  <c r="D55" i="22" s="1"/>
  <c r="I135" i="23" l="1"/>
  <c r="I44" i="23"/>
  <c r="H113" i="23"/>
  <c r="J133" i="23"/>
  <c r="H71" i="23"/>
  <c r="J71" i="23" s="1"/>
  <c r="H20" i="23"/>
  <c r="H124" i="23"/>
  <c r="I126" i="23" s="1"/>
  <c r="H92" i="23"/>
  <c r="J92" i="23" s="1"/>
  <c r="F28" i="22"/>
  <c r="I36" i="23"/>
  <c r="I37" i="23" s="1"/>
  <c r="F55" i="22"/>
  <c r="F58" i="22" s="1"/>
  <c r="F60" i="22" s="1"/>
  <c r="H83" i="23"/>
  <c r="J83" i="23" s="1"/>
  <c r="C55" i="21"/>
  <c r="H58" i="23"/>
  <c r="J58" i="23" s="1"/>
  <c r="J157" i="23"/>
  <c r="G55" i="22"/>
  <c r="C55" i="22"/>
  <c r="I21" i="23"/>
  <c r="I114" i="23"/>
  <c r="I115" i="23" l="1"/>
  <c r="I85" i="23"/>
  <c r="I94" i="23"/>
  <c r="I22" i="23"/>
  <c r="I73" i="23"/>
  <c r="I60" i="23"/>
  <c r="I161" i="23"/>
  <c r="I148" i="23"/>
  <c r="J35" i="23"/>
  <c r="J124" i="23"/>
  <c r="J20" i="23"/>
  <c r="J113" i="23"/>
  <c r="I160" i="23" l="1"/>
  <c r="J146" i="23"/>
  <c r="E18" i="24" l="1"/>
  <c r="J160" i="23"/>
</calcChain>
</file>

<file path=xl/comments1.xml><?xml version="1.0" encoding="utf-8"?>
<comments xmlns="http://schemas.openxmlformats.org/spreadsheetml/2006/main">
  <authors>
    <author>esilva</author>
    <author>PERSONAL</author>
    <author>jvargas</author>
  </authors>
  <commentList>
    <comment ref="F10" authorId="0" shapeId="0">
      <text>
        <r>
          <rPr>
            <b/>
            <sz val="9"/>
            <color indexed="81"/>
            <rFont val="Tahoma"/>
            <family val="2"/>
          </rPr>
          <t>esilva:</t>
        </r>
        <r>
          <rPr>
            <sz val="9"/>
            <color indexed="81"/>
            <rFont val="Tahoma"/>
            <family val="2"/>
          </rPr>
          <t xml:space="preserve">
CULMINADO MAJO, LA HONDA Y 
RIO NEIVA CAMPOALEGRE
higado y pedernal en regalmentacion de corrientes
</t>
        </r>
      </text>
    </comment>
    <comment ref="F12" authorId="0" shapeId="0">
      <text>
        <r>
          <rPr>
            <b/>
            <sz val="9"/>
            <color indexed="81"/>
            <rFont val="Tahoma"/>
            <family val="2"/>
          </rPr>
          <t>esilva:</t>
        </r>
        <r>
          <rPr>
            <sz val="9"/>
            <color indexed="81"/>
            <rFont val="Tahoma"/>
            <family val="2"/>
          </rPr>
          <t xml:space="preserve">
TERMINADO HONDA MAJO
  inicia contratacion de guaroco, vueltas y quebradon</t>
        </r>
      </text>
    </comment>
    <comment ref="F14" authorId="1" shapeId="0">
      <text>
        <r>
          <rPr>
            <b/>
            <sz val="9"/>
            <color indexed="81"/>
            <rFont val="Tahoma"/>
            <family val="2"/>
          </rPr>
          <t>PERSONAL:</t>
        </r>
        <r>
          <rPr>
            <sz val="9"/>
            <color indexed="81"/>
            <rFont val="Tahoma"/>
            <family val="2"/>
          </rPr>
          <t xml:space="preserve">
Guarapas</t>
        </r>
      </text>
    </comment>
    <comment ref="K147" authorId="2" shapeId="0">
      <text>
        <r>
          <rPr>
            <b/>
            <sz val="8"/>
            <color indexed="81"/>
            <rFont val="Tahoma"/>
            <family val="2"/>
          </rPr>
          <t>jvargas:
PROMEDIO FISICO</t>
        </r>
      </text>
    </comment>
  </commentList>
</comments>
</file>

<file path=xl/sharedStrings.xml><?xml version="1.0" encoding="utf-8"?>
<sst xmlns="http://schemas.openxmlformats.org/spreadsheetml/2006/main" count="762" uniqueCount="468">
  <si>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</si>
  <si>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</si>
  <si>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</si>
  <si>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</si>
  <si>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</si>
  <si>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</si>
  <si>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</si>
  <si>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</si>
  <si>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</si>
  <si>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</si>
  <si>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</si>
  <si>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</si>
  <si>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</si>
  <si>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</si>
  <si>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</si>
  <si>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</si>
  <si>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</si>
  <si>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</si>
  <si>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</si>
  <si>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</si>
  <si>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</si>
  <si>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</si>
  <si>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</si>
  <si>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</si>
  <si>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</si>
  <si>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</si>
  <si>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</si>
  <si>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</si>
  <si>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</si>
  <si>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</si>
  <si>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</si>
  <si>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</si>
  <si>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</si>
  <si>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</si>
  <si>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</si>
  <si>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</si>
  <si>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</si>
  <si>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</si>
  <si>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</si>
  <si>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</si>
  <si>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</si>
  <si>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</si>
  <si>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</si>
  <si>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</si>
  <si>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</si>
  <si>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</si>
  <si>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</si>
  <si>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</si>
  <si>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</si>
  <si>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</si>
  <si>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</si>
  <si>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</si>
  <si>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(8) ACUMULADO DE LA META FISICA</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</si>
  <si>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</si>
  <si>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</si>
  <si>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</si>
  <si>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</si>
  <si>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</si>
  <si>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</si>
  <si>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</si>
  <si>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</si>
  <si>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</si>
  <si>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</si>
  <si>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</si>
  <si>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</si>
  <si>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</si>
  <si>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</si>
  <si>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</si>
  <si>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</si>
  <si>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</si>
  <si>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</si>
  <si>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</si>
  <si>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</si>
  <si>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</si>
  <si>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</si>
  <si>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</si>
  <si>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</si>
  <si>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</si>
  <si>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</si>
  <si>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</si>
  <si>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</si>
  <si>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</si>
  <si>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</si>
  <si>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</si>
  <si>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</si>
  <si>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</si>
  <si>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</si>
  <si>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</si>
  <si>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</si>
  <si>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</si>
  <si>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</si>
  <si>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</si>
  <si>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</si>
  <si>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</si>
  <si>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</si>
  <si>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</si>
  <si>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</si>
  <si>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</si>
  <si>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</si>
  <si>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</si>
  <si>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</si>
  <si>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</si>
  <si>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</si>
  <si>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</si>
  <si>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</si>
  <si>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</si>
  <si>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</si>
  <si>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</si>
  <si>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</si>
  <si>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</si>
  <si>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</si>
  <si>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</si>
  <si>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</si>
  <si>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</si>
  <si>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</si>
  <si>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</si>
  <si>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</si>
  <si>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</si>
  <si>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</si>
  <si>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</si>
  <si>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</si>
  <si>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</si>
  <si>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</si>
  <si>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</si>
  <si>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</si>
  <si>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</si>
  <si>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</si>
  <si>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</si>
  <si>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</si>
  <si>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</si>
  <si>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</si>
  <si>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</si>
  <si>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</si>
  <si>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</si>
  <si>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</si>
  <si>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</si>
  <si>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</si>
  <si>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</si>
  <si>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</si>
  <si>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</si>
  <si>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</si>
  <si>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</si>
  <si>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</si>
  <si>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</si>
  <si>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</si>
  <si>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</si>
  <si>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</si>
  <si>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(11)</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</si>
  <si>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</si>
  <si>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</si>
  <si>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</si>
  <si>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</si>
  <si>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</si>
  <si>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</si>
  <si>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</si>
  <si>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</si>
  <si>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</si>
  <si>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</si>
  <si>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</si>
  <si>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</si>
  <si>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</si>
  <si>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</si>
  <si>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</si>
  <si>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</si>
  <si>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</si>
  <si>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Suma</t>
  </si>
  <si>
    <t>Hectáreas</t>
  </si>
  <si>
    <t>Unidad *</t>
  </si>
  <si>
    <t>Estrategia *</t>
  </si>
  <si>
    <t>Estudio</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</si>
  <si>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</si>
  <si>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</si>
  <si>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</si>
  <si>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ANEXO 5-1</t>
  </si>
  <si>
    <t>INFORME DE EJECUCION PRESUPUESTAL DE INGRESOS AÑO 2015</t>
  </si>
  <si>
    <t>CORPORACION AUTONOMA REGIONAL DEL ALTO MAGDALENA CAM</t>
  </si>
  <si>
    <t>RECURSOS VIGENCIA (AÑO):2015  A JUNIO 30 DE 2015</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</si>
  <si>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</si>
  <si>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</si>
  <si>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</si>
  <si>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</si>
  <si>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</si>
  <si>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</si>
  <si>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</si>
  <si>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</si>
  <si>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</si>
  <si>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</si>
  <si>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</si>
  <si>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</si>
  <si>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</si>
  <si>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</si>
  <si>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</si>
  <si>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</si>
  <si>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</si>
  <si>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</si>
  <si>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</si>
  <si>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</si>
  <si>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</si>
  <si>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</si>
  <si>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</si>
  <si>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</si>
  <si>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</si>
  <si>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</si>
  <si>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</si>
  <si>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</si>
  <si>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</si>
  <si>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</si>
  <si>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</si>
  <si>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</si>
  <si>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</si>
  <si>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</si>
  <si>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</si>
  <si>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</si>
  <si>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</si>
  <si>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</si>
  <si>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</si>
  <si>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</si>
  <si>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</si>
  <si>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</si>
  <si>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</si>
  <si>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</si>
  <si>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</si>
  <si>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</si>
  <si>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</si>
  <si>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</si>
  <si>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</si>
  <si>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ELABORO: SILVIA RAMOS CRUZ  F, PROFESIONAL UNIVERSITARIO PRESUPUESTO</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</si>
  <si>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</si>
  <si>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</si>
  <si>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</si>
  <si>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</si>
  <si>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</si>
  <si>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</si>
  <si>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</si>
  <si>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</si>
  <si>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</si>
  <si>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</si>
  <si>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</si>
  <si>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</si>
  <si>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</si>
  <si>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</si>
  <si>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</si>
  <si>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</si>
  <si>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</si>
  <si>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</si>
  <si>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</si>
  <si>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</si>
  <si>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</si>
  <si>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</si>
  <si>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</si>
  <si>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</si>
  <si>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</si>
  <si>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</si>
  <si>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</si>
  <si>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</si>
  <si>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</si>
  <si>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</si>
  <si>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</si>
  <si>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</si>
  <si>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</si>
  <si>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</si>
  <si>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</si>
  <si>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</si>
  <si>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</si>
  <si>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</si>
  <si>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</si>
  <si>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</si>
  <si>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</si>
  <si>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</si>
  <si>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</si>
  <si>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</si>
  <si>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</si>
  <si>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</si>
  <si>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</si>
  <si>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</si>
  <si>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</si>
  <si>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</si>
  <si>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</si>
  <si>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</si>
  <si>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</si>
  <si>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INFORME DE EJECUCION PLAN DE ACCION</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</si>
  <si>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</si>
  <si>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</si>
  <si>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</si>
  <si>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</si>
  <si>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</si>
  <si>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</si>
  <si>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</si>
  <si>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</si>
  <si>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</si>
  <si>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</si>
  <si>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</si>
  <si>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</si>
  <si>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</si>
  <si>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</si>
  <si>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</si>
  <si>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</si>
  <si>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</si>
  <si>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</si>
  <si>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</si>
  <si>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25100000+25692258</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</si>
  <si>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</si>
  <si>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</si>
  <si>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</si>
  <si>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</si>
  <si>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</si>
  <si>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</si>
  <si>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</si>
  <si>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</si>
  <si>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</si>
  <si>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</si>
  <si>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</si>
  <si>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</si>
  <si>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</si>
  <si>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</si>
  <si>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</si>
  <si>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</si>
  <si>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</si>
  <si>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</si>
  <si>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</si>
  <si>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</si>
  <si>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</si>
  <si>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</si>
  <si>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</si>
  <si>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</si>
  <si>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</si>
  <si>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</si>
  <si>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</si>
  <si>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Suelos degradados en recuperación o rehabilitacón</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</si>
  <si>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</si>
  <si>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</si>
  <si>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</si>
  <si>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</si>
  <si>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</si>
  <si>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</si>
  <si>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</si>
  <si>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</si>
  <si>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</si>
  <si>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</si>
  <si>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</si>
  <si>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</si>
  <si>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Estudios Ambientales del Recuso Hídrico</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</si>
  <si>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</si>
  <si>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</si>
  <si>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</si>
  <si>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</si>
  <si>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</si>
  <si>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</si>
  <si>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</si>
  <si>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</si>
  <si>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</si>
  <si>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</si>
  <si>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</si>
  <si>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</si>
  <si>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</si>
  <si>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</si>
  <si>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</si>
  <si>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</si>
  <si>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</si>
  <si>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</si>
  <si>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</si>
  <si>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</si>
  <si>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</si>
  <si>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</si>
  <si>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</si>
  <si>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</si>
  <si>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</si>
  <si>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</si>
  <si>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</si>
  <si>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</si>
  <si>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</si>
  <si>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</si>
  <si>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</si>
  <si>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</si>
  <si>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</si>
  <si>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</si>
  <si>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</si>
  <si>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</si>
  <si>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</si>
  <si>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</si>
  <si>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</si>
  <si>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</si>
  <si>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</si>
  <si>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</si>
  <si>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</si>
  <si>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</si>
  <si>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</si>
  <si>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</si>
  <si>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</si>
  <si>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</si>
  <si>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</si>
  <si>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</si>
  <si>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</si>
  <si>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</si>
  <si>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</si>
  <si>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</si>
  <si>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</si>
  <si>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</si>
  <si>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</si>
  <si>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</si>
  <si>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</si>
  <si>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Sistema Integrado de Gestión  conforme y articulado al MECI</t>
  </si>
  <si>
    <t>Ejecución del Plan Estratégico Tecnológico 2016-2019</t>
  </si>
  <si>
    <t xml:space="preserve">Implementacion del programa de gestión documental  </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</si>
  <si>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</si>
  <si>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</si>
  <si>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</si>
  <si>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</si>
  <si>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</si>
  <si>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</si>
  <si>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</si>
  <si>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</si>
  <si>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</si>
  <si>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</si>
  <si>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</si>
  <si>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</si>
  <si>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</si>
  <si>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t xml:space="preserve">
P 1: AGUA PARA TODOS </t>
  </si>
  <si>
    <t>P 1.1: ORDENAMIENTO Y ADMINISTRACIÓN DEL RECURSO HIDRICO Y LAS CUENCAS HIDROGRÁFICAS</t>
  </si>
  <si>
    <t>P 1.2: RECUPERACION DE CUENCAS  HIDROGRAFICAS</t>
  </si>
  <si>
    <t>P 1.3:  CONOCIMIENTO Y PLANIFICACIÓN DE ECOSISTEMAS ESTRATÉGICOS</t>
  </si>
  <si>
    <t>P 2: BIODIVERSIDAD: FUENTE DE VIDA</t>
  </si>
  <si>
    <t>P 2.2:  CONSERVACION Y RECUPERACION DE ECOSISTEMAS ESTRATEGICOS Y SU BIODIVERSIDAD</t>
  </si>
  <si>
    <t>P 3: ADAPTACIÓN PARA EL CRECIMIENTO VERDE</t>
  </si>
  <si>
    <t xml:space="preserve">P 3.2: AREAS URBANAS SOSTENIBLES Y RESILIENTES  </t>
  </si>
  <si>
    <t>P 4: CUIDA TU NATURALEZA</t>
  </si>
  <si>
    <t>P4.1:  CONTROL Y VIGILANCIA AMBIENTAL</t>
  </si>
  <si>
    <t>P 6: EDUCACIÓN CAMINO DE PAZ</t>
  </si>
  <si>
    <t>P6.1: CAM: MODELO DE GESTIÓN CORPORATIVA</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</si>
  <si>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</si>
  <si>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</si>
  <si>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</si>
  <si>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</si>
  <si>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</si>
  <si>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</si>
  <si>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Porcentaje de la superficie de áreas protegidas regionales declaradas, homologadas o recategorizadas, inscritas en el RUNAP.</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</si>
  <si>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</si>
  <si>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</si>
  <si>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</si>
  <si>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</si>
  <si>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Número</t>
  </si>
  <si>
    <t>Dias*</t>
  </si>
  <si>
    <t xml:space="preserve">Municipio </t>
  </si>
  <si>
    <t>Sede</t>
  </si>
  <si>
    <t>Política*</t>
  </si>
  <si>
    <t>Sendero</t>
  </si>
  <si>
    <t xml:space="preserve">Unidad </t>
  </si>
  <si>
    <t xml:space="preserve">Áreas revegetalizadas naturalmente para la protección y restauración de cuencas abastecedoras. </t>
  </si>
  <si>
    <t>Predios</t>
  </si>
  <si>
    <t xml:space="preserve">Aplicación </t>
  </si>
  <si>
    <t>Sistema *</t>
  </si>
  <si>
    <t>Seguimiento*</t>
  </si>
  <si>
    <t>Gastos de Gestión, Operación, Administración y Promoción del Proyecto</t>
  </si>
  <si>
    <t>Global</t>
  </si>
  <si>
    <t>Promoción e implementación del Pacto Intersectorial por la Madera legal</t>
  </si>
  <si>
    <t>Investigación, Conocimiento y/o Manejo de Áreas de Importancia estratégica  y de la Biodiversidad</t>
  </si>
  <si>
    <t>Áreas estratégicas</t>
  </si>
  <si>
    <t>PRESUPUESTO APROPIADO PLAN DE ACCION VIGENCIA 2017</t>
  </si>
  <si>
    <t>VALOR TOTAL COMPROMETIDO PLAN DE ACCION VIGENCIA 2017</t>
  </si>
  <si>
    <t>INDICE GLOBAL DE EJECUCION FINANCIERA PLAN DE ACCION 2017</t>
  </si>
  <si>
    <t>P 5.2: GESTION DEL RIESGO DE DESASTRES</t>
  </si>
  <si>
    <t xml:space="preserve">
P6.2</t>
  </si>
  <si>
    <t>A SEPTIEMBRE 30 DE 2017</t>
  </si>
  <si>
    <t>META FÍSICA DEL PROYECTO</t>
  </si>
  <si>
    <t>GLOBAL META FÍSICA DE LOS PROYECTOS</t>
  </si>
  <si>
    <t>Áreas reforestadas gestionadas para la protección de cuencas abastecedoras.</t>
  </si>
  <si>
    <t>Áreas protegidas registradas con planes de manejo en ejecución</t>
  </si>
  <si>
    <t>Áreas protegidas  inscritas con planes de manejo en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</si>
</sst>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0;[Red]#,##0"/>
    <numFmt numFmtId="169" formatCode="_ [$€]\ * #,##0.00_ ;_ [$€]\ * \-#,##0.00_ ;_ [$€]\ * &quot;-&quot;??_ ;_ @_ "/>
    <numFmt numFmtId="170" formatCode="_(* #,##0_);_(* \(#,##0\);_(* &quot;-&quot;??_);_(@_)"/>
    <numFmt numFmtId="171" formatCode="_ * #.##0.00_ ;_ * \-#.##0.00_ ;_ * &quot;-&quot;??_ ;_ @_ "/>
    <numFmt numFmtId="172" formatCode="0.0"/>
    <numFmt numFmtId="173" formatCode="0.0%"/>
  </numFmts>
  <fonts count="53">
    <font>
      <sz val="10"/>
      <name val="Arial"/>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b/>
      <sz val="9"/>
      <name val="Arial"/>
      <family val="2"/>
    </font>
    <font>
      <b/>
      <sz val="10"/>
      <name val="Arial"/>
      <family val="2"/>
    </font>
    <font>
      <sz val="10"/>
      <name val="Arial"/>
      <family val="2"/>
    </font>
    <font>
      <sz val="12"/>
      <name val="Arial"/>
      <family val="2"/>
    </font>
    <font>
      <b/>
      <sz val="12"/>
      <name val="Arial"/>
      <family val="2"/>
    </font>
    <font>
      <sz val="14"/>
      <name val="Arial"/>
      <family val="2"/>
    </font>
    <font>
      <sz val="14"/>
      <name val="Arial Narrow"/>
      <family val="2"/>
    </font>
    <font>
      <sz val="10"/>
      <name val="Arial"/>
      <family val="2"/>
    </font>
    <font>
      <b/>
      <sz val="9"/>
      <color indexed="81"/>
      <name val="Tahoma"/>
      <family val="2"/>
    </font>
    <font>
      <sz val="9"/>
      <color indexed="81"/>
      <name val="Tahoma"/>
      <family val="2"/>
    </font>
    <font>
      <sz val="8"/>
      <name val="Univers"/>
      <family val="2"/>
    </font>
    <font>
      <b/>
      <sz val="9"/>
      <name val="Univers"/>
      <family val="2"/>
    </font>
    <font>
      <b/>
      <sz val="8"/>
      <name val="Univers"/>
      <family val="2"/>
    </font>
    <font>
      <sz val="10"/>
      <name val="Arial"/>
      <family val="2"/>
    </font>
    <font>
      <sz val="6"/>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sz val="14"/>
      <color indexed="8"/>
      <name val="Arial"/>
      <family val="2"/>
    </font>
    <font>
      <sz val="11"/>
      <color indexed="8"/>
      <name val="Arial"/>
      <family val="2"/>
    </font>
    <font>
      <sz val="11"/>
      <color theme="1"/>
      <name val="Calibri"/>
      <family val="2"/>
      <scheme val="minor"/>
    </font>
    <font>
      <b/>
      <sz val="12"/>
      <color rgb="FF7030A0"/>
      <name val="Arial"/>
      <family val="2"/>
    </font>
    <font>
      <sz val="8"/>
      <color theme="1"/>
      <name val="Univers"/>
      <family val="2"/>
    </font>
    <font>
      <sz val="12"/>
      <color theme="1"/>
      <name val="Arial"/>
      <family val="2"/>
    </font>
    <font>
      <sz val="11"/>
      <color rgb="FFFF0000"/>
      <name val="Arial"/>
      <family val="2"/>
    </font>
    <font>
      <b/>
      <sz val="11"/>
      <color theme="1"/>
      <name val="Arial"/>
      <family val="2"/>
    </font>
    <font>
      <b/>
      <sz val="11"/>
      <color rgb="FF222222"/>
      <name val="Arial"/>
      <family val="2"/>
    </font>
    <font>
      <sz val="11"/>
      <color rgb="FF222222"/>
      <name val="Arial"/>
      <family val="2"/>
    </font>
    <font>
      <sz val="10"/>
      <color rgb="FFC00000"/>
      <name val="Arial"/>
      <family val="2"/>
    </font>
  </fonts>
  <fills count="21">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A5A5A5"/>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0000"/>
        <bgColor indexed="64"/>
      </patternFill>
    </fill>
    <fill>
      <patternFill patternType="solid">
        <fgColor theme="0" tint="-0.14999847407452621"/>
        <bgColor indexed="64"/>
      </patternFill>
    </fill>
  </fills>
  <borders count="45">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right style="medium">
        <color indexed="8"/>
      </right>
      <top style="medium">
        <color indexed="64"/>
      </top>
      <bottom/>
      <diagonal/>
    </border>
    <border>
      <left/>
      <right/>
      <top style="thin">
        <color indexed="64"/>
      </top>
      <bottom/>
      <diagonal/>
    </border>
  </borders>
  <cellStyleXfs count="13">
    <xf numFmtId="0" fontId="0" fillId="0" borderId="0"/>
    <xf numFmtId="169" fontId="2" fillId="0" borderId="0" applyFont="0" applyFill="0" applyBorder="0" applyAlignment="0" applyProtection="0"/>
    <xf numFmtId="166" fontId="2" fillId="0" borderId="0" applyFont="0" applyFill="0" applyBorder="0" applyAlignment="0" applyProtection="0"/>
    <xf numFmtId="171" fontId="25" fillId="0" borderId="0" applyFont="0" applyFill="0" applyBorder="0" applyAlignment="0" applyProtection="0"/>
    <xf numFmtId="165" fontId="20" fillId="0" borderId="0" applyFont="0" applyFill="0" applyBorder="0" applyAlignment="0" applyProtection="0"/>
    <xf numFmtId="43" fontId="31" fillId="0" borderId="0" applyFont="0" applyFill="0" applyBorder="0" applyAlignment="0" applyProtection="0"/>
    <xf numFmtId="165" fontId="44" fillId="0" borderId="0" applyFont="0" applyFill="0" applyBorder="0" applyAlignment="0" applyProtection="0"/>
    <xf numFmtId="164" fontId="20" fillId="0" borderId="0" applyFont="0" applyFill="0" applyBorder="0" applyAlignment="0" applyProtection="0"/>
    <xf numFmtId="0" fontId="44" fillId="0" borderId="0"/>
    <xf numFmtId="0" fontId="20" fillId="0" borderId="0"/>
    <xf numFmtId="9" fontId="2" fillId="0" borderId="0" applyFont="0" applyFill="0" applyBorder="0" applyAlignment="0" applyProtection="0"/>
    <xf numFmtId="0" fontId="1" fillId="0" borderId="0"/>
    <xf numFmtId="43" fontId="1" fillId="0" borderId="0" applyFont="0" applyFill="0" applyBorder="0" applyAlignment="0" applyProtection="0"/>
  </cellStyleXfs>
  <cellXfs count="404">
    <xf numFmtId="0" fontId="0" fillId="0" borderId="0" xfId="0"/>
    <xf numFmtId="0" fontId="5" fillId="0" borderId="0" xfId="0" applyFont="1" applyFill="1" applyAlignment="1">
      <alignment vertical="center" wrapText="1"/>
    </xf>
    <xf numFmtId="3" fontId="5" fillId="0" borderId="0" xfId="0" applyNumberFormat="1" applyFont="1" applyFill="1" applyAlignment="1">
      <alignment horizontal="center" vertical="center" wrapText="1"/>
    </xf>
    <xf numFmtId="0" fontId="5" fillId="0" borderId="0" xfId="0" applyFont="1" applyFill="1" applyAlignment="1">
      <alignment horizontal="justify" vertical="center" wrapText="1"/>
    </xf>
    <xf numFmtId="0" fontId="4" fillId="0" borderId="0" xfId="0" applyFont="1" applyFill="1" applyBorder="1" applyAlignment="1">
      <alignment vertical="center" wrapText="1"/>
    </xf>
    <xf numFmtId="0" fontId="5" fillId="0" borderId="0" xfId="0" applyFont="1" applyFill="1" applyBorder="1" applyAlignment="1">
      <alignment horizontal="justify" vertical="center" wrapText="1"/>
    </xf>
    <xf numFmtId="0" fontId="10" fillId="2" borderId="1" xfId="0" applyFont="1" applyFill="1" applyBorder="1" applyAlignment="1">
      <alignment horizont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10" fillId="0" borderId="4" xfId="0" applyFont="1" applyBorder="1" applyAlignment="1">
      <alignment wrapText="1"/>
    </xf>
    <xf numFmtId="0" fontId="11" fillId="0" borderId="4" xfId="0" applyFont="1" applyBorder="1" applyAlignment="1">
      <alignment horizontal="justify" wrapText="1"/>
    </xf>
    <xf numFmtId="0" fontId="11" fillId="0" borderId="5" xfId="0" applyFont="1" applyBorder="1" applyAlignment="1">
      <alignment horizontal="justify" wrapText="1"/>
    </xf>
    <xf numFmtId="0" fontId="0" fillId="0" borderId="0" xfId="0" applyBorder="1" applyAlignment="1">
      <alignment horizontal="left"/>
    </xf>
    <xf numFmtId="0" fontId="12" fillId="0" borderId="1" xfId="0" applyFont="1" applyBorder="1" applyAlignment="1">
      <alignment vertical="top" wrapText="1"/>
    </xf>
    <xf numFmtId="0" fontId="12" fillId="0" borderId="1" xfId="0" applyFont="1" applyFill="1" applyBorder="1" applyAlignment="1">
      <alignment vertical="top" wrapText="1"/>
    </xf>
    <xf numFmtId="0" fontId="7" fillId="0" borderId="2" xfId="0" applyFont="1" applyFill="1" applyBorder="1" applyAlignment="1">
      <alignment horizontal="justify" wrapText="1"/>
    </xf>
    <xf numFmtId="0" fontId="7" fillId="0" borderId="2" xfId="0" applyFont="1" applyBorder="1" applyAlignment="1">
      <alignment horizontal="justify" wrapText="1"/>
    </xf>
    <xf numFmtId="0" fontId="6" fillId="0" borderId="0" xfId="0" applyFont="1" applyFill="1" applyBorder="1" applyAlignment="1">
      <alignment horizontal="center" vertical="center"/>
    </xf>
    <xf numFmtId="0" fontId="17" fillId="2" borderId="6" xfId="0" applyFont="1" applyFill="1" applyBorder="1" applyAlignment="1">
      <alignment horizontal="center" vertical="center"/>
    </xf>
    <xf numFmtId="0" fontId="13" fillId="2" borderId="7" xfId="0" quotePrefix="1" applyFont="1" applyFill="1" applyBorder="1" applyAlignment="1">
      <alignment horizontal="center" vertical="center" wrapText="1"/>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0" fontId="4" fillId="0" borderId="11" xfId="0" applyFont="1" applyFill="1" applyBorder="1" applyAlignment="1">
      <alignment vertical="center" wrapText="1"/>
    </xf>
    <xf numFmtId="0" fontId="19"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0" fontId="19" fillId="0" borderId="10" xfId="0" applyFont="1" applyFill="1" applyBorder="1" applyAlignment="1">
      <alignment horizontal="center" vertical="center" wrapText="1"/>
    </xf>
    <xf numFmtId="3" fontId="19" fillId="0" borderId="10" xfId="0" applyNumberFormat="1" applyFont="1" applyFill="1" applyBorder="1" applyAlignment="1">
      <alignment horizontal="center" vertical="center" wrapText="1"/>
    </xf>
    <xf numFmtId="0" fontId="13" fillId="2" borderId="14" xfId="0" quotePrefix="1" applyFont="1" applyFill="1" applyBorder="1" applyAlignment="1">
      <alignment horizontal="center" vertical="center" wrapText="1"/>
    </xf>
    <xf numFmtId="3" fontId="4" fillId="3" borderId="10" xfId="0" applyNumberFormat="1" applyFont="1" applyFill="1" applyBorder="1" applyAlignment="1">
      <alignment vertical="center" wrapText="1"/>
    </xf>
    <xf numFmtId="3" fontId="5" fillId="3" borderId="10" xfId="0" applyNumberFormat="1" applyFont="1" applyFill="1" applyBorder="1" applyAlignment="1">
      <alignment horizontal="center" vertical="center" wrapText="1"/>
    </xf>
    <xf numFmtId="0" fontId="21" fillId="2" borderId="10" xfId="0" applyFont="1" applyFill="1" applyBorder="1" applyAlignment="1">
      <alignment horizontal="justify" vertical="center" wrapText="1"/>
    </xf>
    <xf numFmtId="0" fontId="22" fillId="0" borderId="15" xfId="0" applyFont="1" applyFill="1" applyBorder="1" applyAlignment="1">
      <alignment horizontal="center" vertical="center" wrapText="1"/>
    </xf>
    <xf numFmtId="0" fontId="21" fillId="0" borderId="10" xfId="0" applyFont="1" applyFill="1" applyBorder="1" applyAlignment="1">
      <alignment horizontal="center" vertical="center" wrapText="1"/>
    </xf>
    <xf numFmtId="3" fontId="21" fillId="0"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1" fillId="0" borderId="10" xfId="0" applyFont="1" applyFill="1" applyBorder="1" applyAlignment="1">
      <alignment vertical="center" wrapText="1"/>
    </xf>
    <xf numFmtId="0" fontId="21" fillId="0" borderId="10" xfId="0" applyFont="1" applyFill="1" applyBorder="1" applyAlignment="1">
      <alignment horizontal="justify" vertical="center" wrapText="1"/>
    </xf>
    <xf numFmtId="0" fontId="21" fillId="0" borderId="12" xfId="0" applyFont="1" applyFill="1" applyBorder="1" applyAlignment="1">
      <alignment horizontal="justify" vertical="center" wrapText="1"/>
    </xf>
    <xf numFmtId="0" fontId="22" fillId="0" borderId="16" xfId="0" applyFont="1" applyFill="1" applyBorder="1" applyAlignment="1">
      <alignment horizontal="center" vertical="center" wrapText="1"/>
    </xf>
    <xf numFmtId="0" fontId="21" fillId="2" borderId="17" xfId="0" applyFont="1" applyFill="1" applyBorder="1" applyAlignment="1">
      <alignment horizontal="justify" vertical="center" wrapText="1"/>
    </xf>
    <xf numFmtId="0" fontId="21" fillId="0" borderId="17" xfId="0" applyFont="1" applyFill="1" applyBorder="1" applyAlignment="1">
      <alignment horizontal="center" vertical="center" wrapText="1"/>
    </xf>
    <xf numFmtId="0" fontId="22" fillId="0" borderId="15" xfId="0" applyFont="1" applyFill="1" applyBorder="1" applyAlignment="1">
      <alignment horizontal="center" vertical="center" textRotation="90" wrapText="1"/>
    </xf>
    <xf numFmtId="3" fontId="23" fillId="0" borderId="10" xfId="0" applyNumberFormat="1" applyFont="1" applyFill="1" applyBorder="1" applyAlignment="1">
      <alignment horizontal="center" vertical="center" wrapText="1"/>
    </xf>
    <xf numFmtId="3" fontId="24" fillId="0" borderId="10" xfId="0" applyNumberFormat="1" applyFont="1" applyFill="1" applyBorder="1" applyAlignment="1">
      <alignment horizontal="center" vertical="center" wrapText="1"/>
    </xf>
    <xf numFmtId="0" fontId="2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20" fillId="0" borderId="0" xfId="0" applyFont="1"/>
    <xf numFmtId="0" fontId="45" fillId="0" borderId="12" xfId="0" applyFont="1" applyFill="1" applyBorder="1" applyAlignment="1">
      <alignment horizontal="center" vertical="center" wrapText="1"/>
    </xf>
    <xf numFmtId="0" fontId="5" fillId="0" borderId="0" xfId="0" applyFont="1" applyAlignment="1">
      <alignment wrapText="1"/>
    </xf>
    <xf numFmtId="3" fontId="5" fillId="0" borderId="12" xfId="0" applyNumberFormat="1" applyFont="1" applyFill="1" applyBorder="1" applyAlignment="1">
      <alignment horizontal="right" vertical="center" wrapText="1"/>
    </xf>
    <xf numFmtId="0" fontId="0" fillId="0" borderId="0" xfId="0" applyBorder="1"/>
    <xf numFmtId="0" fontId="28" fillId="0" borderId="10" xfId="0" applyFont="1" applyBorder="1" applyProtection="1"/>
    <xf numFmtId="0" fontId="29" fillId="0" borderId="10" xfId="0" applyFont="1" applyBorder="1" applyAlignment="1" applyProtection="1">
      <alignment horizontal="center" vertical="top"/>
    </xf>
    <xf numFmtId="1" fontId="30" fillId="4" borderId="10" xfId="0" applyNumberFormat="1" applyFont="1" applyFill="1" applyBorder="1" applyProtection="1"/>
    <xf numFmtId="0" fontId="29" fillId="4" borderId="10" xfId="0" applyFont="1" applyFill="1" applyBorder="1" applyProtection="1"/>
    <xf numFmtId="1" fontId="30" fillId="5" borderId="10" xfId="0" applyNumberFormat="1" applyFont="1" applyFill="1" applyBorder="1" applyProtection="1"/>
    <xf numFmtId="0" fontId="29" fillId="5" borderId="10" xfId="0" applyFont="1" applyFill="1" applyBorder="1" applyProtection="1"/>
    <xf numFmtId="1" fontId="30" fillId="2" borderId="10" xfId="0" applyNumberFormat="1" applyFont="1" applyFill="1" applyBorder="1" applyProtection="1"/>
    <xf numFmtId="0" fontId="29" fillId="2" borderId="10" xfId="0" applyFont="1" applyFill="1" applyBorder="1" applyProtection="1"/>
    <xf numFmtId="1" fontId="30" fillId="0" borderId="10" xfId="0" applyNumberFormat="1" applyFont="1" applyBorder="1" applyProtection="1"/>
    <xf numFmtId="0" fontId="28" fillId="0" borderId="10" xfId="0" applyFont="1" applyFill="1" applyBorder="1" applyProtection="1"/>
    <xf numFmtId="0" fontId="30" fillId="0" borderId="10" xfId="0" applyFont="1" applyFill="1" applyBorder="1" applyProtection="1"/>
    <xf numFmtId="0" fontId="29" fillId="0" borderId="10" xfId="0" applyFont="1" applyBorder="1" applyProtection="1"/>
    <xf numFmtId="1" fontId="28" fillId="0" borderId="10" xfId="0" applyNumberFormat="1" applyFont="1" applyBorder="1" applyProtection="1"/>
    <xf numFmtId="1" fontId="29" fillId="4" borderId="10" xfId="0" applyNumberFormat="1" applyFont="1" applyFill="1" applyBorder="1" applyProtection="1"/>
    <xf numFmtId="1" fontId="30" fillId="6" borderId="10" xfId="0" applyNumberFormat="1" applyFont="1" applyFill="1" applyBorder="1" applyProtection="1"/>
    <xf numFmtId="1" fontId="29" fillId="6" borderId="10" xfId="0" applyNumberFormat="1" applyFont="1" applyFill="1" applyBorder="1" applyProtection="1"/>
    <xf numFmtId="0" fontId="0" fillId="0" borderId="0" xfId="0" applyProtection="1"/>
    <xf numFmtId="3" fontId="0" fillId="0" borderId="0" xfId="0" applyNumberFormat="1" applyProtection="1"/>
    <xf numFmtId="0" fontId="32" fillId="0" borderId="0" xfId="0" applyFont="1" applyProtection="1"/>
    <xf numFmtId="4" fontId="20" fillId="0" borderId="0" xfId="0" applyNumberFormat="1" applyFont="1" applyProtection="1"/>
    <xf numFmtId="0" fontId="19" fillId="0" borderId="0" xfId="0" applyFont="1" applyAlignment="1" applyProtection="1">
      <alignment horizontal="center"/>
    </xf>
    <xf numFmtId="3" fontId="29" fillId="4" borderId="10" xfId="5" applyNumberFormat="1" applyFont="1" applyFill="1" applyBorder="1" applyProtection="1"/>
    <xf numFmtId="3" fontId="29" fillId="5" borderId="10" xfId="5" applyNumberFormat="1" applyFont="1" applyFill="1" applyBorder="1" applyProtection="1"/>
    <xf numFmtId="3" fontId="29" fillId="2" borderId="10" xfId="5" applyNumberFormat="1" applyFont="1" applyFill="1" applyBorder="1" applyProtection="1"/>
    <xf numFmtId="3" fontId="28" fillId="0" borderId="10" xfId="5" applyNumberFormat="1" applyFont="1" applyFill="1" applyBorder="1" applyProtection="1"/>
    <xf numFmtId="3" fontId="30" fillId="0" borderId="10" xfId="5" applyNumberFormat="1" applyFont="1" applyFill="1" applyBorder="1" applyProtection="1"/>
    <xf numFmtId="3" fontId="29" fillId="0" borderId="10" xfId="5" applyNumberFormat="1" applyFont="1" applyBorder="1" applyProtection="1"/>
    <xf numFmtId="3" fontId="30" fillId="0" borderId="10" xfId="5" applyNumberFormat="1" applyFont="1" applyBorder="1" applyProtection="1"/>
    <xf numFmtId="3" fontId="30" fillId="6" borderId="10" xfId="5" applyNumberFormat="1" applyFont="1" applyFill="1" applyBorder="1" applyProtection="1"/>
    <xf numFmtId="3" fontId="29" fillId="6" borderId="10" xfId="5" applyNumberFormat="1" applyFont="1" applyFill="1" applyBorder="1" applyProtection="1"/>
    <xf numFmtId="3" fontId="20" fillId="0" borderId="0" xfId="0" applyNumberFormat="1" applyFont="1" applyProtection="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19" fillId="0" borderId="0" xfId="0" applyFont="1" applyBorder="1" applyAlignment="1" applyProtection="1">
      <alignment horizontal="centerContinuous" vertical="center"/>
    </xf>
    <xf numFmtId="0" fontId="19" fillId="0" borderId="0" xfId="0" applyFont="1" applyBorder="1" applyAlignment="1" applyProtection="1">
      <alignment vertical="center"/>
    </xf>
    <xf numFmtId="0" fontId="0" fillId="0" borderId="0" xfId="0" applyBorder="1" applyAlignment="1" applyProtection="1">
      <alignment vertical="center"/>
    </xf>
    <xf numFmtId="0" fontId="12" fillId="0" borderId="10"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30" fillId="0" borderId="15" xfId="0" applyFont="1" applyFill="1" applyBorder="1" applyAlignment="1" applyProtection="1">
      <alignment vertical="center"/>
    </xf>
    <xf numFmtId="4" fontId="30" fillId="0" borderId="10" xfId="0" applyNumberFormat="1" applyFont="1" applyFill="1" applyBorder="1" applyAlignment="1" applyProtection="1">
      <alignment vertical="center"/>
    </xf>
    <xf numFmtId="4" fontId="30" fillId="0" borderId="12" xfId="0" applyNumberFormat="1" applyFont="1" applyFill="1" applyBorder="1" applyAlignment="1" applyProtection="1">
      <alignment vertical="center"/>
    </xf>
    <xf numFmtId="4" fontId="0" fillId="0" borderId="0" xfId="0" applyNumberFormat="1" applyAlignment="1">
      <alignment vertical="center"/>
    </xf>
    <xf numFmtId="0" fontId="28" fillId="0" borderId="15" xfId="0" applyFont="1" applyFill="1" applyBorder="1" applyAlignment="1" applyProtection="1">
      <alignment vertical="center"/>
    </xf>
    <xf numFmtId="4" fontId="28" fillId="0" borderId="10" xfId="0" applyNumberFormat="1" applyFont="1" applyFill="1" applyBorder="1" applyAlignment="1" applyProtection="1">
      <alignment vertical="center"/>
    </xf>
    <xf numFmtId="4" fontId="28" fillId="0" borderId="12" xfId="0" applyNumberFormat="1" applyFont="1" applyFill="1" applyBorder="1" applyAlignment="1" applyProtection="1">
      <alignment vertical="center"/>
    </xf>
    <xf numFmtId="4" fontId="20" fillId="0" borderId="0" xfId="0" applyNumberFormat="1" applyFont="1" applyAlignment="1">
      <alignmen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4" fontId="30" fillId="0" borderId="20" xfId="0" applyNumberFormat="1" applyFont="1" applyFill="1" applyBorder="1" applyAlignment="1" applyProtection="1">
      <alignment vertical="center"/>
    </xf>
    <xf numFmtId="4" fontId="28" fillId="0" borderId="21" xfId="0" applyNumberFormat="1" applyFont="1" applyFill="1" applyBorder="1" applyAlignment="1" applyProtection="1">
      <alignment vertical="center"/>
    </xf>
    <xf numFmtId="0" fontId="30" fillId="0" borderId="6" xfId="0" applyFont="1" applyFill="1" applyBorder="1" applyAlignment="1" applyProtection="1">
      <alignment vertical="center"/>
    </xf>
    <xf numFmtId="4" fontId="30" fillId="0" borderId="7" xfId="0" applyNumberFormat="1" applyFont="1" applyFill="1" applyBorder="1" applyAlignment="1" applyProtection="1">
      <alignment vertical="center"/>
    </xf>
    <xf numFmtId="4" fontId="30" fillId="0" borderId="14" xfId="0" applyNumberFormat="1" applyFont="1" applyFill="1" applyBorder="1" applyAlignment="1" applyProtection="1">
      <alignment vertical="center"/>
    </xf>
    <xf numFmtId="0" fontId="30" fillId="6" borderId="15" xfId="0" applyFont="1" applyFill="1" applyBorder="1" applyAlignment="1" applyProtection="1">
      <alignment vertical="center" wrapText="1"/>
      <protection locked="0"/>
    </xf>
    <xf numFmtId="4" fontId="30" fillId="0" borderId="10" xfId="0" applyNumberFormat="1" applyFont="1" applyFill="1" applyBorder="1" applyAlignment="1" applyProtection="1">
      <alignment vertical="center" wrapText="1"/>
      <protection locked="0"/>
    </xf>
    <xf numFmtId="0" fontId="18" fillId="12" borderId="22" xfId="0" applyFont="1" applyFill="1" applyBorder="1" applyAlignment="1">
      <alignment horizontal="justify" vertical="center" wrapText="1"/>
    </xf>
    <xf numFmtId="3" fontId="34" fillId="0" borderId="15" xfId="0" applyNumberFormat="1" applyFont="1" applyBorder="1" applyAlignment="1">
      <alignment wrapText="1"/>
    </xf>
    <xf numFmtId="4" fontId="28" fillId="0" borderId="10" xfId="0" applyNumberFormat="1" applyFont="1" applyFill="1" applyBorder="1" applyAlignment="1" applyProtection="1">
      <alignment vertical="center" wrapText="1"/>
      <protection locked="0"/>
    </xf>
    <xf numFmtId="4" fontId="46" fillId="0" borderId="10" xfId="0" applyNumberFormat="1" applyFont="1" applyFill="1" applyBorder="1" applyAlignment="1" applyProtection="1">
      <alignment vertical="center" wrapText="1"/>
      <protection locked="0"/>
    </xf>
    <xf numFmtId="4" fontId="30" fillId="0" borderId="12" xfId="0" applyNumberFormat="1" applyFont="1" applyFill="1" applyBorder="1" applyAlignment="1" applyProtection="1">
      <alignment vertical="center" wrapText="1"/>
      <protection locked="0"/>
    </xf>
    <xf numFmtId="4" fontId="35" fillId="0" borderId="10" xfId="0" applyNumberFormat="1" applyFont="1" applyFill="1" applyBorder="1" applyAlignment="1" applyProtection="1">
      <alignment vertical="center" wrapText="1"/>
      <protection locked="0"/>
    </xf>
    <xf numFmtId="4" fontId="35" fillId="0" borderId="12" xfId="0" applyNumberFormat="1" applyFont="1" applyFill="1" applyBorder="1" applyAlignment="1" applyProtection="1">
      <alignment vertical="center" wrapText="1"/>
      <protection locked="0"/>
    </xf>
    <xf numFmtId="0" fontId="34" fillId="0" borderId="15" xfId="0" applyFont="1" applyBorder="1" applyAlignment="1">
      <alignment vertical="center" wrapText="1"/>
    </xf>
    <xf numFmtId="3" fontId="34" fillId="0" borderId="15" xfId="0" applyNumberFormat="1" applyFont="1" applyBorder="1" applyAlignment="1">
      <alignment horizontal="justify"/>
    </xf>
    <xf numFmtId="0" fontId="30" fillId="6" borderId="15" xfId="0" applyFont="1" applyFill="1" applyBorder="1" applyAlignment="1" applyProtection="1">
      <alignment vertical="center"/>
    </xf>
    <xf numFmtId="4" fontId="36" fillId="6" borderId="15" xfId="0" applyNumberFormat="1" applyFont="1" applyFill="1" applyBorder="1" applyAlignment="1" applyProtection="1">
      <alignment vertical="center"/>
    </xf>
    <xf numFmtId="4" fontId="36" fillId="0" borderId="10" xfId="0" applyNumberFormat="1" applyFont="1" applyBorder="1" applyAlignment="1" applyProtection="1">
      <alignment vertical="center"/>
    </xf>
    <xf numFmtId="0" fontId="30" fillId="6" borderId="16" xfId="0" applyFont="1" applyFill="1" applyBorder="1" applyAlignment="1" applyProtection="1">
      <alignment vertical="center"/>
    </xf>
    <xf numFmtId="4" fontId="30" fillId="0" borderId="17" xfId="0" applyNumberFormat="1" applyFont="1" applyFill="1" applyBorder="1" applyAlignment="1" applyProtection="1">
      <alignment vertical="center"/>
    </xf>
    <xf numFmtId="4" fontId="30" fillId="0" borderId="23" xfId="0" applyNumberFormat="1" applyFont="1" applyFill="1" applyBorder="1" applyAlignment="1" applyProtection="1">
      <alignment vertical="center"/>
    </xf>
    <xf numFmtId="0" fontId="37" fillId="6" borderId="0" xfId="0" applyFont="1" applyFill="1" applyBorder="1" applyAlignment="1" applyProtection="1">
      <alignment horizontal="centerContinuous" vertical="center" wrapText="1"/>
    </xf>
    <xf numFmtId="0" fontId="38" fillId="0" borderId="0" xfId="0" applyFont="1" applyFill="1" applyBorder="1" applyAlignment="1" applyProtection="1">
      <alignment horizontal="centerContinuous" vertical="center" wrapText="1"/>
    </xf>
    <xf numFmtId="4" fontId="38" fillId="0" borderId="0" xfId="0" applyNumberFormat="1" applyFont="1" applyFill="1" applyBorder="1" applyAlignment="1" applyProtection="1">
      <alignment horizontal="centerContinuous" vertical="center" wrapText="1"/>
    </xf>
    <xf numFmtId="1" fontId="30" fillId="6" borderId="0" xfId="0" applyNumberFormat="1" applyFont="1" applyFill="1" applyBorder="1" applyAlignment="1" applyProtection="1">
      <alignment horizontal="centerContinuous" vertical="center" wrapText="1"/>
    </xf>
    <xf numFmtId="0" fontId="0" fillId="6"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0" fillId="0" borderId="0" xfId="0" applyNumberFormat="1" applyFont="1" applyAlignment="1" applyProtection="1">
      <alignment vertical="center"/>
    </xf>
    <xf numFmtId="0" fontId="19" fillId="6" borderId="0" xfId="0" applyFont="1" applyFill="1" applyAlignment="1">
      <alignment vertical="center"/>
    </xf>
    <xf numFmtId="0" fontId="20" fillId="6" borderId="0" xfId="0" applyFont="1" applyFill="1" applyAlignment="1">
      <alignment vertical="center"/>
    </xf>
    <xf numFmtId="0" fontId="0" fillId="6" borderId="0" xfId="0" applyFill="1" applyAlignment="1">
      <alignment vertical="center"/>
    </xf>
    <xf numFmtId="3" fontId="5" fillId="7" borderId="10" xfId="0" applyNumberFormat="1" applyFont="1" applyFill="1" applyBorder="1"/>
    <xf numFmtId="3" fontId="5" fillId="2" borderId="10" xfId="0" applyNumberFormat="1" applyFont="1" applyFill="1" applyBorder="1"/>
    <xf numFmtId="3" fontId="5" fillId="3" borderId="10" xfId="0" applyNumberFormat="1" applyFont="1" applyFill="1" applyBorder="1"/>
    <xf numFmtId="3" fontId="5" fillId="3" borderId="10" xfId="0" applyNumberFormat="1" applyFont="1" applyFill="1" applyBorder="1" applyAlignment="1">
      <alignment vertical="center" wrapText="1"/>
    </xf>
    <xf numFmtId="3" fontId="4" fillId="7" borderId="10" xfId="0" applyNumberFormat="1" applyFont="1" applyFill="1" applyBorder="1" applyAlignment="1">
      <alignment horizontal="center" vertical="center" wrapText="1"/>
    </xf>
    <xf numFmtId="3" fontId="4" fillId="2" borderId="10" xfId="0" applyNumberFormat="1" applyFont="1" applyFill="1" applyBorder="1" applyAlignment="1">
      <alignment horizontal="center" vertical="center" wrapText="1"/>
    </xf>
    <xf numFmtId="3" fontId="5" fillId="7" borderId="10" xfId="0" applyNumberFormat="1" applyFont="1" applyFill="1" applyBorder="1" applyAlignment="1">
      <alignment vertical="center" wrapText="1"/>
    </xf>
    <xf numFmtId="3" fontId="5" fillId="2" borderId="10" xfId="0" applyNumberFormat="1" applyFont="1" applyFill="1" applyBorder="1" applyAlignment="1">
      <alignment vertical="center" wrapText="1"/>
    </xf>
    <xf numFmtId="3" fontId="4" fillId="0" borderId="0" xfId="0" applyNumberFormat="1" applyFont="1" applyFill="1" applyAlignment="1">
      <alignment vertical="center" wrapText="1"/>
    </xf>
    <xf numFmtId="3" fontId="4" fillId="8" borderId="10" xfId="0" applyNumberFormat="1" applyFont="1" applyFill="1" applyBorder="1" applyAlignment="1">
      <alignment vertical="center" wrapText="1"/>
    </xf>
    <xf numFmtId="3" fontId="39" fillId="7" borderId="10" xfId="0" applyNumberFormat="1" applyFont="1" applyFill="1" applyBorder="1" applyAlignment="1">
      <alignment vertical="center" wrapText="1"/>
    </xf>
    <xf numFmtId="3" fontId="4" fillId="0" borderId="24" xfId="0" applyNumberFormat="1" applyFont="1" applyFill="1" applyBorder="1" applyAlignment="1">
      <alignment horizontal="right" vertical="center" wrapText="1"/>
    </xf>
    <xf numFmtId="3" fontId="5" fillId="8" borderId="10" xfId="0" applyNumberFormat="1" applyFont="1" applyFill="1" applyBorder="1" applyAlignment="1">
      <alignment vertical="center" wrapText="1"/>
    </xf>
    <xf numFmtId="3" fontId="4" fillId="2" borderId="10" xfId="0" applyNumberFormat="1" applyFont="1" applyFill="1" applyBorder="1" applyAlignment="1">
      <alignment vertical="center" wrapText="1"/>
    </xf>
    <xf numFmtId="3" fontId="5" fillId="9" borderId="10" xfId="0" applyNumberFormat="1" applyFont="1" applyFill="1" applyBorder="1" applyAlignment="1">
      <alignment vertical="center" wrapText="1"/>
    </xf>
    <xf numFmtId="3" fontId="4" fillId="0" borderId="0" xfId="0" applyNumberFormat="1" applyFont="1" applyFill="1" applyBorder="1" applyAlignment="1">
      <alignment horizontal="right" vertical="center" wrapText="1"/>
    </xf>
    <xf numFmtId="0" fontId="4" fillId="0" borderId="0" xfId="0" applyFont="1" applyFill="1" applyAlignment="1">
      <alignment vertical="center" wrapText="1"/>
    </xf>
    <xf numFmtId="3" fontId="4" fillId="8" borderId="0" xfId="0" applyNumberFormat="1" applyFont="1" applyFill="1" applyBorder="1" applyAlignment="1">
      <alignment vertical="center" wrapText="1"/>
    </xf>
    <xf numFmtId="3" fontId="4" fillId="0" borderId="13" xfId="0" applyNumberFormat="1" applyFont="1" applyFill="1" applyBorder="1" applyAlignment="1">
      <alignment horizontal="right" vertical="center" wrapText="1"/>
    </xf>
    <xf numFmtId="0" fontId="5" fillId="6" borderId="0" xfId="0" applyFont="1" applyFill="1" applyAlignment="1">
      <alignment horizontal="center" vertical="center" wrapText="1"/>
    </xf>
    <xf numFmtId="4" fontId="5" fillId="0" borderId="0" xfId="0" applyNumberFormat="1" applyFont="1" applyFill="1" applyAlignment="1">
      <alignment horizontal="right" vertical="center" wrapText="1"/>
    </xf>
    <xf numFmtId="4" fontId="5" fillId="6" borderId="0" xfId="0" applyNumberFormat="1" applyFont="1" applyFill="1" applyAlignment="1">
      <alignment horizontal="right"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19" fillId="11" borderId="10" xfId="0" applyFont="1" applyFill="1" applyBorder="1" applyAlignment="1">
      <alignment horizontal="center" vertical="center"/>
    </xf>
    <xf numFmtId="0" fontId="0" fillId="0" borderId="10" xfId="0" applyBorder="1" applyAlignment="1">
      <alignment horizontal="center" vertical="center" wrapText="1"/>
    </xf>
    <xf numFmtId="0" fontId="19" fillId="11" borderId="10" xfId="0" applyFont="1" applyFill="1" applyBorder="1" applyAlignment="1">
      <alignment horizontal="center" vertical="center" wrapText="1"/>
    </xf>
    <xf numFmtId="0" fontId="22" fillId="0" borderId="0" xfId="0" applyFont="1"/>
    <xf numFmtId="3" fontId="22" fillId="0" borderId="0" xfId="0" applyNumberFormat="1" applyFont="1"/>
    <xf numFmtId="0" fontId="11" fillId="0" borderId="4" xfId="0" applyFont="1" applyBorder="1" applyAlignment="1">
      <alignment horizontal="justify" vertical="top" wrapText="1"/>
    </xf>
    <xf numFmtId="0" fontId="10" fillId="13" borderId="4" xfId="0" applyFont="1" applyFill="1" applyBorder="1" applyAlignment="1">
      <alignment wrapText="1"/>
    </xf>
    <xf numFmtId="0" fontId="11" fillId="13" borderId="4" xfId="0" applyFont="1" applyFill="1" applyBorder="1" applyAlignment="1">
      <alignment horizontal="justify" vertical="top" wrapText="1"/>
    </xf>
    <xf numFmtId="0" fontId="11" fillId="0" borderId="4" xfId="0" applyFont="1" applyBorder="1" applyAlignment="1">
      <alignment horizontal="justify"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13" borderId="10" xfId="0" applyFill="1" applyBorder="1" applyAlignment="1">
      <alignment horizontal="center" vertical="center"/>
    </xf>
    <xf numFmtId="0" fontId="20" fillId="0" borderId="0" xfId="0" applyFont="1" applyAlignment="1">
      <alignment horizontal="center" vertical="center"/>
    </xf>
    <xf numFmtId="0" fontId="23" fillId="0" borderId="10" xfId="9" applyFont="1" applyFill="1" applyBorder="1" applyAlignment="1">
      <alignment horizontal="center" vertical="center" wrapText="1"/>
    </xf>
    <xf numFmtId="0" fontId="23" fillId="0" borderId="26" xfId="9" applyFont="1" applyFill="1" applyBorder="1" applyAlignment="1">
      <alignment horizontal="center" vertical="center" wrapText="1"/>
    </xf>
    <xf numFmtId="0" fontId="42" fillId="0" borderId="10" xfId="9" applyFont="1" applyBorder="1" applyAlignment="1">
      <alignment horizontal="center" vertical="center" wrapText="1"/>
    </xf>
    <xf numFmtId="0" fontId="23" fillId="14" borderId="10" xfId="9" applyFont="1" applyFill="1" applyBorder="1" applyAlignment="1">
      <alignment horizontal="center" vertical="center" wrapText="1"/>
    </xf>
    <xf numFmtId="3" fontId="23" fillId="0" borderId="10" xfId="9" applyNumberFormat="1" applyFont="1" applyFill="1" applyBorder="1" applyAlignment="1">
      <alignment horizontal="center" vertical="center" wrapText="1"/>
    </xf>
    <xf numFmtId="0" fontId="47" fillId="0" borderId="10" xfId="0" applyFont="1" applyFill="1" applyBorder="1" applyAlignment="1">
      <alignment horizontal="center" vertical="center"/>
    </xf>
    <xf numFmtId="0" fontId="42" fillId="14" borderId="10" xfId="9" applyFont="1" applyFill="1" applyBorder="1" applyAlignment="1">
      <alignment horizontal="center" vertical="center" wrapText="1"/>
    </xf>
    <xf numFmtId="0" fontId="42" fillId="14" borderId="20" xfId="9" applyFont="1" applyFill="1" applyBorder="1" applyAlignment="1">
      <alignment horizontal="center" vertical="center" wrapText="1"/>
    </xf>
    <xf numFmtId="0" fontId="23" fillId="15" borderId="15" xfId="9" applyFont="1" applyFill="1" applyBorder="1" applyAlignment="1">
      <alignment horizontal="justify" vertical="center" wrapText="1"/>
    </xf>
    <xf numFmtId="3" fontId="23" fillId="0" borderId="26" xfId="9" applyNumberFormat="1" applyFont="1" applyFill="1" applyBorder="1" applyAlignment="1">
      <alignment horizontal="center" vertical="center" wrapText="1"/>
    </xf>
    <xf numFmtId="0" fontId="23" fillId="14" borderId="15" xfId="0" applyFont="1" applyFill="1" applyBorder="1" applyAlignment="1">
      <alignment horizontal="justify" vertical="center" wrapText="1"/>
    </xf>
    <xf numFmtId="0" fontId="23" fillId="17" borderId="15" xfId="0" applyFont="1" applyFill="1" applyBorder="1" applyAlignment="1">
      <alignment horizontal="justify" vertical="center" wrapText="1"/>
    </xf>
    <xf numFmtId="0" fontId="23" fillId="15" borderId="15" xfId="0" applyFont="1" applyFill="1" applyBorder="1" applyAlignment="1">
      <alignment horizontal="justify" vertical="center" wrapText="1"/>
    </xf>
    <xf numFmtId="0" fontId="23" fillId="0" borderId="15" xfId="0" applyFont="1" applyFill="1" applyBorder="1" applyAlignment="1">
      <alignment horizontal="justify" vertical="center" wrapText="1"/>
    </xf>
    <xf numFmtId="0" fontId="21" fillId="15" borderId="15" xfId="0" applyFont="1" applyFill="1" applyBorder="1" applyAlignment="1">
      <alignment horizontal="justify" vertical="center"/>
    </xf>
    <xf numFmtId="0" fontId="4" fillId="0" borderId="20" xfId="0" applyFont="1" applyFill="1" applyBorder="1" applyAlignment="1">
      <alignment horizontal="center" vertical="top" wrapText="1"/>
    </xf>
    <xf numFmtId="3" fontId="5" fillId="19" borderId="10" xfId="0" applyNumberFormat="1" applyFont="1" applyFill="1" applyBorder="1" applyAlignment="1">
      <alignment vertical="center" wrapText="1"/>
    </xf>
    <xf numFmtId="0" fontId="4" fillId="0" borderId="18" xfId="0" applyFont="1" applyFill="1" applyBorder="1" applyAlignment="1">
      <alignment horizontal="center" vertical="top" wrapText="1"/>
    </xf>
    <xf numFmtId="0" fontId="4" fillId="0" borderId="27" xfId="0" applyFont="1" applyFill="1" applyBorder="1" applyAlignment="1">
      <alignment horizontal="center" vertical="top" wrapText="1"/>
    </xf>
    <xf numFmtId="0" fontId="4" fillId="16" borderId="7" xfId="0" applyFont="1" applyFill="1" applyBorder="1" applyAlignment="1">
      <alignment horizontal="center" vertical="center" wrapText="1"/>
    </xf>
    <xf numFmtId="0" fontId="4" fillId="16" borderId="17" xfId="0" applyFont="1" applyFill="1" applyBorder="1" applyAlignment="1">
      <alignment horizontal="center" vertical="center" wrapText="1"/>
    </xf>
    <xf numFmtId="3" fontId="4" fillId="8" borderId="18" xfId="0" applyNumberFormat="1" applyFont="1" applyFill="1" applyBorder="1" applyAlignment="1">
      <alignment vertical="center" wrapText="1"/>
    </xf>
    <xf numFmtId="3" fontId="5" fillId="19" borderId="18" xfId="0" applyNumberFormat="1" applyFont="1" applyFill="1" applyBorder="1" applyAlignment="1">
      <alignment vertical="center" wrapText="1"/>
    </xf>
    <xf numFmtId="3" fontId="5" fillId="3" borderId="18" xfId="0" applyNumberFormat="1" applyFont="1" applyFill="1" applyBorder="1" applyAlignment="1">
      <alignment vertical="center" wrapText="1"/>
    </xf>
    <xf numFmtId="3" fontId="5" fillId="0" borderId="10" xfId="9" applyNumberFormat="1" applyFont="1" applyFill="1" applyBorder="1" applyAlignment="1">
      <alignment horizontal="center" vertical="center" wrapText="1"/>
    </xf>
    <xf numFmtId="3" fontId="5" fillId="0" borderId="10" xfId="0" applyNumberFormat="1" applyFont="1" applyFill="1" applyBorder="1" applyAlignment="1">
      <alignment horizontal="right" vertical="center" wrapText="1"/>
    </xf>
    <xf numFmtId="0" fontId="43" fillId="0" borderId="10" xfId="9" applyFont="1" applyFill="1" applyBorder="1" applyAlignment="1">
      <alignment horizontal="center" vertical="center" wrapText="1"/>
    </xf>
    <xf numFmtId="0" fontId="4" fillId="0" borderId="15" xfId="9" applyFont="1" applyFill="1" applyBorder="1" applyAlignment="1">
      <alignment horizontal="justify" vertical="center" wrapText="1"/>
    </xf>
    <xf numFmtId="0" fontId="5" fillId="14" borderId="15" xfId="9" applyFont="1" applyFill="1" applyBorder="1" applyAlignment="1">
      <alignment horizontal="justify" vertical="center" wrapText="1"/>
    </xf>
    <xf numFmtId="0" fontId="4" fillId="14" borderId="15" xfId="9" applyFont="1" applyFill="1" applyBorder="1" applyAlignment="1">
      <alignment horizontal="justify" vertical="center" wrapText="1"/>
    </xf>
    <xf numFmtId="3" fontId="43" fillId="0" borderId="10" xfId="9" applyNumberFormat="1" applyFont="1" applyFill="1" applyBorder="1" applyAlignment="1">
      <alignment horizontal="center" vertical="center" wrapText="1"/>
    </xf>
    <xf numFmtId="0" fontId="5" fillId="15" borderId="31" xfId="9" applyFont="1" applyFill="1" applyBorder="1" applyAlignment="1">
      <alignment horizontal="justify" vertical="center" wrapText="1"/>
    </xf>
    <xf numFmtId="3" fontId="5" fillId="0" borderId="26" xfId="9" applyNumberFormat="1" applyFont="1" applyFill="1" applyBorder="1" applyAlignment="1">
      <alignment vertical="center" wrapText="1"/>
    </xf>
    <xf numFmtId="3" fontId="5" fillId="0" borderId="24" xfId="9" applyNumberFormat="1" applyFont="1" applyFill="1" applyBorder="1" applyAlignment="1">
      <alignment horizontal="right" vertical="center" wrapText="1"/>
    </xf>
    <xf numFmtId="0" fontId="5" fillId="14" borderId="10" xfId="0" applyFont="1" applyFill="1" applyBorder="1" applyAlignment="1">
      <alignment horizontal="justify" vertical="center" wrapText="1"/>
    </xf>
    <xf numFmtId="0" fontId="5" fillId="17" borderId="10" xfId="0" applyFont="1" applyFill="1" applyBorder="1" applyAlignment="1">
      <alignment horizontal="justify" vertical="center" wrapText="1"/>
    </xf>
    <xf numFmtId="0" fontId="5" fillId="18" borderId="10" xfId="0" applyFont="1" applyFill="1" applyBorder="1" applyAlignment="1">
      <alignment horizontal="justify" vertical="center" wrapText="1"/>
    </xf>
    <xf numFmtId="0" fontId="5" fillId="15" borderId="10" xfId="0" applyFont="1" applyFill="1" applyBorder="1" applyAlignment="1">
      <alignment horizontal="justify" vertical="center" wrapText="1"/>
    </xf>
    <xf numFmtId="0" fontId="5" fillId="15" borderId="10" xfId="9" applyFont="1" applyFill="1" applyBorder="1" applyAlignment="1">
      <alignment horizontal="justify" vertical="center" wrapText="1"/>
    </xf>
    <xf numFmtId="0" fontId="5" fillId="0" borderId="15" xfId="9" applyFont="1" applyFill="1" applyBorder="1" applyAlignment="1">
      <alignment horizontal="justify" vertical="center" wrapText="1"/>
    </xf>
    <xf numFmtId="4" fontId="5" fillId="0" borderId="10" xfId="0" applyNumberFormat="1" applyFont="1" applyFill="1" applyBorder="1" applyAlignment="1">
      <alignment horizontal="right" vertical="center" wrapText="1"/>
    </xf>
    <xf numFmtId="168" fontId="4" fillId="0" borderId="10" xfId="0" applyNumberFormat="1" applyFont="1" applyFill="1" applyBorder="1" applyAlignment="1">
      <alignment horizontal="right" vertical="center" wrapText="1"/>
    </xf>
    <xf numFmtId="9" fontId="4" fillId="0" borderId="10" xfId="0" applyNumberFormat="1" applyFont="1" applyFill="1" applyBorder="1" applyAlignment="1">
      <alignment horizontal="right" vertical="center" wrapText="1"/>
    </xf>
    <xf numFmtId="3" fontId="5" fillId="0" borderId="10" xfId="9" applyNumberFormat="1" applyFont="1" applyFill="1" applyBorder="1" applyAlignment="1">
      <alignment horizontal="right" vertical="center" wrapText="1"/>
    </xf>
    <xf numFmtId="0" fontId="4" fillId="0" borderId="10" xfId="9" applyFont="1" applyFill="1" applyBorder="1" applyAlignment="1">
      <alignment vertical="center" wrapText="1"/>
    </xf>
    <xf numFmtId="3" fontId="4" fillId="0" borderId="10" xfId="9" applyNumberFormat="1" applyFont="1" applyFill="1" applyBorder="1" applyAlignment="1">
      <alignment horizontal="center" vertical="center" wrapText="1"/>
    </xf>
    <xf numFmtId="3" fontId="4" fillId="0" borderId="18" xfId="9" applyNumberFormat="1" applyFont="1" applyFill="1" applyBorder="1" applyAlignment="1">
      <alignment horizontal="center" vertical="center" wrapText="1"/>
    </xf>
    <xf numFmtId="0" fontId="5" fillId="10" borderId="39" xfId="0" applyFont="1" applyFill="1" applyBorder="1" applyAlignment="1">
      <alignment vertical="center" wrapText="1"/>
    </xf>
    <xf numFmtId="3" fontId="5" fillId="0" borderId="0" xfId="0" applyNumberFormat="1" applyFont="1"/>
    <xf numFmtId="0" fontId="5" fillId="0" borderId="0" xfId="0" applyFont="1"/>
    <xf numFmtId="0" fontId="4" fillId="10" borderId="10" xfId="0" applyFont="1" applyFill="1" applyBorder="1" applyAlignment="1">
      <alignment horizontal="center" vertical="center" wrapText="1"/>
    </xf>
    <xf numFmtId="0" fontId="5" fillId="10" borderId="4" xfId="0" applyFont="1" applyFill="1" applyBorder="1" applyAlignment="1">
      <alignment vertical="center" wrapText="1"/>
    </xf>
    <xf numFmtId="0" fontId="5" fillId="10" borderId="5" xfId="0" applyFont="1" applyFill="1" applyBorder="1" applyAlignment="1">
      <alignment vertical="center" wrapText="1"/>
    </xf>
    <xf numFmtId="0" fontId="5" fillId="0" borderId="15" xfId="0" applyFont="1" applyBorder="1"/>
    <xf numFmtId="0" fontId="5" fillId="6" borderId="19" xfId="0" applyFont="1" applyFill="1" applyBorder="1" applyAlignment="1">
      <alignment vertical="center" wrapText="1"/>
    </xf>
    <xf numFmtId="3" fontId="5" fillId="6" borderId="0" xfId="0" applyNumberFormat="1" applyFont="1" applyFill="1" applyAlignment="1">
      <alignment vertical="center" wrapText="1"/>
    </xf>
    <xf numFmtId="0" fontId="5" fillId="6" borderId="0" xfId="0" applyFont="1" applyFill="1" applyAlignment="1">
      <alignment vertical="center" wrapText="1"/>
    </xf>
    <xf numFmtId="0" fontId="5" fillId="0" borderId="0" xfId="0" applyFont="1" applyFill="1" applyAlignment="1">
      <alignment horizontal="center" vertical="center" wrapText="1"/>
    </xf>
    <xf numFmtId="3" fontId="4" fillId="10" borderId="17" xfId="0" applyNumberFormat="1" applyFont="1" applyFill="1" applyBorder="1" applyAlignment="1">
      <alignment horizontal="center" vertical="center" wrapText="1"/>
    </xf>
    <xf numFmtId="3" fontId="4" fillId="16" borderId="17" xfId="0" applyNumberFormat="1" applyFont="1" applyFill="1" applyBorder="1" applyAlignment="1">
      <alignment horizontal="center" vertical="center" wrapText="1"/>
    </xf>
    <xf numFmtId="4" fontId="4" fillId="16" borderId="17" xfId="0" applyNumberFormat="1" applyFont="1" applyFill="1" applyBorder="1" applyAlignment="1">
      <alignment horizontal="center" vertical="center" wrapText="1"/>
    </xf>
    <xf numFmtId="4" fontId="4" fillId="10" borderId="23" xfId="0" applyNumberFormat="1" applyFont="1" applyFill="1" applyBorder="1" applyAlignment="1">
      <alignment horizontal="center" vertical="center" wrapText="1"/>
    </xf>
    <xf numFmtId="3" fontId="5" fillId="0" borderId="0" xfId="0" applyNumberFormat="1" applyFont="1" applyFill="1" applyAlignment="1">
      <alignment vertical="center" wrapText="1"/>
    </xf>
    <xf numFmtId="0" fontId="4" fillId="0" borderId="26" xfId="0" applyFont="1" applyFill="1" applyBorder="1" applyAlignment="1">
      <alignment horizontal="center" vertical="top" wrapText="1"/>
    </xf>
    <xf numFmtId="0" fontId="4" fillId="0" borderId="24" xfId="0" applyFont="1" applyFill="1" applyBorder="1" applyAlignment="1">
      <alignment horizontal="center" vertical="top" wrapText="1"/>
    </xf>
    <xf numFmtId="3" fontId="5" fillId="8" borderId="0" xfId="0" applyNumberFormat="1" applyFont="1" applyFill="1" applyAlignment="1">
      <alignment vertical="center" wrapText="1"/>
    </xf>
    <xf numFmtId="0" fontId="4" fillId="0" borderId="10" xfId="0" applyFont="1" applyFill="1" applyBorder="1" applyAlignment="1">
      <alignment horizontal="center" vertical="top" wrapText="1"/>
    </xf>
    <xf numFmtId="3" fontId="5" fillId="9" borderId="0" xfId="0" applyNumberFormat="1" applyFont="1" applyFill="1" applyAlignment="1">
      <alignment vertical="center" wrapText="1"/>
    </xf>
    <xf numFmtId="3" fontId="5" fillId="13" borderId="10" xfId="0" applyNumberFormat="1" applyFont="1" applyFill="1" applyBorder="1" applyAlignment="1">
      <alignment vertical="center" wrapText="1"/>
    </xf>
    <xf numFmtId="0" fontId="4" fillId="16" borderId="10" xfId="0" applyFont="1" applyFill="1" applyBorder="1" applyAlignment="1">
      <alignment horizontal="center" vertical="center" wrapText="1"/>
    </xf>
    <xf numFmtId="0" fontId="4" fillId="10" borderId="20" xfId="0" applyFont="1" applyFill="1" applyBorder="1" applyAlignment="1">
      <alignment horizontal="center" vertical="center" wrapText="1"/>
    </xf>
    <xf numFmtId="4" fontId="4" fillId="10" borderId="10" xfId="0" applyNumberFormat="1" applyFont="1" applyFill="1" applyBorder="1" applyAlignment="1">
      <alignment horizontal="center" vertical="center" wrapText="1"/>
    </xf>
    <xf numFmtId="4" fontId="4" fillId="10" borderId="12"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4" fontId="4" fillId="16" borderId="10" xfId="0" applyNumberFormat="1" applyFont="1" applyFill="1" applyBorder="1" applyAlignment="1">
      <alignment horizontal="center" vertical="center" wrapText="1"/>
    </xf>
    <xf numFmtId="3" fontId="5" fillId="0" borderId="27" xfId="9"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3" fontId="5" fillId="0" borderId="18" xfId="9" applyNumberFormat="1" applyFont="1" applyFill="1" applyBorder="1" applyAlignment="1">
      <alignment horizontal="right" vertical="center" wrapText="1"/>
    </xf>
    <xf numFmtId="0" fontId="4" fillId="14" borderId="27" xfId="0" applyFont="1" applyFill="1" applyBorder="1" applyAlignment="1">
      <alignment horizontal="justify" vertical="center" wrapText="1"/>
    </xf>
    <xf numFmtId="3" fontId="5" fillId="0" borderId="24" xfId="9" applyNumberFormat="1" applyFont="1" applyFill="1" applyBorder="1" applyAlignment="1">
      <alignment horizontal="center" vertical="center" wrapText="1"/>
    </xf>
    <xf numFmtId="3" fontId="5" fillId="0" borderId="26" xfId="9" applyNumberFormat="1" applyFont="1" applyFill="1" applyBorder="1" applyAlignment="1">
      <alignment horizontal="right" vertical="center" wrapText="1"/>
    </xf>
    <xf numFmtId="0" fontId="4" fillId="14" borderId="10" xfId="0" applyFont="1" applyFill="1" applyBorder="1" applyAlignment="1">
      <alignment horizontal="justify" vertical="center" wrapText="1"/>
    </xf>
    <xf numFmtId="3" fontId="48" fillId="0" borderId="10" xfId="0" applyNumberFormat="1" applyFont="1" applyFill="1" applyBorder="1" applyAlignment="1">
      <alignment horizontal="right" vertical="center" wrapText="1"/>
    </xf>
    <xf numFmtId="3" fontId="49" fillId="0" borderId="10" xfId="0" applyNumberFormat="1" applyFont="1" applyFill="1" applyBorder="1" applyAlignment="1">
      <alignment horizontal="right" vertical="center" wrapText="1"/>
    </xf>
    <xf numFmtId="9" fontId="49" fillId="0" borderId="10" xfId="0" applyNumberFormat="1" applyFont="1" applyFill="1" applyBorder="1" applyAlignment="1">
      <alignment horizontal="right" vertical="center" wrapText="1"/>
    </xf>
    <xf numFmtId="0" fontId="4" fillId="16" borderId="20"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4" fillId="0" borderId="10" xfId="0" applyFont="1" applyFill="1" applyBorder="1" applyAlignment="1">
      <alignment horizontal="justify" vertical="center" wrapText="1"/>
    </xf>
    <xf numFmtId="0" fontId="5" fillId="0" borderId="10" xfId="0" applyFont="1" applyFill="1" applyBorder="1"/>
    <xf numFmtId="0" fontId="5" fillId="0" borderId="26" xfId="0" applyFont="1" applyFill="1" applyBorder="1"/>
    <xf numFmtId="0" fontId="5" fillId="14" borderId="10" xfId="9" applyFont="1" applyFill="1" applyBorder="1" applyAlignment="1">
      <alignment horizontal="justify" vertical="center" wrapText="1"/>
    </xf>
    <xf numFmtId="0" fontId="4" fillId="0" borderId="10" xfId="9" applyFont="1" applyFill="1" applyBorder="1" applyAlignment="1">
      <alignment horizontal="justify" vertical="center" wrapText="1"/>
    </xf>
    <xf numFmtId="173" fontId="4" fillId="0" borderId="10" xfId="0" applyNumberFormat="1" applyFont="1" applyFill="1" applyBorder="1" applyAlignment="1">
      <alignment horizontal="right" vertical="center" wrapText="1"/>
    </xf>
    <xf numFmtId="173" fontId="49" fillId="0" borderId="10" xfId="0" applyNumberFormat="1" applyFont="1" applyFill="1" applyBorder="1" applyAlignment="1">
      <alignment horizontal="right" vertical="center" wrapText="1"/>
    </xf>
    <xf numFmtId="3" fontId="4" fillId="16" borderId="10" xfId="0" applyNumberFormat="1" applyFont="1" applyFill="1" applyBorder="1" applyAlignment="1">
      <alignment horizontal="center" vertical="center" wrapText="1"/>
    </xf>
    <xf numFmtId="3" fontId="4" fillId="10" borderId="12" xfId="0" applyNumberFormat="1" applyFont="1" applyFill="1" applyBorder="1" applyAlignment="1">
      <alignment horizontal="center" vertical="center" wrapText="1"/>
    </xf>
    <xf numFmtId="0" fontId="4" fillId="14" borderId="10" xfId="9" applyFont="1" applyFill="1" applyBorder="1" applyAlignment="1">
      <alignment horizontal="justify" vertical="center" wrapText="1"/>
    </xf>
    <xf numFmtId="170" fontId="5" fillId="15" borderId="10" xfId="2" applyNumberFormat="1" applyFont="1" applyFill="1" applyBorder="1" applyAlignment="1">
      <alignment horizontal="justify" vertical="center" wrapText="1"/>
    </xf>
    <xf numFmtId="0" fontId="4" fillId="16" borderId="26" xfId="0" applyFont="1" applyFill="1" applyBorder="1" applyAlignment="1">
      <alignment horizontal="center" vertical="center" wrapText="1"/>
    </xf>
    <xf numFmtId="0" fontId="4" fillId="19" borderId="10" xfId="0" applyFont="1" applyFill="1" applyBorder="1" applyAlignment="1">
      <alignment horizontal="center" vertical="top" wrapText="1"/>
    </xf>
    <xf numFmtId="3" fontId="5" fillId="19" borderId="0" xfId="0" applyNumberFormat="1" applyFont="1" applyFill="1" applyAlignment="1">
      <alignment vertical="center" wrapText="1"/>
    </xf>
    <xf numFmtId="0" fontId="5" fillId="19" borderId="0" xfId="0" applyFont="1" applyFill="1" applyAlignment="1">
      <alignment vertical="center" wrapText="1"/>
    </xf>
    <xf numFmtId="3" fontId="4" fillId="0" borderId="10" xfId="9" applyNumberFormat="1" applyFont="1" applyFill="1" applyBorder="1" applyAlignment="1">
      <alignment horizontal="right" vertical="center" wrapText="1"/>
    </xf>
    <xf numFmtId="0" fontId="4" fillId="16" borderId="10" xfId="0" applyFont="1" applyFill="1" applyBorder="1" applyAlignment="1">
      <alignment horizontal="left" vertical="center" wrapText="1"/>
    </xf>
    <xf numFmtId="3" fontId="4" fillId="0" borderId="0" xfId="0" applyNumberFormat="1" applyFont="1" applyFill="1" applyBorder="1" applyAlignment="1">
      <alignment vertical="center" wrapText="1"/>
    </xf>
    <xf numFmtId="0" fontId="4" fillId="0" borderId="28" xfId="0" applyFont="1" applyFill="1" applyBorder="1" applyAlignment="1">
      <alignment horizontal="center" vertical="top" wrapText="1"/>
    </xf>
    <xf numFmtId="0" fontId="5" fillId="14" borderId="17" xfId="0" applyFont="1" applyFill="1" applyBorder="1" applyAlignment="1">
      <alignment horizontal="justify" vertical="center" wrapText="1"/>
    </xf>
    <xf numFmtId="3" fontId="4" fillId="14" borderId="10" xfId="0" applyNumberFormat="1" applyFont="1" applyFill="1" applyBorder="1" applyAlignment="1">
      <alignment horizontal="right" vertical="center" wrapText="1"/>
    </xf>
    <xf numFmtId="0" fontId="50" fillId="0" borderId="0" xfId="0" applyFont="1" applyAlignment="1">
      <alignment wrapText="1"/>
    </xf>
    <xf numFmtId="0" fontId="51" fillId="0" borderId="0" xfId="0" applyFont="1" applyAlignment="1">
      <alignment wrapText="1"/>
    </xf>
    <xf numFmtId="0" fontId="5" fillId="0" borderId="10" xfId="0" applyFont="1" applyFill="1" applyBorder="1" applyAlignment="1">
      <alignment vertical="center" wrapText="1"/>
    </xf>
    <xf numFmtId="9" fontId="4" fillId="0" borderId="18" xfId="10" applyFont="1" applyFill="1" applyBorder="1" applyAlignment="1">
      <alignment horizontal="right" vertical="center" wrapText="1"/>
    </xf>
    <xf numFmtId="0" fontId="5" fillId="0" borderId="0" xfId="0" applyFont="1" applyFill="1"/>
    <xf numFmtId="168" fontId="5" fillId="0" borderId="38" xfId="9" applyNumberFormat="1" applyFont="1" applyFill="1" applyBorder="1" applyAlignment="1">
      <alignment horizontal="right" vertical="center" wrapText="1"/>
    </xf>
    <xf numFmtId="3" fontId="5" fillId="0" borderId="21" xfId="0" applyNumberFormat="1" applyFont="1" applyFill="1" applyBorder="1" applyAlignment="1">
      <alignment horizontal="right" vertical="center" wrapText="1"/>
    </xf>
    <xf numFmtId="0" fontId="23" fillId="0" borderId="15" xfId="9" applyFont="1" applyFill="1" applyBorder="1" applyAlignment="1">
      <alignment horizontal="justify" vertical="center" wrapText="1"/>
    </xf>
    <xf numFmtId="4" fontId="5" fillId="0" borderId="10" xfId="9" applyNumberFormat="1" applyFont="1" applyFill="1" applyBorder="1" applyAlignment="1">
      <alignment horizontal="right" vertical="center" wrapText="1"/>
    </xf>
    <xf numFmtId="3" fontId="47" fillId="0" borderId="10" xfId="0" applyNumberFormat="1" applyFont="1" applyFill="1" applyBorder="1" applyAlignment="1">
      <alignment horizontal="center" vertical="center"/>
    </xf>
    <xf numFmtId="4" fontId="5" fillId="0" borderId="26" xfId="9" applyNumberFormat="1" applyFont="1" applyFill="1" applyBorder="1" applyAlignment="1">
      <alignment vertical="center" wrapText="1"/>
    </xf>
    <xf numFmtId="167" fontId="5" fillId="0" borderId="10" xfId="9" applyNumberFormat="1" applyFont="1" applyFill="1" applyBorder="1" applyAlignment="1">
      <alignment horizontal="center" vertical="center" wrapText="1"/>
    </xf>
    <xf numFmtId="167" fontId="43" fillId="0" borderId="10" xfId="9" applyNumberFormat="1" applyFont="1" applyFill="1" applyBorder="1" applyAlignment="1">
      <alignment horizontal="center" vertical="center" wrapText="1"/>
    </xf>
    <xf numFmtId="167" fontId="5" fillId="0" borderId="10" xfId="9" applyNumberFormat="1" applyFont="1" applyFill="1" applyBorder="1" applyAlignment="1">
      <alignment horizontal="right" vertical="center" wrapText="1"/>
    </xf>
    <xf numFmtId="172" fontId="5" fillId="0" borderId="10" xfId="9" applyNumberFormat="1" applyFont="1" applyFill="1" applyBorder="1" applyAlignment="1">
      <alignment horizontal="right" vertical="center" wrapText="1"/>
    </xf>
    <xf numFmtId="0" fontId="4" fillId="0" borderId="28"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20" xfId="0" applyFont="1" applyFill="1" applyBorder="1" applyAlignment="1">
      <alignment horizontal="center" vertical="top" wrapText="1"/>
    </xf>
    <xf numFmtId="0" fontId="5" fillId="0" borderId="10" xfId="0" applyFont="1" applyFill="1" applyBorder="1"/>
    <xf numFmtId="0" fontId="5" fillId="0" borderId="20" xfId="0" applyFont="1" applyFill="1" applyBorder="1"/>
    <xf numFmtId="9" fontId="4" fillId="14" borderId="10" xfId="10" applyFont="1" applyFill="1" applyBorder="1" applyAlignment="1">
      <alignment horizontal="right" vertical="center" wrapText="1"/>
    </xf>
    <xf numFmtId="3" fontId="4" fillId="0" borderId="26" xfId="0" applyNumberFormat="1" applyFont="1" applyFill="1" applyBorder="1" applyAlignment="1">
      <alignment horizontal="right" vertical="center" wrapText="1"/>
    </xf>
    <xf numFmtId="9" fontId="4" fillId="14" borderId="10" xfId="0" applyNumberFormat="1" applyFont="1" applyFill="1" applyBorder="1" applyAlignment="1">
      <alignment horizontal="right" vertical="center" wrapText="1"/>
    </xf>
    <xf numFmtId="3" fontId="4" fillId="0" borderId="10" xfId="0" applyNumberFormat="1" applyFont="1" applyFill="1" applyBorder="1" applyAlignment="1">
      <alignment horizontal="right" vertical="center" wrapText="1"/>
    </xf>
    <xf numFmtId="4" fontId="4" fillId="10" borderId="10" xfId="0" applyNumberFormat="1" applyFont="1" applyFill="1" applyBorder="1" applyAlignment="1">
      <alignment horizontal="center" vertical="center" wrapText="1"/>
    </xf>
    <xf numFmtId="4" fontId="4" fillId="10" borderId="12" xfId="0" applyNumberFormat="1"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7" xfId="0" applyFont="1" applyFill="1" applyBorder="1" applyAlignment="1">
      <alignment horizontal="left" vertical="center" wrapText="1"/>
    </xf>
    <xf numFmtId="3" fontId="4" fillId="0" borderId="21" xfId="0" applyNumberFormat="1" applyFont="1" applyFill="1" applyBorder="1" applyAlignment="1">
      <alignment horizontal="right" vertical="center" wrapText="1"/>
    </xf>
    <xf numFmtId="3" fontId="4" fillId="0" borderId="42" xfId="0" applyNumberFormat="1" applyFont="1" applyFill="1" applyBorder="1" applyAlignment="1">
      <alignment horizontal="right" vertical="center" wrapText="1"/>
    </xf>
    <xf numFmtId="0" fontId="4" fillId="10" borderId="20" xfId="0" applyFont="1" applyFill="1" applyBorder="1" applyAlignment="1">
      <alignment horizontal="center" vertical="center" wrapText="1"/>
    </xf>
    <xf numFmtId="0" fontId="4" fillId="10" borderId="26" xfId="0" applyFont="1" applyFill="1" applyBorder="1" applyAlignment="1">
      <alignment horizontal="center" vertical="center" wrapText="1"/>
    </xf>
    <xf numFmtId="0" fontId="4" fillId="0" borderId="37"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20" borderId="10" xfId="0" applyFont="1" applyFill="1" applyBorder="1" applyAlignment="1">
      <alignment horizontal="left" vertical="justify" wrapText="1"/>
    </xf>
    <xf numFmtId="0" fontId="4" fillId="16" borderId="10" xfId="0" applyFont="1" applyFill="1" applyBorder="1" applyAlignment="1">
      <alignment horizontal="center" vertical="center" wrapText="1"/>
    </xf>
    <xf numFmtId="0" fontId="4" fillId="0" borderId="20" xfId="0" applyFont="1" applyFill="1" applyBorder="1" applyAlignment="1">
      <alignment horizontal="center" vertical="top" wrapText="1"/>
    </xf>
    <xf numFmtId="0" fontId="4" fillId="0" borderId="28" xfId="0" applyFont="1" applyFill="1" applyBorder="1" applyAlignment="1">
      <alignment horizontal="center" vertical="top" wrapText="1"/>
    </xf>
    <xf numFmtId="0" fontId="4" fillId="2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3" fontId="4" fillId="0" borderId="12" xfId="0" applyNumberFormat="1" applyFont="1" applyFill="1" applyBorder="1" applyAlignment="1">
      <alignment horizontal="right" vertical="center" wrapText="1"/>
    </xf>
    <xf numFmtId="0" fontId="5" fillId="0" borderId="12" xfId="0" applyFont="1" applyBorder="1"/>
    <xf numFmtId="3" fontId="4" fillId="0" borderId="12" xfId="0" applyNumberFormat="1" applyFont="1" applyFill="1" applyBorder="1" applyAlignment="1">
      <alignment horizontal="center" vertical="center" wrapText="1"/>
    </xf>
    <xf numFmtId="3" fontId="4" fillId="0" borderId="10" xfId="0" applyNumberFormat="1" applyFont="1" applyFill="1" applyBorder="1" applyAlignment="1">
      <alignment horizontal="left" vertical="center" wrapText="1"/>
    </xf>
    <xf numFmtId="0" fontId="4" fillId="0" borderId="20" xfId="0" applyFont="1" applyFill="1" applyBorder="1" applyAlignment="1">
      <alignment horizontal="left" vertical="center" wrapText="1"/>
    </xf>
    <xf numFmtId="3" fontId="4" fillId="0" borderId="26" xfId="0" applyNumberFormat="1" applyFont="1" applyFill="1" applyBorder="1" applyAlignment="1">
      <alignment horizontal="left" vertical="center" wrapText="1"/>
    </xf>
    <xf numFmtId="0" fontId="4" fillId="0" borderId="10" xfId="0" applyFont="1" applyFill="1" applyBorder="1" applyAlignment="1">
      <alignment horizontal="center" vertical="top" wrapText="1"/>
    </xf>
    <xf numFmtId="3" fontId="4" fillId="0" borderId="20" xfId="0" applyNumberFormat="1" applyFont="1" applyFill="1" applyBorder="1" applyAlignment="1">
      <alignment horizontal="right" vertical="center" wrapText="1"/>
    </xf>
    <xf numFmtId="0" fontId="4" fillId="0" borderId="28" xfId="0" applyFont="1" applyFill="1" applyBorder="1" applyAlignment="1">
      <alignment horizontal="right" vertical="center" wrapText="1"/>
    </xf>
    <xf numFmtId="0" fontId="4" fillId="16" borderId="20" xfId="0" applyFont="1" applyFill="1" applyBorder="1" applyAlignment="1">
      <alignment horizontal="center" vertical="center" wrapText="1"/>
    </xf>
    <xf numFmtId="0" fontId="4" fillId="16" borderId="26" xfId="0" applyFont="1" applyFill="1" applyBorder="1" applyAlignment="1">
      <alignment horizontal="center" vertical="center" wrapText="1"/>
    </xf>
    <xf numFmtId="0" fontId="5" fillId="0" borderId="10" xfId="0" applyFont="1" applyFill="1" applyBorder="1"/>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4" fillId="10" borderId="17" xfId="0" applyFont="1" applyFill="1" applyBorder="1" applyAlignment="1">
      <alignment horizontal="center" vertical="center" wrapText="1"/>
    </xf>
    <xf numFmtId="4" fontId="4" fillId="10" borderId="7" xfId="0" applyNumberFormat="1" applyFont="1" applyFill="1" applyBorder="1" applyAlignment="1">
      <alignment horizontal="center" vertical="center" wrapText="1"/>
    </xf>
    <xf numFmtId="4" fontId="4" fillId="10" borderId="14" xfId="0" applyNumberFormat="1" applyFont="1" applyFill="1" applyBorder="1" applyAlignment="1">
      <alignment horizontal="center" vertical="center" wrapText="1"/>
    </xf>
    <xf numFmtId="0" fontId="4" fillId="10" borderId="16" xfId="0" applyFont="1" applyFill="1" applyBorder="1" applyAlignment="1">
      <alignment horizontal="center" vertical="center" wrapText="1"/>
    </xf>
    <xf numFmtId="0" fontId="4" fillId="16" borderId="7" xfId="0" applyFont="1" applyFill="1" applyBorder="1" applyAlignment="1">
      <alignment horizontal="center" vertical="center" wrapText="1"/>
    </xf>
    <xf numFmtId="0" fontId="4" fillId="16" borderId="17"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3" xfId="0" applyFont="1" applyFill="1" applyBorder="1" applyAlignment="1">
      <alignment horizontal="center" vertical="center" wrapText="1"/>
    </xf>
    <xf numFmtId="0" fontId="4" fillId="0" borderId="36"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top" wrapText="1"/>
    </xf>
    <xf numFmtId="0" fontId="5" fillId="0" borderId="20" xfId="0" applyFont="1" applyFill="1" applyBorder="1"/>
    <xf numFmtId="0" fontId="4" fillId="0" borderId="19" xfId="0" applyFont="1" applyFill="1" applyBorder="1" applyAlignment="1">
      <alignment horizontal="center" vertical="top" wrapText="1"/>
    </xf>
    <xf numFmtId="0" fontId="4" fillId="0" borderId="34" xfId="0" applyFont="1" applyFill="1" applyBorder="1" applyAlignment="1">
      <alignment horizontal="left" vertical="center" wrapText="1"/>
    </xf>
    <xf numFmtId="0" fontId="4" fillId="0" borderId="24" xfId="0" applyFont="1" applyFill="1" applyBorder="1" applyAlignment="1">
      <alignment horizontal="left" vertical="center" wrapText="1"/>
    </xf>
    <xf numFmtId="3" fontId="4" fillId="0" borderId="18" xfId="0" applyNumberFormat="1" applyFont="1" applyFill="1" applyBorder="1" applyAlignment="1">
      <alignment horizontal="left" vertical="center" wrapText="1"/>
    </xf>
    <xf numFmtId="3" fontId="4" fillId="0" borderId="25" xfId="0" applyNumberFormat="1" applyFont="1" applyFill="1" applyBorder="1" applyAlignment="1">
      <alignment horizontal="left" vertical="center" wrapText="1"/>
    </xf>
    <xf numFmtId="3" fontId="4" fillId="0" borderId="27" xfId="0" applyNumberFormat="1" applyFont="1" applyFill="1" applyBorder="1" applyAlignment="1">
      <alignment horizontal="left" vertical="center" wrapText="1"/>
    </xf>
    <xf numFmtId="0" fontId="4" fillId="10" borderId="19"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22" fillId="10" borderId="15" xfId="0" applyFont="1" applyFill="1" applyBorder="1" applyAlignment="1">
      <alignment horizontal="left" vertical="center" wrapText="1"/>
    </xf>
    <xf numFmtId="0" fontId="22" fillId="10" borderId="10" xfId="0" applyFont="1" applyFill="1" applyBorder="1" applyAlignment="1">
      <alignment horizontal="left" vertical="center" wrapText="1"/>
    </xf>
    <xf numFmtId="0" fontId="22" fillId="10" borderId="12" xfId="0" applyFont="1" applyFill="1" applyBorder="1" applyAlignment="1">
      <alignment horizontal="left" vertical="center" wrapText="1"/>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3"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166" fontId="22" fillId="10" borderId="15" xfId="3" applyNumberFormat="1" applyFont="1" applyFill="1" applyBorder="1" applyAlignment="1">
      <alignment horizontal="left" vertical="center" wrapText="1"/>
    </xf>
    <xf numFmtId="166" fontId="22" fillId="10" borderId="10" xfId="3" applyNumberFormat="1" applyFont="1" applyFill="1" applyBorder="1" applyAlignment="1">
      <alignment horizontal="left" vertical="center" wrapText="1"/>
    </xf>
    <xf numFmtId="166" fontId="22" fillId="10" borderId="12" xfId="3" applyNumberFormat="1" applyFont="1" applyFill="1" applyBorder="1" applyAlignment="1">
      <alignment horizontal="left" vertical="center" wrapText="1"/>
    </xf>
    <xf numFmtId="0" fontId="19" fillId="0" borderId="0" xfId="0" applyFont="1" applyBorder="1" applyAlignment="1" applyProtection="1">
      <alignment horizontal="center"/>
    </xf>
    <xf numFmtId="0" fontId="19" fillId="0" borderId="0" xfId="0" applyFont="1" applyBorder="1" applyAlignment="1" applyProtection="1">
      <alignment horizontal="left"/>
    </xf>
    <xf numFmtId="0" fontId="13" fillId="0" borderId="6" xfId="0" applyFont="1" applyBorder="1" applyAlignment="1" applyProtection="1">
      <alignment horizontal="center" vertical="center" wrapText="1"/>
    </xf>
    <xf numFmtId="0" fontId="13" fillId="0" borderId="15"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13" fillId="0" borderId="14" xfId="0" applyFont="1" applyBorder="1" applyAlignment="1" applyProtection="1">
      <alignment horizontal="center" vertical="center"/>
    </xf>
    <xf numFmtId="0" fontId="9" fillId="2" borderId="8" xfId="0" applyFont="1" applyFill="1" applyBorder="1" applyAlignment="1">
      <alignment horizontal="center" wrapText="1"/>
    </xf>
    <xf numFmtId="0" fontId="9" fillId="2" borderId="43" xfId="0" applyFont="1" applyFill="1" applyBorder="1" applyAlignment="1">
      <alignment horizontal="center" wrapText="1"/>
    </xf>
    <xf numFmtId="0" fontId="9" fillId="2" borderId="29" xfId="0" applyFont="1" applyFill="1" applyBorder="1" applyAlignment="1">
      <alignment horizontal="center" wrapText="1"/>
    </xf>
    <xf numFmtId="0" fontId="9" fillId="2" borderId="2" xfId="0" applyFont="1" applyFill="1" applyBorder="1" applyAlignment="1">
      <alignment horizontal="center" wrapText="1"/>
    </xf>
    <xf numFmtId="0" fontId="9" fillId="0" borderId="30" xfId="0" applyFont="1" applyBorder="1" applyAlignment="1">
      <alignment horizontal="center"/>
    </xf>
    <xf numFmtId="3" fontId="0" fillId="0" borderId="20"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52" fillId="0" borderId="10" xfId="0" applyFont="1" applyBorder="1" applyAlignment="1">
      <alignment horizontal="center" vertical="center"/>
    </xf>
    <xf numFmtId="0" fontId="0" fillId="11" borderId="10" xfId="0" applyFill="1"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wrapText="1"/>
    </xf>
  </cellXfs>
  <cellStyles count="13">
    <cellStyle name="Euro" xfId="1"/>
    <cellStyle name="Millares" xfId="2" builtinId="3"/>
    <cellStyle name="Millares 2" xfId="3"/>
    <cellStyle name="Millares 3" xfId="4"/>
    <cellStyle name="Millares 4" xfId="5"/>
    <cellStyle name="Millares 5" xfId="6"/>
    <cellStyle name="Millares 6" xfId="12"/>
    <cellStyle name="Moneda 2" xfId="7"/>
    <cellStyle name="Normal" xfId="0" builtinId="0"/>
    <cellStyle name="Normal 2" xfId="8"/>
    <cellStyle name="Normal 2 2" xfId="9"/>
    <cellStyle name="Normal 3" xfId="11"/>
    <cellStyle name="Porcentaje"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42548"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3855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552450</xdr:colOff>
      <xdr:row>3</xdr:row>
      <xdr:rowOff>114300</xdr:rowOff>
    </xdr:to>
    <xdr:pic>
      <xdr:nvPicPr>
        <xdr:cNvPr id="43543"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38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44567"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GASTOSAJUNIO3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cell r="G14">
            <v>212882801</v>
          </cell>
        </row>
        <row r="15">
          <cell r="F15">
            <v>919346208</v>
          </cell>
          <cell r="G15">
            <v>248908320</v>
          </cell>
        </row>
        <row r="16">
          <cell r="F16">
            <v>321630192</v>
          </cell>
          <cell r="G16">
            <v>79974650</v>
          </cell>
        </row>
        <row r="17">
          <cell r="F17">
            <v>46305000</v>
          </cell>
          <cell r="G17">
            <v>1678499994</v>
          </cell>
        </row>
        <row r="19">
          <cell r="F19">
            <v>3461573029</v>
          </cell>
          <cell r="G19">
            <v>852889658</v>
          </cell>
        </row>
        <row r="20">
          <cell r="F20">
            <v>62002395</v>
          </cell>
          <cell r="G20">
            <v>32285881</v>
          </cell>
        </row>
        <row r="21">
          <cell r="F21">
            <v>4621547110</v>
          </cell>
          <cell r="G21">
            <v>2592619650</v>
          </cell>
        </row>
        <row r="27">
          <cell r="G27">
            <v>10252508269.200001</v>
          </cell>
        </row>
        <row r="28">
          <cell r="F28">
            <v>333711102</v>
          </cell>
          <cell r="G28">
            <v>194092408.19999999</v>
          </cell>
        </row>
        <row r="29">
          <cell r="F29">
            <v>6488128161</v>
          </cell>
          <cell r="G29">
            <v>6488128161</v>
          </cell>
        </row>
        <row r="30">
          <cell r="F30">
            <v>2656143157</v>
          </cell>
          <cell r="G30">
            <v>3570287700</v>
          </cell>
        </row>
        <row r="36">
          <cell r="G36">
            <v>682759171</v>
          </cell>
        </row>
        <row r="37">
          <cell r="F37">
            <v>31033711871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
      <sheetName val="INVERSION"/>
    </sheetNames>
    <sheetDataSet>
      <sheetData sheetId="0" refreshError="1">
        <row r="49">
          <cell r="I49">
            <v>1740302000</v>
          </cell>
        </row>
      </sheetData>
      <sheetData sheetId="1" refreshError="1">
        <row r="39">
          <cell r="H39">
            <v>1540000000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9"/>
  <sheetViews>
    <sheetView tabSelected="1" view="pageBreakPreview" topLeftCell="A150" zoomScale="70" zoomScaleNormal="70" zoomScaleSheetLayoutView="70" workbookViewId="0">
      <selection activeCell="D165" sqref="D165"/>
    </sheetView>
  </sheetViews>
  <sheetFormatPr baseColWidth="10" defaultRowHeight="14.25"/>
  <cols>
    <col min="1" max="1" width="22.28515625" style="233" customWidth="1"/>
    <col min="2" max="2" width="26.42578125" style="234" customWidth="1"/>
    <col min="3" max="3" width="29" style="234" hidden="1" customWidth="1"/>
    <col min="4" max="4" width="66.5703125" style="233" customWidth="1"/>
    <col min="5" max="5" width="18.42578125" style="233" customWidth="1"/>
    <col min="6" max="6" width="21" style="158" customWidth="1"/>
    <col min="7" max="7" width="17.5703125" style="158" customWidth="1"/>
    <col min="8" max="8" width="24.140625" style="159" customWidth="1"/>
    <col min="9" max="9" width="25.140625" style="160" customWidth="1"/>
    <col min="10" max="10" width="25.7109375" style="160" customWidth="1"/>
    <col min="11" max="11" width="18.42578125" style="232" hidden="1" customWidth="1"/>
    <col min="12" max="12" width="17" style="232" hidden="1" customWidth="1"/>
    <col min="13" max="14" width="14.42578125" style="145" hidden="1" customWidth="1"/>
    <col min="15" max="15" width="14.42578125" style="146" hidden="1" customWidth="1"/>
    <col min="16" max="16" width="14.42578125" style="142" hidden="1" customWidth="1"/>
    <col min="17" max="17" width="11.42578125" style="1"/>
    <col min="18" max="18" width="27.7109375" style="1" customWidth="1"/>
    <col min="19" max="19" width="11.42578125" style="1"/>
    <col min="20" max="16384" width="11.42578125" style="233"/>
  </cols>
  <sheetData>
    <row r="1" spans="1:19" s="226" customFormat="1" ht="34.5" customHeight="1">
      <c r="A1" s="340" t="s">
        <v>280</v>
      </c>
      <c r="B1" s="341"/>
      <c r="C1" s="341"/>
      <c r="D1" s="341"/>
      <c r="E1" s="341"/>
      <c r="F1" s="341"/>
      <c r="G1" s="341"/>
      <c r="H1" s="341"/>
      <c r="I1" s="341"/>
      <c r="J1" s="224" t="s">
        <v>281</v>
      </c>
      <c r="K1" s="225"/>
      <c r="L1" s="225"/>
      <c r="M1" s="139"/>
      <c r="N1" s="139"/>
      <c r="O1" s="140"/>
      <c r="P1" s="141"/>
      <c r="Q1" s="289"/>
      <c r="R1" s="289"/>
      <c r="S1" s="289"/>
    </row>
    <row r="2" spans="1:19" s="226" customFormat="1" ht="28.5" customHeight="1">
      <c r="A2" s="342"/>
      <c r="B2" s="311"/>
      <c r="C2" s="311"/>
      <c r="D2" s="311"/>
      <c r="E2" s="311"/>
      <c r="F2" s="311"/>
      <c r="G2" s="311"/>
      <c r="H2" s="311"/>
      <c r="I2" s="311"/>
      <c r="J2" s="228" t="s">
        <v>282</v>
      </c>
      <c r="K2" s="225"/>
      <c r="L2" s="225"/>
      <c r="M2" s="139"/>
      <c r="N2" s="139"/>
      <c r="O2" s="140"/>
      <c r="P2" s="141"/>
      <c r="Q2" s="289"/>
      <c r="R2" s="289"/>
      <c r="S2" s="289"/>
    </row>
    <row r="3" spans="1:19" s="226" customFormat="1" ht="25.5" customHeight="1" thickBot="1">
      <c r="A3" s="342"/>
      <c r="B3" s="311"/>
      <c r="C3" s="311"/>
      <c r="D3" s="311"/>
      <c r="E3" s="311"/>
      <c r="F3" s="311"/>
      <c r="G3" s="311"/>
      <c r="H3" s="311"/>
      <c r="I3" s="311"/>
      <c r="J3" s="229" t="s">
        <v>283</v>
      </c>
      <c r="K3" s="225"/>
      <c r="L3" s="225"/>
      <c r="M3" s="139"/>
      <c r="N3" s="139"/>
      <c r="O3" s="140"/>
      <c r="P3" s="141"/>
      <c r="Q3" s="289"/>
      <c r="R3" s="289"/>
      <c r="S3" s="289"/>
    </row>
    <row r="4" spans="1:19" s="226" customFormat="1" ht="8.25" customHeight="1">
      <c r="A4" s="230"/>
      <c r="B4" s="343"/>
      <c r="C4" s="343"/>
      <c r="D4" s="343"/>
      <c r="E4" s="343"/>
      <c r="F4" s="343"/>
      <c r="G4" s="343"/>
      <c r="H4" s="343"/>
      <c r="I4" s="343"/>
      <c r="J4" s="344"/>
      <c r="K4" s="225"/>
      <c r="L4" s="225"/>
      <c r="M4" s="139"/>
      <c r="N4" s="139"/>
      <c r="O4" s="140"/>
      <c r="P4" s="141"/>
      <c r="Q4" s="289"/>
      <c r="R4" s="289"/>
      <c r="S4" s="289"/>
    </row>
    <row r="5" spans="1:19" s="226" customFormat="1" ht="39" customHeight="1">
      <c r="A5" s="342" t="s">
        <v>284</v>
      </c>
      <c r="B5" s="311"/>
      <c r="C5" s="227"/>
      <c r="D5" s="345">
        <v>2017</v>
      </c>
      <c r="E5" s="346"/>
      <c r="F5" s="22"/>
      <c r="G5" s="227" t="s">
        <v>285</v>
      </c>
      <c r="H5" s="343" t="s">
        <v>462</v>
      </c>
      <c r="I5" s="343"/>
      <c r="J5" s="344"/>
      <c r="K5" s="225"/>
      <c r="L5" s="225"/>
      <c r="M5" s="139"/>
      <c r="N5" s="139"/>
      <c r="O5" s="140"/>
      <c r="P5" s="141"/>
      <c r="Q5" s="289"/>
      <c r="R5" s="289"/>
      <c r="S5" s="289"/>
    </row>
    <row r="6" spans="1:19" ht="8.25" customHeight="1" thickBot="1">
      <c r="A6" s="231"/>
      <c r="B6" s="347"/>
      <c r="C6" s="347"/>
      <c r="D6" s="347"/>
      <c r="E6" s="347"/>
      <c r="F6" s="347"/>
      <c r="G6" s="347"/>
      <c r="H6" s="347"/>
      <c r="I6" s="347"/>
      <c r="J6" s="348"/>
      <c r="M6" s="139"/>
      <c r="N6" s="139"/>
      <c r="O6" s="140"/>
    </row>
    <row r="7" spans="1:19" s="234" customFormat="1" ht="15.75" customHeight="1">
      <c r="A7" s="340" t="s">
        <v>286</v>
      </c>
      <c r="B7" s="353" t="s">
        <v>287</v>
      </c>
      <c r="C7" s="196"/>
      <c r="D7" s="355" t="s">
        <v>288</v>
      </c>
      <c r="E7" s="341" t="s">
        <v>81</v>
      </c>
      <c r="F7" s="341" t="s">
        <v>289</v>
      </c>
      <c r="G7" s="341"/>
      <c r="H7" s="350" t="s">
        <v>290</v>
      </c>
      <c r="I7" s="350"/>
      <c r="J7" s="351"/>
      <c r="K7" s="2"/>
      <c r="L7" s="2"/>
      <c r="M7" s="139"/>
      <c r="N7" s="139"/>
      <c r="O7" s="140"/>
      <c r="P7" s="32"/>
    </row>
    <row r="8" spans="1:19" s="1" customFormat="1" ht="45.75" customHeight="1" thickBot="1">
      <c r="A8" s="352"/>
      <c r="B8" s="354"/>
      <c r="C8" s="197"/>
      <c r="D8" s="356"/>
      <c r="E8" s="349"/>
      <c r="F8" s="235" t="s">
        <v>291</v>
      </c>
      <c r="G8" s="236" t="s">
        <v>292</v>
      </c>
      <c r="H8" s="237" t="s">
        <v>293</v>
      </c>
      <c r="I8" s="237" t="s">
        <v>294</v>
      </c>
      <c r="J8" s="238" t="s">
        <v>295</v>
      </c>
      <c r="K8" s="239"/>
      <c r="L8" s="239"/>
      <c r="M8" s="143" t="s">
        <v>296</v>
      </c>
      <c r="N8" s="143" t="s">
        <v>296</v>
      </c>
      <c r="O8" s="144" t="s">
        <v>297</v>
      </c>
      <c r="P8" s="31" t="s">
        <v>298</v>
      </c>
    </row>
    <row r="9" spans="1:19" s="1" customFormat="1" ht="76.5" customHeight="1">
      <c r="A9" s="357" t="s">
        <v>417</v>
      </c>
      <c r="B9" s="358" t="s">
        <v>418</v>
      </c>
      <c r="C9" s="241"/>
      <c r="D9" s="208" t="s">
        <v>334</v>
      </c>
      <c r="E9" s="178" t="s">
        <v>368</v>
      </c>
      <c r="F9" s="186">
        <v>100</v>
      </c>
      <c r="G9" s="209">
        <v>50</v>
      </c>
      <c r="H9" s="210">
        <v>0</v>
      </c>
      <c r="I9" s="290">
        <v>0</v>
      </c>
      <c r="J9" s="55">
        <v>0</v>
      </c>
      <c r="K9" s="242"/>
      <c r="L9" s="239"/>
      <c r="M9" s="145"/>
      <c r="N9" s="145"/>
      <c r="O9" s="146"/>
      <c r="P9" s="200"/>
    </row>
    <row r="10" spans="1:19" s="1" customFormat="1" ht="48" customHeight="1">
      <c r="A10" s="357"/>
      <c r="B10" s="334"/>
      <c r="C10" s="243"/>
      <c r="D10" s="211" t="s">
        <v>338</v>
      </c>
      <c r="E10" s="178" t="s">
        <v>113</v>
      </c>
      <c r="F10" s="186">
        <v>5</v>
      </c>
      <c r="G10" s="295">
        <v>2.5</v>
      </c>
      <c r="H10" s="210">
        <v>100000000</v>
      </c>
      <c r="I10" s="290">
        <v>99993280</v>
      </c>
      <c r="J10" s="55">
        <v>6720</v>
      </c>
      <c r="K10" s="242"/>
      <c r="L10" s="239"/>
      <c r="M10" s="145"/>
      <c r="N10" s="145"/>
      <c r="O10" s="146"/>
      <c r="P10" s="200"/>
    </row>
    <row r="11" spans="1:19" s="1" customFormat="1" ht="52.5" customHeight="1">
      <c r="A11" s="357"/>
      <c r="B11" s="334"/>
      <c r="C11" s="243"/>
      <c r="D11" s="212" t="s">
        <v>331</v>
      </c>
      <c r="E11" s="178" t="s">
        <v>368</v>
      </c>
      <c r="F11" s="186">
        <v>50</v>
      </c>
      <c r="G11" s="209">
        <v>38</v>
      </c>
      <c r="H11" s="210">
        <v>0</v>
      </c>
      <c r="I11" s="290">
        <v>0</v>
      </c>
      <c r="J11" s="55">
        <v>0</v>
      </c>
      <c r="K11" s="242">
        <v>118606003</v>
      </c>
      <c r="L11" s="239"/>
      <c r="M11" s="145">
        <v>35046</v>
      </c>
      <c r="N11" s="145">
        <v>255412</v>
      </c>
      <c r="O11" s="146">
        <v>615140</v>
      </c>
      <c r="P11" s="200"/>
    </row>
    <row r="12" spans="1:19" s="1" customFormat="1" ht="47.25" customHeight="1">
      <c r="A12" s="357"/>
      <c r="B12" s="334"/>
      <c r="C12" s="243"/>
      <c r="D12" s="213" t="s">
        <v>331</v>
      </c>
      <c r="E12" s="178" t="s">
        <v>118</v>
      </c>
      <c r="F12" s="186">
        <v>2</v>
      </c>
      <c r="G12" s="295">
        <v>1</v>
      </c>
      <c r="H12" s="210">
        <v>650000000</v>
      </c>
      <c r="I12" s="290">
        <v>649793920</v>
      </c>
      <c r="J12" s="55">
        <v>206080</v>
      </c>
      <c r="K12" s="242">
        <v>304866161</v>
      </c>
      <c r="L12" s="239"/>
      <c r="M12" s="145">
        <v>79222</v>
      </c>
      <c r="N12" s="145"/>
      <c r="O12" s="146">
        <v>165962</v>
      </c>
      <c r="P12" s="200"/>
    </row>
    <row r="13" spans="1:19" s="1" customFormat="1" ht="66.75" customHeight="1">
      <c r="A13" s="357"/>
      <c r="B13" s="334"/>
      <c r="C13" s="243"/>
      <c r="D13" s="214" t="s">
        <v>336</v>
      </c>
      <c r="E13" s="178" t="s">
        <v>1</v>
      </c>
      <c r="F13" s="186">
        <v>34</v>
      </c>
      <c r="G13" s="209">
        <v>13.65</v>
      </c>
      <c r="H13" s="210">
        <v>0</v>
      </c>
      <c r="I13" s="290">
        <v>0</v>
      </c>
      <c r="J13" s="55">
        <v>0</v>
      </c>
      <c r="K13" s="242">
        <f>SUM(K11:K12)</f>
        <v>423472164</v>
      </c>
      <c r="L13" s="239"/>
      <c r="M13" s="145">
        <v>255412</v>
      </c>
      <c r="N13" s="145"/>
      <c r="O13" s="146">
        <v>489303</v>
      </c>
      <c r="P13" s="200"/>
    </row>
    <row r="14" spans="1:19" s="1" customFormat="1" ht="64.5" customHeight="1">
      <c r="A14" s="357"/>
      <c r="B14" s="334"/>
      <c r="C14" s="243"/>
      <c r="D14" s="211" t="s">
        <v>335</v>
      </c>
      <c r="E14" s="178" t="s">
        <v>446</v>
      </c>
      <c r="F14" s="186">
        <v>1</v>
      </c>
      <c r="G14" s="295">
        <v>0.14000000000000001</v>
      </c>
      <c r="H14" s="210">
        <v>661941284</v>
      </c>
      <c r="I14" s="290">
        <v>164656000</v>
      </c>
      <c r="J14" s="55">
        <v>497285284</v>
      </c>
      <c r="K14" s="244" t="s">
        <v>299</v>
      </c>
      <c r="L14" s="239"/>
      <c r="M14" s="145">
        <v>85137</v>
      </c>
      <c r="N14" s="145"/>
      <c r="O14" s="146">
        <v>341394</v>
      </c>
      <c r="P14" s="200"/>
    </row>
    <row r="15" spans="1:19" s="1" customFormat="1" ht="42" customHeight="1">
      <c r="A15" s="357"/>
      <c r="B15" s="334"/>
      <c r="C15" s="243"/>
      <c r="D15" s="215" t="s">
        <v>337</v>
      </c>
      <c r="E15" s="178" t="s">
        <v>1</v>
      </c>
      <c r="F15" s="186">
        <v>40</v>
      </c>
      <c r="G15" s="209">
        <v>0</v>
      </c>
      <c r="H15" s="210">
        <v>0</v>
      </c>
      <c r="I15" s="290">
        <v>0</v>
      </c>
      <c r="J15" s="55">
        <v>0</v>
      </c>
      <c r="K15" s="244"/>
      <c r="L15" s="239"/>
      <c r="M15" s="245" t="s">
        <v>300</v>
      </c>
      <c r="N15" s="145"/>
      <c r="O15" s="146"/>
      <c r="P15" s="200"/>
    </row>
    <row r="16" spans="1:19" s="1" customFormat="1" ht="48" customHeight="1">
      <c r="A16" s="357"/>
      <c r="B16" s="334"/>
      <c r="C16" s="195"/>
      <c r="D16" s="216" t="s">
        <v>339</v>
      </c>
      <c r="E16" s="178" t="s">
        <v>346</v>
      </c>
      <c r="F16" s="186">
        <v>6</v>
      </c>
      <c r="G16" s="209">
        <v>0</v>
      </c>
      <c r="H16" s="210">
        <v>51101393</v>
      </c>
      <c r="I16" s="290">
        <v>0</v>
      </c>
      <c r="J16" s="55">
        <v>51101393</v>
      </c>
      <c r="K16" s="242">
        <v>474190061</v>
      </c>
      <c r="L16" s="239"/>
      <c r="M16" s="145">
        <v>425685</v>
      </c>
      <c r="N16" s="145"/>
      <c r="O16" s="146">
        <v>197989</v>
      </c>
      <c r="P16" s="200"/>
    </row>
    <row r="17" spans="1:16" s="1" customFormat="1" ht="48" customHeight="1">
      <c r="A17" s="357"/>
      <c r="B17" s="334"/>
      <c r="C17" s="195"/>
      <c r="D17" s="204" t="s">
        <v>333</v>
      </c>
      <c r="E17" s="178" t="s">
        <v>345</v>
      </c>
      <c r="F17" s="186">
        <v>1</v>
      </c>
      <c r="G17" s="295">
        <v>1</v>
      </c>
      <c r="H17" s="210">
        <v>260000000</v>
      </c>
      <c r="I17" s="290">
        <v>0</v>
      </c>
      <c r="J17" s="55">
        <v>260000000</v>
      </c>
      <c r="K17" s="242"/>
      <c r="L17" s="239"/>
      <c r="M17" s="145"/>
      <c r="N17" s="145"/>
      <c r="O17" s="146"/>
      <c r="P17" s="200"/>
    </row>
    <row r="18" spans="1:16" s="1" customFormat="1" ht="48" customHeight="1">
      <c r="A18" s="357"/>
      <c r="B18" s="334"/>
      <c r="C18" s="195"/>
      <c r="D18" s="204" t="s">
        <v>340</v>
      </c>
      <c r="E18" s="178" t="s">
        <v>442</v>
      </c>
      <c r="F18" s="186">
        <v>37</v>
      </c>
      <c r="G18" s="209">
        <v>37</v>
      </c>
      <c r="H18" s="210">
        <v>831649077</v>
      </c>
      <c r="I18" s="290">
        <v>534504958</v>
      </c>
      <c r="J18" s="55">
        <v>297144119</v>
      </c>
      <c r="K18" s="242"/>
      <c r="L18" s="239"/>
      <c r="M18" s="145"/>
      <c r="N18" s="145"/>
      <c r="O18" s="146"/>
      <c r="P18" s="200"/>
    </row>
    <row r="19" spans="1:16" s="1" customFormat="1" ht="48" customHeight="1">
      <c r="A19" s="357"/>
      <c r="B19" s="334"/>
      <c r="C19" s="195"/>
      <c r="D19" s="204" t="s">
        <v>341</v>
      </c>
      <c r="E19" s="178" t="s">
        <v>169</v>
      </c>
      <c r="F19" s="186">
        <v>1</v>
      </c>
      <c r="G19" s="295">
        <v>0.85</v>
      </c>
      <c r="H19" s="210">
        <v>0</v>
      </c>
      <c r="I19" s="290">
        <v>0</v>
      </c>
      <c r="J19" s="55">
        <v>0</v>
      </c>
      <c r="K19" s="242"/>
      <c r="L19" s="239"/>
      <c r="M19" s="145"/>
      <c r="N19" s="145"/>
      <c r="O19" s="146"/>
      <c r="P19" s="200"/>
    </row>
    <row r="20" spans="1:16" s="1" customFormat="1" ht="18" customHeight="1">
      <c r="A20" s="357"/>
      <c r="B20" s="334"/>
      <c r="C20" s="243"/>
      <c r="D20" s="327" t="s">
        <v>301</v>
      </c>
      <c r="E20" s="327"/>
      <c r="F20" s="327"/>
      <c r="G20" s="327"/>
      <c r="H20" s="253">
        <f>SUM(H9:H19)</f>
        <v>2554691754</v>
      </c>
      <c r="I20" s="217"/>
      <c r="J20" s="328">
        <f>+H20-I21</f>
        <v>1105743596</v>
      </c>
      <c r="K20" s="147" t="e">
        <f>675436154-#REF!</f>
        <v>#REF!</v>
      </c>
      <c r="L20" s="239"/>
      <c r="M20" s="145">
        <v>210274</v>
      </c>
      <c r="N20" s="145"/>
      <c r="O20" s="146"/>
      <c r="P20" s="142"/>
    </row>
    <row r="21" spans="1:16" s="1" customFormat="1" ht="18" customHeight="1">
      <c r="A21" s="357"/>
      <c r="B21" s="334"/>
      <c r="C21" s="243"/>
      <c r="D21" s="327" t="s">
        <v>302</v>
      </c>
      <c r="E21" s="327"/>
      <c r="F21" s="327"/>
      <c r="G21" s="327"/>
      <c r="H21" s="327"/>
      <c r="I21" s="218">
        <f>SUM(I9:I19)</f>
        <v>1448948158</v>
      </c>
      <c r="J21" s="329"/>
      <c r="K21" s="147">
        <v>11</v>
      </c>
      <c r="L21" s="239"/>
      <c r="M21" s="145">
        <v>105137</v>
      </c>
      <c r="N21" s="145"/>
      <c r="O21" s="146"/>
      <c r="P21" s="142"/>
    </row>
    <row r="22" spans="1:16" s="1" customFormat="1" ht="18.75" customHeight="1">
      <c r="A22" s="357"/>
      <c r="B22" s="334"/>
      <c r="C22" s="243"/>
      <c r="D22" s="327" t="s">
        <v>303</v>
      </c>
      <c r="E22" s="327"/>
      <c r="F22" s="327"/>
      <c r="G22" s="327"/>
      <c r="H22" s="327"/>
      <c r="I22" s="219">
        <f>+I21/H20</f>
        <v>0.5671714232182079</v>
      </c>
      <c r="J22" s="329"/>
      <c r="K22" s="239"/>
      <c r="L22" s="239"/>
      <c r="M22" s="148"/>
      <c r="N22" s="148">
        <f>SUM(M11:N21)</f>
        <v>1451325</v>
      </c>
      <c r="O22" s="146"/>
      <c r="P22" s="142"/>
    </row>
    <row r="23" spans="1:16" s="1" customFormat="1" ht="24" customHeight="1">
      <c r="A23" s="357"/>
      <c r="B23" s="323" t="s">
        <v>287</v>
      </c>
      <c r="C23" s="246"/>
      <c r="D23" s="317" t="s">
        <v>288</v>
      </c>
      <c r="E23" s="311" t="s">
        <v>81</v>
      </c>
      <c r="F23" s="311" t="s">
        <v>289</v>
      </c>
      <c r="G23" s="311"/>
      <c r="H23" s="309" t="s">
        <v>290</v>
      </c>
      <c r="I23" s="309"/>
      <c r="J23" s="310"/>
      <c r="K23" s="239"/>
      <c r="L23" s="239"/>
      <c r="M23" s="148"/>
      <c r="N23" s="148"/>
      <c r="O23" s="146"/>
      <c r="P23" s="142"/>
    </row>
    <row r="24" spans="1:16" s="1" customFormat="1" ht="45" customHeight="1">
      <c r="A24" s="357"/>
      <c r="B24" s="323"/>
      <c r="C24" s="246"/>
      <c r="D24" s="318"/>
      <c r="E24" s="311"/>
      <c r="F24" s="250" t="s">
        <v>291</v>
      </c>
      <c r="G24" s="250" t="s">
        <v>292</v>
      </c>
      <c r="H24" s="251" t="s">
        <v>293</v>
      </c>
      <c r="I24" s="248" t="s">
        <v>294</v>
      </c>
      <c r="J24" s="249" t="s">
        <v>295</v>
      </c>
      <c r="K24" s="239"/>
      <c r="L24" s="239"/>
      <c r="M24" s="148"/>
      <c r="N24" s="148"/>
      <c r="O24" s="146"/>
      <c r="P24" s="142"/>
    </row>
    <row r="25" spans="1:16" s="1" customFormat="1" ht="43.5" customHeight="1">
      <c r="A25" s="357"/>
      <c r="B25" s="334" t="s">
        <v>419</v>
      </c>
      <c r="C25" s="243"/>
      <c r="D25" s="214" t="s">
        <v>436</v>
      </c>
      <c r="E25" s="177" t="s">
        <v>162</v>
      </c>
      <c r="F25" s="181">
        <v>100</v>
      </c>
      <c r="G25" s="220">
        <v>10</v>
      </c>
      <c r="H25" s="220">
        <v>0</v>
      </c>
      <c r="I25" s="220">
        <v>0</v>
      </c>
      <c r="J25" s="55">
        <v>0</v>
      </c>
      <c r="K25" s="239"/>
      <c r="L25" s="239"/>
      <c r="M25" s="148"/>
      <c r="N25" s="148"/>
      <c r="O25" s="146"/>
      <c r="P25" s="142"/>
    </row>
    <row r="26" spans="1:16" s="1" customFormat="1" ht="75" customHeight="1">
      <c r="A26" s="357"/>
      <c r="B26" s="334"/>
      <c r="C26" s="243"/>
      <c r="D26" s="211" t="s">
        <v>437</v>
      </c>
      <c r="E26" s="182" t="s">
        <v>438</v>
      </c>
      <c r="F26" s="181">
        <v>3</v>
      </c>
      <c r="G26" s="293">
        <v>1</v>
      </c>
      <c r="H26" s="220">
        <v>3861109288</v>
      </c>
      <c r="I26" s="220">
        <v>2513692633</v>
      </c>
      <c r="J26" s="55">
        <v>1347416655</v>
      </c>
      <c r="K26" s="239"/>
      <c r="L26" s="239"/>
      <c r="M26" s="148"/>
      <c r="N26" s="148"/>
      <c r="O26" s="146"/>
      <c r="P26" s="200"/>
    </row>
    <row r="27" spans="1:16" s="1" customFormat="1" ht="75" customHeight="1">
      <c r="A27" s="357"/>
      <c r="B27" s="334"/>
      <c r="C27" s="195"/>
      <c r="D27" s="189" t="s">
        <v>342</v>
      </c>
      <c r="E27" s="182" t="s">
        <v>165</v>
      </c>
      <c r="F27" s="294">
        <v>50</v>
      </c>
      <c r="G27" s="220">
        <v>47.25</v>
      </c>
      <c r="H27" s="220">
        <v>0</v>
      </c>
      <c r="I27" s="220">
        <v>0</v>
      </c>
      <c r="J27" s="55">
        <v>0</v>
      </c>
      <c r="K27" s="239"/>
      <c r="L27" s="239"/>
      <c r="M27" s="148"/>
      <c r="N27" s="148"/>
      <c r="O27" s="146"/>
      <c r="P27" s="200"/>
    </row>
    <row r="28" spans="1:16" s="1" customFormat="1" ht="56.25" customHeight="1">
      <c r="A28" s="357"/>
      <c r="B28" s="334"/>
      <c r="C28" s="195"/>
      <c r="D28" s="205" t="s">
        <v>328</v>
      </c>
      <c r="E28" s="179" t="s">
        <v>414</v>
      </c>
      <c r="F28" s="181">
        <v>200</v>
      </c>
      <c r="G28" s="220">
        <v>100</v>
      </c>
      <c r="H28" s="220">
        <v>250038171</v>
      </c>
      <c r="I28" s="220">
        <v>0</v>
      </c>
      <c r="J28" s="55">
        <v>250038171</v>
      </c>
      <c r="K28" s="239"/>
      <c r="L28" s="239"/>
      <c r="M28" s="148"/>
      <c r="N28" s="148"/>
      <c r="O28" s="146"/>
      <c r="P28" s="142"/>
    </row>
    <row r="29" spans="1:16" s="1" customFormat="1" ht="53.25" customHeight="1">
      <c r="A29" s="357"/>
      <c r="B29" s="334"/>
      <c r="C29" s="195"/>
      <c r="D29" s="206" t="s">
        <v>465</v>
      </c>
      <c r="E29" s="180" t="s">
        <v>414</v>
      </c>
      <c r="F29" s="181">
        <v>50</v>
      </c>
      <c r="G29" s="220">
        <v>0</v>
      </c>
      <c r="H29" s="220">
        <v>223072583</v>
      </c>
      <c r="I29" s="220">
        <v>0</v>
      </c>
      <c r="J29" s="55">
        <v>223072583</v>
      </c>
      <c r="K29" s="239"/>
      <c r="L29" s="239"/>
      <c r="M29" s="148"/>
      <c r="N29" s="148"/>
      <c r="O29" s="146"/>
      <c r="P29" s="142"/>
    </row>
    <row r="30" spans="1:16" s="1" customFormat="1" ht="53.25" customHeight="1">
      <c r="A30" s="357"/>
      <c r="B30" s="334"/>
      <c r="C30" s="195"/>
      <c r="D30" s="206" t="s">
        <v>329</v>
      </c>
      <c r="E30" s="184" t="s">
        <v>414</v>
      </c>
      <c r="F30" s="181">
        <v>186</v>
      </c>
      <c r="G30" s="220">
        <v>116</v>
      </c>
      <c r="H30" s="220">
        <v>98088332</v>
      </c>
      <c r="I30" s="220">
        <v>0</v>
      </c>
      <c r="J30" s="55">
        <v>98088332</v>
      </c>
      <c r="K30" s="239"/>
      <c r="L30" s="239"/>
      <c r="M30" s="148"/>
      <c r="N30" s="148"/>
      <c r="O30" s="146"/>
      <c r="P30" s="142"/>
    </row>
    <row r="31" spans="1:16" s="1" customFormat="1" ht="53.25" customHeight="1">
      <c r="A31" s="357"/>
      <c r="B31" s="334"/>
      <c r="C31" s="195"/>
      <c r="D31" s="206" t="s">
        <v>447</v>
      </c>
      <c r="E31" s="184" t="s">
        <v>414</v>
      </c>
      <c r="F31" s="181">
        <v>1463</v>
      </c>
      <c r="G31" s="220">
        <v>500</v>
      </c>
      <c r="H31" s="220">
        <v>3231800000</v>
      </c>
      <c r="I31" s="220">
        <v>2571379982</v>
      </c>
      <c r="J31" s="55">
        <v>660420018</v>
      </c>
      <c r="K31" s="239"/>
      <c r="L31" s="239"/>
      <c r="M31" s="148"/>
      <c r="N31" s="148"/>
      <c r="O31" s="146"/>
      <c r="P31" s="142"/>
    </row>
    <row r="32" spans="1:16" s="1" customFormat="1" ht="53.25" customHeight="1">
      <c r="A32" s="357"/>
      <c r="B32" s="334"/>
      <c r="C32" s="195"/>
      <c r="D32" s="206" t="s">
        <v>332</v>
      </c>
      <c r="E32" s="183" t="s">
        <v>414</v>
      </c>
      <c r="F32" s="181">
        <v>7747</v>
      </c>
      <c r="G32" s="220">
        <v>4313</v>
      </c>
      <c r="H32" s="220">
        <v>1467055990</v>
      </c>
      <c r="I32" s="220">
        <v>2689716</v>
      </c>
      <c r="J32" s="55">
        <v>1464366274</v>
      </c>
      <c r="K32" s="239"/>
      <c r="L32" s="239"/>
      <c r="M32" s="148"/>
      <c r="N32" s="148"/>
      <c r="O32" s="146"/>
      <c r="P32" s="142"/>
    </row>
    <row r="33" spans="1:16" s="1" customFormat="1" ht="53.25" customHeight="1">
      <c r="A33" s="357"/>
      <c r="B33" s="334"/>
      <c r="C33" s="243"/>
      <c r="D33" s="221" t="s">
        <v>330</v>
      </c>
      <c r="E33" s="183" t="s">
        <v>414</v>
      </c>
      <c r="F33" s="181">
        <v>300</v>
      </c>
      <c r="G33" s="220">
        <v>0</v>
      </c>
      <c r="H33" s="220">
        <v>400000000</v>
      </c>
      <c r="I33" s="220">
        <v>113492160</v>
      </c>
      <c r="J33" s="55">
        <v>286507840</v>
      </c>
      <c r="K33" s="239"/>
      <c r="L33" s="239"/>
      <c r="M33" s="148"/>
      <c r="N33" s="148"/>
      <c r="O33" s="146"/>
      <c r="P33" s="142"/>
    </row>
    <row r="34" spans="1:16" s="1" customFormat="1" ht="53.25" customHeight="1">
      <c r="A34" s="357"/>
      <c r="B34" s="334"/>
      <c r="C34" s="195"/>
      <c r="D34" s="204" t="s">
        <v>433</v>
      </c>
      <c r="E34" s="177" t="s">
        <v>415</v>
      </c>
      <c r="F34" s="181">
        <v>30</v>
      </c>
      <c r="G34" s="220">
        <v>15</v>
      </c>
      <c r="H34" s="220">
        <v>0</v>
      </c>
      <c r="I34" s="220">
        <v>0</v>
      </c>
      <c r="J34" s="55">
        <v>0</v>
      </c>
      <c r="K34" s="239"/>
      <c r="L34" s="239"/>
      <c r="M34" s="148"/>
      <c r="N34" s="148"/>
      <c r="O34" s="146"/>
      <c r="P34" s="142"/>
    </row>
    <row r="35" spans="1:16" s="1" customFormat="1" ht="24" customHeight="1">
      <c r="A35" s="357"/>
      <c r="B35" s="334"/>
      <c r="C35" s="243"/>
      <c r="D35" s="327" t="s">
        <v>301</v>
      </c>
      <c r="E35" s="327"/>
      <c r="F35" s="327"/>
      <c r="G35" s="327"/>
      <c r="H35" s="253">
        <f>SUM(H25:H34)</f>
        <v>9531164364</v>
      </c>
      <c r="I35" s="222"/>
      <c r="J35" s="328">
        <f>+H35-I36</f>
        <v>4329909873</v>
      </c>
      <c r="K35" s="239"/>
      <c r="L35" s="239"/>
      <c r="M35" s="148"/>
      <c r="N35" s="148"/>
      <c r="O35" s="146"/>
      <c r="P35" s="142"/>
    </row>
    <row r="36" spans="1:16" s="1" customFormat="1" ht="18" customHeight="1">
      <c r="A36" s="357"/>
      <c r="B36" s="334"/>
      <c r="C36" s="243"/>
      <c r="D36" s="327" t="s">
        <v>302</v>
      </c>
      <c r="E36" s="327"/>
      <c r="F36" s="327"/>
      <c r="G36" s="327"/>
      <c r="H36" s="327"/>
      <c r="I36" s="223">
        <f>SUM(I26:I35)</f>
        <v>5201254491</v>
      </c>
      <c r="J36" s="329"/>
      <c r="K36" s="239"/>
      <c r="L36" s="239"/>
      <c r="M36" s="148"/>
      <c r="N36" s="148"/>
      <c r="O36" s="146"/>
      <c r="P36" s="142"/>
    </row>
    <row r="37" spans="1:16" s="1" customFormat="1" ht="18" customHeight="1">
      <c r="A37" s="357"/>
      <c r="B37" s="334"/>
      <c r="C37" s="301"/>
      <c r="D37" s="327" t="s">
        <v>303</v>
      </c>
      <c r="E37" s="327"/>
      <c r="F37" s="327"/>
      <c r="G37" s="327"/>
      <c r="H37" s="327"/>
      <c r="I37" s="288">
        <f>+I36/H35</f>
        <v>0.54571029229603574</v>
      </c>
      <c r="J37" s="329"/>
      <c r="K37" s="239"/>
      <c r="L37" s="239"/>
      <c r="M37" s="148"/>
      <c r="N37" s="148"/>
      <c r="O37" s="146"/>
      <c r="P37" s="142"/>
    </row>
    <row r="38" spans="1:16" s="1" customFormat="1" ht="47.25" customHeight="1">
      <c r="A38" s="357"/>
      <c r="B38" s="323" t="s">
        <v>287</v>
      </c>
      <c r="C38" s="246"/>
      <c r="D38" s="317" t="s">
        <v>288</v>
      </c>
      <c r="E38" s="311" t="s">
        <v>81</v>
      </c>
      <c r="F38" s="311" t="s">
        <v>289</v>
      </c>
      <c r="G38" s="311"/>
      <c r="H38" s="309" t="s">
        <v>290</v>
      </c>
      <c r="I38" s="309"/>
      <c r="J38" s="310"/>
      <c r="K38" s="239"/>
      <c r="L38" s="239"/>
      <c r="M38" s="148"/>
      <c r="N38" s="148"/>
      <c r="O38" s="146"/>
      <c r="P38" s="142"/>
    </row>
    <row r="39" spans="1:16" s="1" customFormat="1" ht="47.25" customHeight="1">
      <c r="A39" s="357"/>
      <c r="B39" s="323"/>
      <c r="C39" s="246"/>
      <c r="D39" s="318"/>
      <c r="E39" s="311"/>
      <c r="F39" s="250" t="s">
        <v>291</v>
      </c>
      <c r="G39" s="250" t="s">
        <v>292</v>
      </c>
      <c r="H39" s="251" t="s">
        <v>293</v>
      </c>
      <c r="I39" s="248" t="s">
        <v>294</v>
      </c>
      <c r="J39" s="249" t="s">
        <v>295</v>
      </c>
      <c r="K39" s="239"/>
      <c r="L39" s="239"/>
      <c r="M39" s="148"/>
      <c r="N39" s="148"/>
      <c r="O39" s="146"/>
      <c r="P39" s="142"/>
    </row>
    <row r="40" spans="1:16" s="1" customFormat="1" ht="68.25" customHeight="1">
      <c r="A40" s="357"/>
      <c r="B40" s="334" t="s">
        <v>420</v>
      </c>
      <c r="C40" s="195"/>
      <c r="D40" s="204" t="s">
        <v>343</v>
      </c>
      <c r="E40" s="203" t="s">
        <v>344</v>
      </c>
      <c r="F40" s="207">
        <v>1</v>
      </c>
      <c r="G40" s="297">
        <v>0.75</v>
      </c>
      <c r="H40" s="252">
        <v>1723977896</v>
      </c>
      <c r="I40" s="202">
        <v>1723977896</v>
      </c>
      <c r="J40" s="55">
        <v>0</v>
      </c>
      <c r="K40" s="239"/>
      <c r="L40" s="239"/>
      <c r="M40" s="148"/>
      <c r="N40" s="148"/>
      <c r="O40" s="146"/>
      <c r="P40" s="142"/>
    </row>
    <row r="41" spans="1:16" s="1" customFormat="1" ht="33" customHeight="1">
      <c r="A41" s="357"/>
      <c r="B41" s="334"/>
      <c r="C41" s="195"/>
      <c r="D41" s="204" t="s">
        <v>434</v>
      </c>
      <c r="E41" s="203" t="s">
        <v>451</v>
      </c>
      <c r="F41" s="207">
        <v>1</v>
      </c>
      <c r="G41" s="297">
        <v>0.88</v>
      </c>
      <c r="H41" s="252">
        <v>130173883.45999999</v>
      </c>
      <c r="I41" s="202">
        <v>0</v>
      </c>
      <c r="J41" s="55">
        <v>130173883.45999999</v>
      </c>
      <c r="K41" s="239"/>
      <c r="L41" s="239"/>
      <c r="M41" s="148"/>
      <c r="N41" s="148"/>
      <c r="O41" s="146"/>
      <c r="P41" s="200"/>
    </row>
    <row r="42" spans="1:16" s="1" customFormat="1" ht="22.5" customHeight="1">
      <c r="A42" s="357"/>
      <c r="B42" s="334"/>
      <c r="C42" s="243"/>
      <c r="D42" s="327" t="s">
        <v>301</v>
      </c>
      <c r="E42" s="327"/>
      <c r="F42" s="327"/>
      <c r="G42" s="327"/>
      <c r="H42" s="253">
        <f>SUM(H40:H41)</f>
        <v>1854151779.46</v>
      </c>
      <c r="I42" s="202"/>
      <c r="J42" s="328">
        <f>+H42-I43</f>
        <v>130173883.46000004</v>
      </c>
      <c r="K42" s="239"/>
      <c r="L42" s="239"/>
      <c r="M42" s="148"/>
      <c r="N42" s="148"/>
      <c r="O42" s="146"/>
      <c r="P42" s="142"/>
    </row>
    <row r="43" spans="1:16" s="1" customFormat="1" ht="16.5" customHeight="1">
      <c r="A43" s="357"/>
      <c r="B43" s="334"/>
      <c r="C43" s="243"/>
      <c r="D43" s="327" t="s">
        <v>302</v>
      </c>
      <c r="E43" s="327"/>
      <c r="F43" s="327"/>
      <c r="G43" s="327"/>
      <c r="H43" s="327"/>
      <c r="I43" s="253">
        <f>SUM(I40:I42)</f>
        <v>1723977896</v>
      </c>
      <c r="J43" s="329"/>
      <c r="K43" s="239"/>
      <c r="L43" s="239"/>
      <c r="M43" s="148"/>
      <c r="N43" s="148"/>
      <c r="O43" s="146"/>
      <c r="P43" s="142"/>
    </row>
    <row r="44" spans="1:16" s="1" customFormat="1" ht="16.5" customHeight="1">
      <c r="A44" s="357"/>
      <c r="B44" s="334"/>
      <c r="C44" s="301"/>
      <c r="D44" s="327" t="s">
        <v>303</v>
      </c>
      <c r="E44" s="327"/>
      <c r="F44" s="327"/>
      <c r="G44" s="327"/>
      <c r="H44" s="327"/>
      <c r="I44" s="219">
        <f>+I43/H42</f>
        <v>0.92979329691234247</v>
      </c>
      <c r="J44" s="329"/>
      <c r="K44" s="239"/>
      <c r="L44" s="239"/>
      <c r="M44" s="148"/>
      <c r="N44" s="148"/>
      <c r="O44" s="146"/>
      <c r="P44" s="142"/>
    </row>
    <row r="45" spans="1:16" s="1" customFormat="1" ht="17.25" customHeight="1">
      <c r="A45" s="342" t="s">
        <v>286</v>
      </c>
      <c r="B45" s="323" t="s">
        <v>287</v>
      </c>
      <c r="C45" s="246"/>
      <c r="D45" s="317" t="s">
        <v>288</v>
      </c>
      <c r="E45" s="311" t="s">
        <v>81</v>
      </c>
      <c r="F45" s="311" t="s">
        <v>289</v>
      </c>
      <c r="G45" s="311"/>
      <c r="H45" s="309" t="s">
        <v>290</v>
      </c>
      <c r="I45" s="309"/>
      <c r="J45" s="310"/>
      <c r="K45" s="239"/>
      <c r="L45" s="239"/>
      <c r="M45" s="145"/>
      <c r="N45" s="145"/>
      <c r="O45" s="146"/>
      <c r="P45" s="142"/>
    </row>
    <row r="46" spans="1:16" s="1" customFormat="1" ht="51.75" customHeight="1">
      <c r="A46" s="342"/>
      <c r="B46" s="323"/>
      <c r="C46" s="246"/>
      <c r="D46" s="318"/>
      <c r="E46" s="311"/>
      <c r="F46" s="250" t="s">
        <v>291</v>
      </c>
      <c r="G46" s="250" t="s">
        <v>292</v>
      </c>
      <c r="H46" s="251" t="s">
        <v>293</v>
      </c>
      <c r="I46" s="248" t="s">
        <v>294</v>
      </c>
      <c r="J46" s="249" t="s">
        <v>295</v>
      </c>
      <c r="K46" s="239"/>
      <c r="L46" s="239"/>
      <c r="M46" s="145"/>
      <c r="N46" s="145"/>
      <c r="O46" s="146"/>
      <c r="P46" s="142"/>
    </row>
    <row r="47" spans="1:16" s="1" customFormat="1" ht="57.75" customHeight="1">
      <c r="A47" s="362" t="s">
        <v>421</v>
      </c>
      <c r="B47" s="334" t="s">
        <v>429</v>
      </c>
      <c r="C47" s="195"/>
      <c r="D47" s="185" t="s">
        <v>435</v>
      </c>
      <c r="E47" s="201" t="s">
        <v>1</v>
      </c>
      <c r="F47" s="207">
        <v>80</v>
      </c>
      <c r="G47" s="220">
        <v>20</v>
      </c>
      <c r="H47" s="252">
        <v>0</v>
      </c>
      <c r="I47" s="254">
        <v>0</v>
      </c>
      <c r="J47" s="55">
        <v>0</v>
      </c>
      <c r="K47" s="239"/>
      <c r="L47" s="239"/>
      <c r="M47" s="149">
        <f>75206</f>
        <v>75206</v>
      </c>
      <c r="N47" s="145">
        <v>340671</v>
      </c>
      <c r="O47" s="146"/>
      <c r="P47" s="142"/>
    </row>
    <row r="48" spans="1:16" s="1" customFormat="1" ht="59.25" customHeight="1">
      <c r="A48" s="357"/>
      <c r="B48" s="334"/>
      <c r="C48" s="195"/>
      <c r="D48" s="187" t="s">
        <v>349</v>
      </c>
      <c r="E48" s="201" t="s">
        <v>414</v>
      </c>
      <c r="F48" s="207">
        <v>175994</v>
      </c>
      <c r="G48" s="220">
        <v>52798</v>
      </c>
      <c r="H48" s="252">
        <v>512169451</v>
      </c>
      <c r="I48" s="254">
        <v>512169451</v>
      </c>
      <c r="J48" s="55">
        <v>0</v>
      </c>
      <c r="K48" s="239"/>
      <c r="L48" s="239"/>
      <c r="M48" s="149"/>
      <c r="N48" s="145"/>
      <c r="O48" s="146"/>
      <c r="P48" s="142"/>
    </row>
    <row r="49" spans="1:16" s="1" customFormat="1" ht="47.25" customHeight="1">
      <c r="A49" s="357"/>
      <c r="B49" s="334"/>
      <c r="C49" s="195"/>
      <c r="D49" s="187" t="s">
        <v>350</v>
      </c>
      <c r="E49" s="201" t="s">
        <v>439</v>
      </c>
      <c r="F49" s="207">
        <v>20</v>
      </c>
      <c r="G49" s="220">
        <v>0</v>
      </c>
      <c r="H49" s="252">
        <v>0</v>
      </c>
      <c r="I49" s="254">
        <v>0</v>
      </c>
      <c r="J49" s="55">
        <v>0</v>
      </c>
      <c r="K49" s="239"/>
      <c r="L49" s="239"/>
      <c r="M49" s="149"/>
      <c r="N49" s="145"/>
      <c r="O49" s="146"/>
      <c r="P49" s="142"/>
    </row>
    <row r="50" spans="1:16" s="1" customFormat="1" ht="45" customHeight="1">
      <c r="A50" s="357"/>
      <c r="B50" s="334"/>
      <c r="C50" s="195"/>
      <c r="D50" s="187" t="s">
        <v>351</v>
      </c>
      <c r="E50" s="201" t="s">
        <v>448</v>
      </c>
      <c r="F50" s="207">
        <v>30</v>
      </c>
      <c r="G50" s="220">
        <v>15</v>
      </c>
      <c r="H50" s="252">
        <v>48192000</v>
      </c>
      <c r="I50" s="254">
        <v>35140000</v>
      </c>
      <c r="J50" s="55">
        <v>13052000</v>
      </c>
      <c r="K50" s="239"/>
      <c r="L50" s="239"/>
      <c r="M50" s="149"/>
      <c r="N50" s="145"/>
      <c r="O50" s="146"/>
      <c r="P50" s="142"/>
    </row>
    <row r="51" spans="1:16" s="1" customFormat="1" ht="42.75" customHeight="1">
      <c r="A51" s="357"/>
      <c r="B51" s="334"/>
      <c r="C51" s="195"/>
      <c r="D51" s="187" t="s">
        <v>352</v>
      </c>
      <c r="E51" s="201" t="s">
        <v>167</v>
      </c>
      <c r="F51" s="207">
        <v>3</v>
      </c>
      <c r="G51" s="220">
        <v>0.9</v>
      </c>
      <c r="H51" s="252">
        <v>15060000</v>
      </c>
      <c r="I51" s="254">
        <v>0</v>
      </c>
      <c r="J51" s="55">
        <v>15060000</v>
      </c>
      <c r="K51" s="239"/>
      <c r="L51" s="239"/>
      <c r="M51" s="149"/>
      <c r="N51" s="145"/>
      <c r="O51" s="146"/>
      <c r="P51" s="142"/>
    </row>
    <row r="52" spans="1:16" s="1" customFormat="1" ht="39" customHeight="1">
      <c r="A52" s="357"/>
      <c r="B52" s="334"/>
      <c r="C52" s="195"/>
      <c r="D52" s="187" t="s">
        <v>455</v>
      </c>
      <c r="E52" s="201" t="s">
        <v>456</v>
      </c>
      <c r="F52" s="207">
        <v>2</v>
      </c>
      <c r="G52" s="220">
        <v>1.4</v>
      </c>
      <c r="H52" s="252">
        <v>139907860</v>
      </c>
      <c r="I52" s="254">
        <v>52391999.600000001</v>
      </c>
      <c r="J52" s="55">
        <v>87515860.400000006</v>
      </c>
      <c r="K52" s="239"/>
      <c r="L52" s="239"/>
      <c r="M52" s="149"/>
      <c r="N52" s="145"/>
      <c r="O52" s="146"/>
      <c r="P52" s="142"/>
    </row>
    <row r="53" spans="1:16" s="1" customFormat="1" ht="44.25" customHeight="1">
      <c r="A53" s="357"/>
      <c r="B53" s="334"/>
      <c r="C53" s="195"/>
      <c r="D53" s="189" t="s">
        <v>347</v>
      </c>
      <c r="E53" s="201" t="s">
        <v>1</v>
      </c>
      <c r="F53" s="207">
        <v>33</v>
      </c>
      <c r="G53" s="220">
        <v>10</v>
      </c>
      <c r="H53" s="252">
        <v>0</v>
      </c>
      <c r="I53" s="254">
        <v>0</v>
      </c>
      <c r="J53" s="55">
        <v>0</v>
      </c>
      <c r="K53" s="239"/>
      <c r="L53" s="239"/>
      <c r="M53" s="149"/>
      <c r="N53" s="145"/>
      <c r="O53" s="146"/>
      <c r="P53" s="142"/>
    </row>
    <row r="54" spans="1:16" s="1" customFormat="1" ht="41.25" customHeight="1">
      <c r="A54" s="357"/>
      <c r="B54" s="334"/>
      <c r="C54" s="195"/>
      <c r="D54" s="187" t="s">
        <v>353</v>
      </c>
      <c r="E54" s="201" t="s">
        <v>118</v>
      </c>
      <c r="F54" s="207">
        <v>1</v>
      </c>
      <c r="G54" s="293">
        <v>0.1</v>
      </c>
      <c r="H54" s="252">
        <v>36144000</v>
      </c>
      <c r="I54" s="254">
        <v>36144000</v>
      </c>
      <c r="J54" s="55">
        <v>0</v>
      </c>
      <c r="K54" s="239"/>
      <c r="L54" s="239"/>
      <c r="M54" s="149"/>
      <c r="N54" s="145"/>
      <c r="O54" s="146"/>
      <c r="P54" s="142"/>
    </row>
    <row r="55" spans="1:16" s="1" customFormat="1" ht="40.5" customHeight="1">
      <c r="A55" s="357"/>
      <c r="B55" s="334"/>
      <c r="C55" s="195"/>
      <c r="D55" s="189" t="s">
        <v>348</v>
      </c>
      <c r="E55" s="201" t="s">
        <v>1</v>
      </c>
      <c r="F55" s="207">
        <v>100</v>
      </c>
      <c r="G55" s="220">
        <v>60</v>
      </c>
      <c r="H55" s="252">
        <v>0</v>
      </c>
      <c r="I55" s="254">
        <v>0</v>
      </c>
      <c r="J55" s="55"/>
      <c r="K55" s="239"/>
      <c r="L55" s="239"/>
      <c r="M55" s="149"/>
      <c r="N55" s="145"/>
      <c r="O55" s="146"/>
      <c r="P55" s="142"/>
    </row>
    <row r="56" spans="1:16" s="1" customFormat="1" ht="37.5" customHeight="1">
      <c r="A56" s="357"/>
      <c r="B56" s="334"/>
      <c r="C56" s="195"/>
      <c r="D56" s="187" t="s">
        <v>354</v>
      </c>
      <c r="E56" s="201" t="s">
        <v>355</v>
      </c>
      <c r="F56" s="207">
        <v>1</v>
      </c>
      <c r="G56" s="220">
        <v>1</v>
      </c>
      <c r="H56" s="252">
        <v>7068160</v>
      </c>
      <c r="I56" s="254">
        <v>4779040</v>
      </c>
      <c r="J56" s="55"/>
      <c r="K56" s="239"/>
      <c r="L56" s="239"/>
      <c r="M56" s="149"/>
      <c r="N56" s="145"/>
      <c r="O56" s="146"/>
      <c r="P56" s="142"/>
    </row>
    <row r="57" spans="1:16" s="1" customFormat="1" ht="39" customHeight="1">
      <c r="A57" s="357"/>
      <c r="B57" s="334"/>
      <c r="C57" s="195"/>
      <c r="D57" s="187" t="s">
        <v>452</v>
      </c>
      <c r="E57" s="201" t="s">
        <v>453</v>
      </c>
      <c r="F57" s="207">
        <v>0</v>
      </c>
      <c r="G57" s="220">
        <v>0</v>
      </c>
      <c r="H57" s="252">
        <v>22458529</v>
      </c>
      <c r="I57" s="254">
        <v>19461060</v>
      </c>
      <c r="J57" s="55"/>
      <c r="K57" s="239"/>
      <c r="L57" s="239"/>
      <c r="M57" s="149"/>
      <c r="N57" s="145"/>
      <c r="O57" s="146"/>
      <c r="P57" s="142"/>
    </row>
    <row r="58" spans="1:16" s="1" customFormat="1" ht="24" customHeight="1">
      <c r="A58" s="357"/>
      <c r="B58" s="334"/>
      <c r="C58" s="243"/>
      <c r="D58" s="331" t="s">
        <v>301</v>
      </c>
      <c r="E58" s="331"/>
      <c r="F58" s="331"/>
      <c r="G58" s="331"/>
      <c r="H58" s="253">
        <f>SUM(H47:H57)</f>
        <v>781000000</v>
      </c>
      <c r="I58" s="202"/>
      <c r="J58" s="328">
        <f>+H58-I59</f>
        <v>120914449.39999998</v>
      </c>
      <c r="K58" s="147"/>
      <c r="L58" s="239"/>
      <c r="M58" s="145"/>
      <c r="N58" s="145"/>
      <c r="O58" s="146"/>
      <c r="P58" s="142"/>
    </row>
    <row r="59" spans="1:16" s="1" customFormat="1" ht="16.5" customHeight="1">
      <c r="A59" s="357"/>
      <c r="B59" s="334"/>
      <c r="C59" s="243"/>
      <c r="D59" s="331" t="s">
        <v>302</v>
      </c>
      <c r="E59" s="331"/>
      <c r="F59" s="331"/>
      <c r="G59" s="331"/>
      <c r="H59" s="331"/>
      <c r="I59" s="253">
        <f>SUM(I47:I58)</f>
        <v>660085550.60000002</v>
      </c>
      <c r="J59" s="328"/>
      <c r="K59" s="147"/>
      <c r="L59" s="239"/>
      <c r="M59" s="145"/>
      <c r="N59" s="145"/>
      <c r="O59" s="146"/>
      <c r="P59" s="142"/>
    </row>
    <row r="60" spans="1:16" s="1" customFormat="1" ht="16.5" customHeight="1">
      <c r="A60" s="357"/>
      <c r="B60" s="334"/>
      <c r="C60" s="302"/>
      <c r="D60" s="332" t="s">
        <v>303</v>
      </c>
      <c r="E60" s="327"/>
      <c r="F60" s="327"/>
      <c r="G60" s="327"/>
      <c r="H60" s="327"/>
      <c r="I60" s="219">
        <f>+I59/H58</f>
        <v>0.84517996235595394</v>
      </c>
      <c r="J60" s="328"/>
      <c r="K60" s="147"/>
      <c r="L60" s="239"/>
      <c r="M60" s="145"/>
      <c r="N60" s="145"/>
      <c r="O60" s="146"/>
      <c r="P60" s="142"/>
    </row>
    <row r="61" spans="1:16" s="1" customFormat="1" ht="33.75" customHeight="1">
      <c r="A61" s="357"/>
      <c r="B61" s="323" t="s">
        <v>287</v>
      </c>
      <c r="C61" s="246"/>
      <c r="D61" s="317" t="s">
        <v>288</v>
      </c>
      <c r="E61" s="311" t="s">
        <v>81</v>
      </c>
      <c r="F61" s="311" t="s">
        <v>289</v>
      </c>
      <c r="G61" s="311"/>
      <c r="H61" s="309" t="s">
        <v>225</v>
      </c>
      <c r="I61" s="309"/>
      <c r="J61" s="310"/>
      <c r="K61" s="239"/>
      <c r="L61" s="239"/>
      <c r="M61" s="145"/>
      <c r="N61" s="145"/>
      <c r="O61" s="146"/>
      <c r="P61" s="142"/>
    </row>
    <row r="62" spans="1:16" s="1" customFormat="1" ht="27" customHeight="1">
      <c r="A62" s="357"/>
      <c r="B62" s="323"/>
      <c r="C62" s="246"/>
      <c r="D62" s="318"/>
      <c r="E62" s="311"/>
      <c r="F62" s="250" t="s">
        <v>291</v>
      </c>
      <c r="G62" s="250" t="s">
        <v>292</v>
      </c>
      <c r="H62" s="251" t="s">
        <v>293</v>
      </c>
      <c r="I62" s="248" t="s">
        <v>294</v>
      </c>
      <c r="J62" s="249" t="s">
        <v>295</v>
      </c>
      <c r="K62" s="239"/>
      <c r="L62" s="239"/>
      <c r="M62" s="145"/>
      <c r="N62" s="145"/>
      <c r="O62" s="146"/>
      <c r="P62" s="142"/>
    </row>
    <row r="63" spans="1:16" s="1" customFormat="1" ht="34.5" customHeight="1">
      <c r="A63" s="357"/>
      <c r="B63" s="360" t="s">
        <v>422</v>
      </c>
      <c r="C63" s="194"/>
      <c r="D63" s="214" t="s">
        <v>356</v>
      </c>
      <c r="E63" s="201" t="s">
        <v>1</v>
      </c>
      <c r="F63" s="256">
        <v>100</v>
      </c>
      <c r="G63" s="254">
        <v>60</v>
      </c>
      <c r="H63" s="257">
        <v>0</v>
      </c>
      <c r="I63" s="220">
        <v>0</v>
      </c>
      <c r="J63" s="55">
        <v>0</v>
      </c>
      <c r="K63" s="239"/>
      <c r="L63" s="239"/>
      <c r="M63" s="145"/>
      <c r="N63" s="145"/>
      <c r="O63" s="146"/>
      <c r="P63" s="142"/>
    </row>
    <row r="64" spans="1:16" s="1" customFormat="1" ht="32.25" customHeight="1">
      <c r="A64" s="357"/>
      <c r="B64" s="360"/>
      <c r="C64" s="194"/>
      <c r="D64" s="211" t="s">
        <v>466</v>
      </c>
      <c r="E64" s="201" t="s">
        <v>414</v>
      </c>
      <c r="F64" s="256">
        <v>66787</v>
      </c>
      <c r="G64" s="254">
        <v>40072</v>
      </c>
      <c r="H64" s="257">
        <v>115460000</v>
      </c>
      <c r="I64" s="220">
        <v>54193280</v>
      </c>
      <c r="J64" s="55">
        <v>61266720</v>
      </c>
      <c r="K64" s="239"/>
      <c r="L64" s="239"/>
      <c r="M64" s="145"/>
      <c r="N64" s="145"/>
      <c r="O64" s="146"/>
      <c r="P64" s="142"/>
    </row>
    <row r="65" spans="1:18" s="1" customFormat="1" ht="32.25" customHeight="1">
      <c r="A65" s="357"/>
      <c r="B65" s="360"/>
      <c r="C65" s="194"/>
      <c r="D65" s="211" t="s">
        <v>467</v>
      </c>
      <c r="E65" s="201" t="s">
        <v>414</v>
      </c>
      <c r="F65" s="256">
        <v>220884</v>
      </c>
      <c r="G65" s="254">
        <v>132530</v>
      </c>
      <c r="H65" s="257">
        <v>963097401</v>
      </c>
      <c r="I65" s="220">
        <v>417203949</v>
      </c>
      <c r="J65" s="55">
        <v>545893452</v>
      </c>
      <c r="K65" s="239"/>
      <c r="L65" s="239"/>
      <c r="M65" s="145"/>
      <c r="N65" s="145"/>
      <c r="O65" s="146"/>
      <c r="P65" s="142"/>
      <c r="R65" s="239"/>
    </row>
    <row r="66" spans="1:18" s="1" customFormat="1" ht="32.25" customHeight="1">
      <c r="A66" s="357"/>
      <c r="B66" s="360"/>
      <c r="C66" s="194"/>
      <c r="D66" s="214" t="s">
        <v>357</v>
      </c>
      <c r="E66" s="201" t="s">
        <v>1</v>
      </c>
      <c r="F66" s="256">
        <v>25</v>
      </c>
      <c r="G66" s="254">
        <v>14</v>
      </c>
      <c r="H66" s="257">
        <v>0</v>
      </c>
      <c r="I66" s="220">
        <v>0</v>
      </c>
      <c r="J66" s="55">
        <v>0</v>
      </c>
      <c r="K66" s="239"/>
      <c r="L66" s="239"/>
      <c r="M66" s="145"/>
      <c r="N66" s="145"/>
      <c r="O66" s="146"/>
      <c r="P66" s="142"/>
    </row>
    <row r="67" spans="1:18" s="1" customFormat="1" ht="36" customHeight="1">
      <c r="A67" s="357"/>
      <c r="B67" s="360"/>
      <c r="C67" s="194"/>
      <c r="D67" s="211" t="s">
        <v>359</v>
      </c>
      <c r="E67" s="201" t="s">
        <v>166</v>
      </c>
      <c r="F67" s="256">
        <v>217</v>
      </c>
      <c r="G67" s="254">
        <v>119</v>
      </c>
      <c r="H67" s="257">
        <v>244640827</v>
      </c>
      <c r="I67" s="220">
        <v>0</v>
      </c>
      <c r="J67" s="55">
        <v>244640827</v>
      </c>
      <c r="K67" s="239"/>
      <c r="L67" s="239"/>
      <c r="M67" s="145"/>
      <c r="N67" s="145"/>
      <c r="O67" s="146"/>
      <c r="P67" s="200"/>
    </row>
    <row r="68" spans="1:18" s="1" customFormat="1" ht="36" customHeight="1">
      <c r="A68" s="357"/>
      <c r="B68" s="360"/>
      <c r="C68" s="194"/>
      <c r="D68" s="214" t="s">
        <v>358</v>
      </c>
      <c r="E68" s="201" t="s">
        <v>162</v>
      </c>
      <c r="F68" s="256">
        <v>100</v>
      </c>
      <c r="G68" s="254">
        <v>15</v>
      </c>
      <c r="H68" s="257">
        <v>0</v>
      </c>
      <c r="I68" s="220">
        <v>0</v>
      </c>
      <c r="J68" s="55">
        <v>0</v>
      </c>
      <c r="K68" s="239"/>
      <c r="L68" s="239"/>
      <c r="M68" s="145"/>
      <c r="N68" s="145"/>
      <c r="O68" s="146"/>
      <c r="P68" s="142"/>
    </row>
    <row r="69" spans="1:18" s="1" customFormat="1" ht="36" customHeight="1">
      <c r="A69" s="357"/>
      <c r="B69" s="360"/>
      <c r="C69" s="194"/>
      <c r="D69" s="211" t="s">
        <v>416</v>
      </c>
      <c r="E69" s="201" t="s">
        <v>355</v>
      </c>
      <c r="F69" s="256">
        <v>4</v>
      </c>
      <c r="G69" s="254">
        <v>4</v>
      </c>
      <c r="H69" s="257">
        <v>106624800</v>
      </c>
      <c r="I69" s="220">
        <v>44414952</v>
      </c>
      <c r="J69" s="55">
        <v>62209848</v>
      </c>
      <c r="K69" s="239"/>
      <c r="L69" s="239"/>
      <c r="M69" s="145"/>
      <c r="N69" s="145"/>
      <c r="O69" s="146"/>
      <c r="P69" s="142"/>
    </row>
    <row r="70" spans="1:18" s="1" customFormat="1" ht="36" customHeight="1">
      <c r="A70" s="357"/>
      <c r="B70" s="360"/>
      <c r="C70" s="243"/>
      <c r="D70" s="258" t="s">
        <v>452</v>
      </c>
      <c r="E70" s="201" t="s">
        <v>453</v>
      </c>
      <c r="F70" s="256">
        <v>0</v>
      </c>
      <c r="G70" s="254">
        <v>0</v>
      </c>
      <c r="H70" s="257">
        <v>28614000</v>
      </c>
      <c r="I70" s="220">
        <v>23795491</v>
      </c>
      <c r="J70" s="55">
        <v>4818509</v>
      </c>
      <c r="K70" s="239"/>
      <c r="L70" s="239"/>
      <c r="M70" s="145"/>
      <c r="N70" s="145"/>
      <c r="O70" s="146"/>
      <c r="P70" s="142"/>
    </row>
    <row r="71" spans="1:18" s="1" customFormat="1" ht="20.25" customHeight="1">
      <c r="A71" s="357"/>
      <c r="B71" s="360"/>
      <c r="C71" s="243"/>
      <c r="D71" s="331" t="s">
        <v>301</v>
      </c>
      <c r="E71" s="331"/>
      <c r="F71" s="331"/>
      <c r="G71" s="331"/>
      <c r="H71" s="253">
        <f>SUM(H63:H70)</f>
        <v>1458437028</v>
      </c>
      <c r="I71" s="259"/>
      <c r="J71" s="328">
        <f>+H71-I72</f>
        <v>918829356</v>
      </c>
      <c r="K71" s="239"/>
      <c r="L71" s="239"/>
      <c r="M71" s="145"/>
      <c r="N71" s="145"/>
      <c r="O71" s="146"/>
      <c r="P71" s="142"/>
    </row>
    <row r="72" spans="1:18" s="1" customFormat="1" ht="20.25" customHeight="1">
      <c r="A72" s="357"/>
      <c r="B72" s="334"/>
      <c r="C72" s="243"/>
      <c r="D72" s="331" t="s">
        <v>302</v>
      </c>
      <c r="E72" s="331"/>
      <c r="F72" s="331"/>
      <c r="G72" s="331"/>
      <c r="H72" s="331"/>
      <c r="I72" s="260">
        <f>SUM(I63:I70)</f>
        <v>539607672</v>
      </c>
      <c r="J72" s="328"/>
      <c r="K72" s="239"/>
      <c r="L72" s="239"/>
      <c r="M72" s="145"/>
      <c r="N72" s="145"/>
      <c r="O72" s="146"/>
      <c r="P72" s="142"/>
    </row>
    <row r="73" spans="1:18" s="1" customFormat="1" ht="20.25" customHeight="1">
      <c r="A73" s="357"/>
      <c r="B73" s="324"/>
      <c r="C73" s="302"/>
      <c r="D73" s="332" t="s">
        <v>303</v>
      </c>
      <c r="E73" s="332"/>
      <c r="F73" s="332"/>
      <c r="G73" s="332"/>
      <c r="H73" s="332"/>
      <c r="I73" s="261">
        <f>+I72/H71</f>
        <v>0.36999038123708416</v>
      </c>
      <c r="J73" s="328"/>
      <c r="K73" s="239"/>
      <c r="L73" s="239"/>
      <c r="M73" s="145"/>
      <c r="N73" s="145"/>
      <c r="O73" s="146"/>
      <c r="P73" s="142"/>
    </row>
    <row r="74" spans="1:18" s="1" customFormat="1" ht="16.5" customHeight="1">
      <c r="A74" s="342" t="s">
        <v>286</v>
      </c>
      <c r="B74" s="323" t="s">
        <v>287</v>
      </c>
      <c r="C74" s="246"/>
      <c r="D74" s="317" t="s">
        <v>288</v>
      </c>
      <c r="E74" s="311" t="s">
        <v>81</v>
      </c>
      <c r="F74" s="311" t="s">
        <v>289</v>
      </c>
      <c r="G74" s="311"/>
      <c r="H74" s="309" t="s">
        <v>290</v>
      </c>
      <c r="I74" s="309"/>
      <c r="J74" s="310"/>
      <c r="K74" s="239"/>
      <c r="L74" s="239"/>
      <c r="M74" s="145"/>
      <c r="N74" s="145"/>
      <c r="O74" s="146"/>
      <c r="P74" s="142"/>
    </row>
    <row r="75" spans="1:18" s="1" customFormat="1" ht="44.25" customHeight="1">
      <c r="A75" s="342"/>
      <c r="B75" s="323"/>
      <c r="C75" s="262"/>
      <c r="D75" s="318"/>
      <c r="E75" s="311"/>
      <c r="F75" s="250" t="s">
        <v>291</v>
      </c>
      <c r="G75" s="250" t="s">
        <v>292</v>
      </c>
      <c r="H75" s="251" t="s">
        <v>293</v>
      </c>
      <c r="I75" s="248" t="s">
        <v>294</v>
      </c>
      <c r="J75" s="249" t="s">
        <v>295</v>
      </c>
      <c r="K75" s="239"/>
      <c r="L75" s="239"/>
      <c r="M75" s="145"/>
      <c r="N75" s="145"/>
      <c r="O75" s="146"/>
      <c r="P75" s="142"/>
    </row>
    <row r="76" spans="1:18" s="1" customFormat="1" ht="68.25" customHeight="1">
      <c r="A76" s="359" t="s">
        <v>423</v>
      </c>
      <c r="B76" s="360" t="s">
        <v>430</v>
      </c>
      <c r="C76" s="194"/>
      <c r="D76" s="215" t="s">
        <v>360</v>
      </c>
      <c r="E76" s="203" t="s">
        <v>1</v>
      </c>
      <c r="F76" s="201">
        <v>25</v>
      </c>
      <c r="G76" s="220">
        <v>19</v>
      </c>
      <c r="H76" s="220">
        <v>227361200</v>
      </c>
      <c r="I76" s="220">
        <v>211013827</v>
      </c>
      <c r="J76" s="55">
        <v>16347373</v>
      </c>
      <c r="K76" s="239"/>
      <c r="L76" s="239"/>
      <c r="M76" s="145">
        <v>175228</v>
      </c>
      <c r="N76" s="145">
        <v>45086</v>
      </c>
      <c r="O76" s="146">
        <v>334406</v>
      </c>
      <c r="P76" s="142"/>
    </row>
    <row r="77" spans="1:18" s="1" customFormat="1" ht="57" customHeight="1">
      <c r="A77" s="359"/>
      <c r="B77" s="360"/>
      <c r="C77" s="194"/>
      <c r="D77" s="214" t="s">
        <v>361</v>
      </c>
      <c r="E77" s="203" t="s">
        <v>1</v>
      </c>
      <c r="F77" s="201">
        <v>27</v>
      </c>
      <c r="G77" s="220">
        <v>14</v>
      </c>
      <c r="H77" s="220">
        <v>0</v>
      </c>
      <c r="I77" s="220">
        <v>0</v>
      </c>
      <c r="J77" s="55">
        <v>0</v>
      </c>
      <c r="K77" s="239"/>
      <c r="L77" s="239"/>
      <c r="M77" s="145"/>
      <c r="N77" s="145"/>
      <c r="O77" s="146"/>
      <c r="P77" s="142"/>
    </row>
    <row r="78" spans="1:18" s="1" customFormat="1" ht="73.5" customHeight="1">
      <c r="A78" s="359"/>
      <c r="B78" s="360"/>
      <c r="C78" s="194"/>
      <c r="D78" s="263" t="s">
        <v>362</v>
      </c>
      <c r="E78" s="203" t="s">
        <v>440</v>
      </c>
      <c r="F78" s="201">
        <v>3</v>
      </c>
      <c r="G78" s="220">
        <v>2</v>
      </c>
      <c r="H78" s="220">
        <v>460000000</v>
      </c>
      <c r="I78" s="220">
        <v>69192824</v>
      </c>
      <c r="J78" s="55">
        <v>390807176</v>
      </c>
      <c r="K78" s="239"/>
      <c r="L78" s="239"/>
      <c r="M78" s="145"/>
      <c r="N78" s="145"/>
      <c r="O78" s="146"/>
      <c r="P78" s="142"/>
    </row>
    <row r="79" spans="1:18" s="1" customFormat="1" ht="33.75" customHeight="1">
      <c r="A79" s="359"/>
      <c r="B79" s="360"/>
      <c r="C79" s="194"/>
      <c r="D79" s="264" t="s">
        <v>454</v>
      </c>
      <c r="E79" s="203" t="s">
        <v>363</v>
      </c>
      <c r="F79" s="201">
        <v>1</v>
      </c>
      <c r="G79" s="220">
        <v>0.5</v>
      </c>
      <c r="H79" s="220">
        <v>49818800</v>
      </c>
      <c r="I79" s="220">
        <v>41293654</v>
      </c>
      <c r="J79" s="55">
        <v>8525146</v>
      </c>
      <c r="K79" s="239"/>
      <c r="L79" s="239"/>
      <c r="M79" s="145"/>
      <c r="N79" s="145"/>
      <c r="O79" s="146"/>
      <c r="P79" s="142"/>
    </row>
    <row r="80" spans="1:18" s="1" customFormat="1" ht="33.75" customHeight="1">
      <c r="A80" s="359"/>
      <c r="B80" s="360"/>
      <c r="C80" s="194"/>
      <c r="D80" s="264" t="s">
        <v>364</v>
      </c>
      <c r="E80" s="203" t="s">
        <v>365</v>
      </c>
      <c r="F80" s="201">
        <v>2</v>
      </c>
      <c r="G80" s="220">
        <v>1</v>
      </c>
      <c r="H80" s="220">
        <v>10000000</v>
      </c>
      <c r="I80" s="220">
        <v>0</v>
      </c>
      <c r="J80" s="55">
        <v>10000000</v>
      </c>
      <c r="K80" s="239"/>
      <c r="L80" s="239"/>
      <c r="M80" s="145"/>
      <c r="N80" s="145"/>
      <c r="O80" s="146"/>
      <c r="P80" s="142"/>
    </row>
    <row r="81" spans="1:16" s="1" customFormat="1" ht="69.75" customHeight="1">
      <c r="A81" s="359"/>
      <c r="B81" s="360"/>
      <c r="C81" s="194"/>
      <c r="D81" s="258" t="s">
        <v>366</v>
      </c>
      <c r="E81" s="203" t="s">
        <v>365</v>
      </c>
      <c r="F81" s="201">
        <v>2</v>
      </c>
      <c r="G81" s="220">
        <v>0.5</v>
      </c>
      <c r="H81" s="220">
        <v>1303441758</v>
      </c>
      <c r="I81" s="220">
        <v>39959200</v>
      </c>
      <c r="J81" s="55">
        <v>1263482558</v>
      </c>
      <c r="K81" s="239"/>
      <c r="L81" s="239"/>
      <c r="M81" s="145"/>
      <c r="N81" s="145"/>
      <c r="O81" s="146"/>
      <c r="P81" s="142"/>
    </row>
    <row r="82" spans="1:16" s="1" customFormat="1" ht="33.75" customHeight="1">
      <c r="A82" s="359"/>
      <c r="B82" s="360"/>
      <c r="C82" s="243"/>
      <c r="D82" s="258" t="s">
        <v>452</v>
      </c>
      <c r="E82" s="203" t="s">
        <v>453</v>
      </c>
      <c r="F82" s="201">
        <v>0</v>
      </c>
      <c r="G82" s="220">
        <v>0</v>
      </c>
      <c r="H82" s="220">
        <v>18120000</v>
      </c>
      <c r="I82" s="220">
        <v>14800459</v>
      </c>
      <c r="J82" s="55">
        <v>3319541</v>
      </c>
      <c r="K82" s="239"/>
      <c r="L82" s="239"/>
      <c r="M82" s="145"/>
      <c r="N82" s="145"/>
      <c r="O82" s="146"/>
      <c r="P82" s="142"/>
    </row>
    <row r="83" spans="1:16" s="1" customFormat="1" ht="15">
      <c r="A83" s="359"/>
      <c r="B83" s="339"/>
      <c r="C83" s="266"/>
      <c r="D83" s="333" t="s">
        <v>301</v>
      </c>
      <c r="E83" s="331"/>
      <c r="F83" s="331"/>
      <c r="G83" s="331"/>
      <c r="H83" s="253">
        <f>SUM(H76:H82)</f>
        <v>2068741758</v>
      </c>
      <c r="I83" s="202"/>
      <c r="J83" s="328">
        <f>+H83-I84</f>
        <v>1692481794</v>
      </c>
      <c r="K83" s="150"/>
      <c r="L83" s="239"/>
      <c r="M83" s="145">
        <v>630821</v>
      </c>
      <c r="N83" s="145"/>
      <c r="O83" s="146"/>
      <c r="P83" s="142"/>
    </row>
    <row r="84" spans="1:16" s="1" customFormat="1" ht="15">
      <c r="A84" s="359"/>
      <c r="B84" s="339"/>
      <c r="C84" s="265"/>
      <c r="D84" s="331" t="s">
        <v>302</v>
      </c>
      <c r="E84" s="331"/>
      <c r="F84" s="331"/>
      <c r="G84" s="331"/>
      <c r="H84" s="331"/>
      <c r="I84" s="253">
        <f>SUM(I76:I83)</f>
        <v>376259964</v>
      </c>
      <c r="J84" s="328"/>
      <c r="K84" s="147"/>
      <c r="L84" s="239"/>
      <c r="M84" s="145">
        <v>4107244</v>
      </c>
      <c r="N84" s="145"/>
      <c r="O84" s="146"/>
      <c r="P84" s="142"/>
    </row>
    <row r="85" spans="1:16" s="1" customFormat="1" ht="15">
      <c r="A85" s="359"/>
      <c r="B85" s="361"/>
      <c r="C85" s="304"/>
      <c r="D85" s="332" t="s">
        <v>303</v>
      </c>
      <c r="E85" s="332"/>
      <c r="F85" s="332"/>
      <c r="G85" s="332"/>
      <c r="H85" s="332"/>
      <c r="I85" s="219">
        <f>+I84/H83</f>
        <v>0.18187865283086727</v>
      </c>
      <c r="J85" s="328"/>
      <c r="K85" s="147"/>
      <c r="L85" s="239"/>
      <c r="M85" s="145"/>
      <c r="N85" s="145"/>
      <c r="O85" s="146"/>
      <c r="P85" s="142"/>
    </row>
    <row r="86" spans="1:16" s="1" customFormat="1" ht="23.25" customHeight="1">
      <c r="A86" s="359"/>
      <c r="B86" s="323" t="s">
        <v>287</v>
      </c>
      <c r="C86" s="246"/>
      <c r="D86" s="317" t="s">
        <v>288</v>
      </c>
      <c r="E86" s="311" t="s">
        <v>81</v>
      </c>
      <c r="F86" s="311" t="s">
        <v>289</v>
      </c>
      <c r="G86" s="311"/>
      <c r="H86" s="309" t="s">
        <v>290</v>
      </c>
      <c r="I86" s="309"/>
      <c r="J86" s="310"/>
      <c r="K86" s="239"/>
      <c r="L86" s="239"/>
      <c r="M86" s="151"/>
      <c r="N86" s="148"/>
      <c r="O86" s="152"/>
      <c r="P86" s="142"/>
    </row>
    <row r="87" spans="1:16" s="1" customFormat="1" ht="33.75" customHeight="1">
      <c r="A87" s="359"/>
      <c r="B87" s="323"/>
      <c r="C87" s="262"/>
      <c r="D87" s="318"/>
      <c r="E87" s="311"/>
      <c r="F87" s="250" t="s">
        <v>291</v>
      </c>
      <c r="G87" s="250" t="s">
        <v>292</v>
      </c>
      <c r="H87" s="251" t="s">
        <v>293</v>
      </c>
      <c r="I87" s="248" t="s">
        <v>294</v>
      </c>
      <c r="J87" s="249" t="s">
        <v>295</v>
      </c>
      <c r="K87" s="239"/>
      <c r="L87" s="239"/>
      <c r="M87" s="151"/>
      <c r="N87" s="148"/>
      <c r="O87" s="152"/>
      <c r="P87" s="142"/>
    </row>
    <row r="88" spans="1:16" s="1" customFormat="1" ht="50.25" customHeight="1">
      <c r="A88" s="359"/>
      <c r="B88" s="334" t="s">
        <v>424</v>
      </c>
      <c r="C88" s="243"/>
      <c r="D88" s="215" t="s">
        <v>367</v>
      </c>
      <c r="E88" s="203" t="s">
        <v>1</v>
      </c>
      <c r="F88" s="201">
        <v>30</v>
      </c>
      <c r="G88" s="220">
        <v>5</v>
      </c>
      <c r="H88" s="220">
        <v>0</v>
      </c>
      <c r="I88" s="220">
        <v>0</v>
      </c>
      <c r="J88" s="55">
        <v>0</v>
      </c>
      <c r="K88" s="239"/>
      <c r="L88" s="239"/>
      <c r="M88" s="151"/>
      <c r="N88" s="148"/>
      <c r="O88" s="152"/>
      <c r="P88" s="142"/>
    </row>
    <row r="89" spans="1:16" s="1" customFormat="1" ht="44.25" customHeight="1">
      <c r="A89" s="359"/>
      <c r="B89" s="334"/>
      <c r="C89" s="243"/>
      <c r="D89" s="267" t="s">
        <v>369</v>
      </c>
      <c r="E89" s="203" t="s">
        <v>116</v>
      </c>
      <c r="F89" s="201">
        <v>2</v>
      </c>
      <c r="G89" s="220">
        <v>0</v>
      </c>
      <c r="H89" s="220">
        <v>150000000</v>
      </c>
      <c r="I89" s="220">
        <v>0</v>
      </c>
      <c r="J89" s="55">
        <v>150000000</v>
      </c>
      <c r="K89" s="239"/>
      <c r="L89" s="239"/>
      <c r="M89" s="151"/>
      <c r="N89" s="148"/>
      <c r="O89" s="152"/>
      <c r="P89" s="200"/>
    </row>
    <row r="90" spans="1:16" s="1" customFormat="1" ht="29.25" customHeight="1">
      <c r="A90" s="359"/>
      <c r="B90" s="334"/>
      <c r="C90" s="243"/>
      <c r="D90" s="268" t="s">
        <v>370</v>
      </c>
      <c r="E90" s="203" t="s">
        <v>372</v>
      </c>
      <c r="F90" s="201">
        <v>1</v>
      </c>
      <c r="G90" s="220">
        <v>0.2</v>
      </c>
      <c r="H90" s="220">
        <v>80000000</v>
      </c>
      <c r="I90" s="220">
        <v>79696750</v>
      </c>
      <c r="J90" s="55">
        <v>303250</v>
      </c>
      <c r="K90" s="239"/>
      <c r="L90" s="239"/>
      <c r="M90" s="151"/>
      <c r="N90" s="148"/>
      <c r="O90" s="152"/>
      <c r="P90" s="142"/>
    </row>
    <row r="91" spans="1:16" s="1" customFormat="1" ht="61.5" customHeight="1">
      <c r="A91" s="359"/>
      <c r="B91" s="334"/>
      <c r="C91" s="243"/>
      <c r="D91" s="268" t="s">
        <v>371</v>
      </c>
      <c r="E91" s="203" t="s">
        <v>116</v>
      </c>
      <c r="F91" s="201">
        <v>1</v>
      </c>
      <c r="G91" s="220">
        <v>0</v>
      </c>
      <c r="H91" s="220">
        <v>614183700</v>
      </c>
      <c r="I91" s="220">
        <v>0</v>
      </c>
      <c r="J91" s="55">
        <v>614183700</v>
      </c>
      <c r="K91" s="239"/>
      <c r="L91" s="239"/>
      <c r="M91" s="151"/>
      <c r="N91" s="148"/>
      <c r="O91" s="152"/>
      <c r="P91" s="142"/>
    </row>
    <row r="92" spans="1:16" s="1" customFormat="1" ht="15">
      <c r="A92" s="359"/>
      <c r="B92" s="339"/>
      <c r="C92" s="265"/>
      <c r="D92" s="333" t="s">
        <v>301</v>
      </c>
      <c r="E92" s="331"/>
      <c r="F92" s="331"/>
      <c r="G92" s="331"/>
      <c r="H92" s="253">
        <f>SUM(H88:H91)</f>
        <v>844183700</v>
      </c>
      <c r="I92" s="269"/>
      <c r="J92" s="330">
        <f>+H92-I93</f>
        <v>764486950</v>
      </c>
      <c r="K92" s="239"/>
      <c r="L92" s="239"/>
      <c r="M92" s="151"/>
      <c r="N92" s="148"/>
      <c r="O92" s="152"/>
      <c r="P92" s="142"/>
    </row>
    <row r="93" spans="1:16" s="1" customFormat="1" ht="15">
      <c r="A93" s="359"/>
      <c r="B93" s="339"/>
      <c r="C93" s="265"/>
      <c r="D93" s="331" t="s">
        <v>302</v>
      </c>
      <c r="E93" s="331"/>
      <c r="F93" s="331"/>
      <c r="G93" s="331"/>
      <c r="H93" s="331"/>
      <c r="I93" s="253">
        <f>SUM(I88:I92)</f>
        <v>79696750</v>
      </c>
      <c r="J93" s="330"/>
      <c r="K93" s="239"/>
      <c r="L93" s="239"/>
      <c r="M93" s="151"/>
      <c r="N93" s="148"/>
      <c r="O93" s="152"/>
      <c r="P93" s="142"/>
    </row>
    <row r="94" spans="1:16" s="1" customFormat="1" ht="15">
      <c r="A94" s="359"/>
      <c r="B94" s="339"/>
      <c r="C94" s="303"/>
      <c r="D94" s="332" t="s">
        <v>303</v>
      </c>
      <c r="E94" s="332"/>
      <c r="F94" s="332"/>
      <c r="G94" s="332"/>
      <c r="H94" s="332"/>
      <c r="I94" s="270">
        <f>+I93/H92</f>
        <v>9.4406880872018734E-2</v>
      </c>
      <c r="J94" s="330"/>
      <c r="K94" s="239"/>
      <c r="L94" s="239"/>
      <c r="M94" s="151"/>
      <c r="N94" s="148"/>
      <c r="O94" s="152"/>
      <c r="P94" s="142"/>
    </row>
    <row r="95" spans="1:16" s="1" customFormat="1" ht="19.5" customHeight="1">
      <c r="A95" s="342" t="s">
        <v>286</v>
      </c>
      <c r="B95" s="323" t="s">
        <v>287</v>
      </c>
      <c r="C95" s="246"/>
      <c r="D95" s="317" t="s">
        <v>288</v>
      </c>
      <c r="E95" s="311" t="s">
        <v>81</v>
      </c>
      <c r="F95" s="311" t="s">
        <v>289</v>
      </c>
      <c r="G95" s="311"/>
      <c r="H95" s="309" t="s">
        <v>290</v>
      </c>
      <c r="I95" s="309"/>
      <c r="J95" s="310"/>
      <c r="K95" s="239"/>
      <c r="L95" s="239"/>
      <c r="M95" s="145"/>
      <c r="N95" s="145"/>
      <c r="O95" s="146"/>
      <c r="P95" s="142"/>
    </row>
    <row r="96" spans="1:16" s="1" customFormat="1" ht="28.5" customHeight="1">
      <c r="A96" s="342"/>
      <c r="B96" s="323"/>
      <c r="C96" s="262"/>
      <c r="D96" s="318"/>
      <c r="E96" s="311"/>
      <c r="F96" s="250" t="s">
        <v>291</v>
      </c>
      <c r="G96" s="250" t="s">
        <v>292</v>
      </c>
      <c r="H96" s="271" t="s">
        <v>293</v>
      </c>
      <c r="I96" s="250" t="s">
        <v>294</v>
      </c>
      <c r="J96" s="272" t="s">
        <v>295</v>
      </c>
      <c r="K96" s="239"/>
      <c r="L96" s="239"/>
      <c r="M96" s="145"/>
      <c r="N96" s="145"/>
      <c r="O96" s="146"/>
      <c r="P96" s="142"/>
    </row>
    <row r="97" spans="1:16" s="1" customFormat="1" ht="68.25" customHeight="1">
      <c r="A97" s="362" t="s">
        <v>425</v>
      </c>
      <c r="B97" s="324" t="s">
        <v>426</v>
      </c>
      <c r="C97" s="194"/>
      <c r="D97" s="215" t="s">
        <v>373</v>
      </c>
      <c r="E97" s="203" t="s">
        <v>162</v>
      </c>
      <c r="F97" s="201">
        <v>100</v>
      </c>
      <c r="G97" s="220">
        <v>50</v>
      </c>
      <c r="H97" s="220">
        <v>0</v>
      </c>
      <c r="I97" s="220">
        <v>0</v>
      </c>
      <c r="J97" s="55">
        <v>0</v>
      </c>
      <c r="K97" s="239"/>
      <c r="L97" s="239"/>
      <c r="M97" s="153">
        <v>951912</v>
      </c>
      <c r="N97" s="145">
        <v>69813</v>
      </c>
      <c r="O97" s="146">
        <v>412670</v>
      </c>
      <c r="P97" s="200"/>
    </row>
    <row r="98" spans="1:16" s="1" customFormat="1" ht="60.75" customHeight="1">
      <c r="A98" s="357"/>
      <c r="B98" s="325"/>
      <c r="C98" s="194"/>
      <c r="D98" s="214" t="s">
        <v>374</v>
      </c>
      <c r="E98" s="203" t="s">
        <v>162</v>
      </c>
      <c r="F98" s="201">
        <v>100</v>
      </c>
      <c r="G98" s="220">
        <v>50</v>
      </c>
      <c r="H98" s="220">
        <v>0</v>
      </c>
      <c r="I98" s="220">
        <v>0</v>
      </c>
      <c r="J98" s="55">
        <v>0</v>
      </c>
      <c r="K98" s="239"/>
      <c r="L98" s="239"/>
      <c r="M98" s="153"/>
      <c r="N98" s="145"/>
      <c r="O98" s="146"/>
      <c r="P98" s="142"/>
    </row>
    <row r="99" spans="1:16" s="1" customFormat="1" ht="48" customHeight="1">
      <c r="A99" s="357"/>
      <c r="B99" s="325"/>
      <c r="C99" s="194"/>
      <c r="D99" s="214" t="s">
        <v>375</v>
      </c>
      <c r="E99" s="203" t="s">
        <v>162</v>
      </c>
      <c r="F99" s="201">
        <v>100</v>
      </c>
      <c r="G99" s="220">
        <v>50</v>
      </c>
      <c r="H99" s="220">
        <v>0</v>
      </c>
      <c r="I99" s="220">
        <v>0</v>
      </c>
      <c r="J99" s="55">
        <v>0</v>
      </c>
      <c r="K99" s="239"/>
      <c r="L99" s="239"/>
      <c r="M99" s="153"/>
      <c r="N99" s="145"/>
      <c r="O99" s="146"/>
      <c r="P99" s="142"/>
    </row>
    <row r="100" spans="1:16" s="1" customFormat="1" ht="48.75" customHeight="1">
      <c r="A100" s="357"/>
      <c r="B100" s="325"/>
      <c r="C100" s="194"/>
      <c r="D100" s="215" t="s">
        <v>376</v>
      </c>
      <c r="E100" s="203" t="s">
        <v>1</v>
      </c>
      <c r="F100" s="201">
        <v>100</v>
      </c>
      <c r="G100" s="220">
        <v>94</v>
      </c>
      <c r="H100" s="220">
        <v>650353728</v>
      </c>
      <c r="I100" s="220">
        <v>610451983</v>
      </c>
      <c r="J100" s="55">
        <v>39901745</v>
      </c>
      <c r="K100" s="239"/>
      <c r="L100" s="239"/>
      <c r="M100" s="153"/>
      <c r="N100" s="145"/>
      <c r="O100" s="146"/>
      <c r="P100" s="142"/>
    </row>
    <row r="101" spans="1:16" s="1" customFormat="1" ht="47.25" customHeight="1">
      <c r="A101" s="357"/>
      <c r="B101" s="325"/>
      <c r="C101" s="194"/>
      <c r="D101" s="215" t="s">
        <v>377</v>
      </c>
      <c r="E101" s="203" t="s">
        <v>441</v>
      </c>
      <c r="F101" s="201">
        <v>60</v>
      </c>
      <c r="G101" s="220">
        <v>60</v>
      </c>
      <c r="H101" s="220">
        <v>0</v>
      </c>
      <c r="I101" s="220">
        <v>0</v>
      </c>
      <c r="J101" s="55">
        <v>0</v>
      </c>
      <c r="K101" s="239"/>
      <c r="L101" s="239"/>
      <c r="M101" s="153"/>
      <c r="N101" s="145"/>
      <c r="O101" s="146"/>
      <c r="P101" s="142"/>
    </row>
    <row r="102" spans="1:16" s="1" customFormat="1" ht="56.25" customHeight="1">
      <c r="A102" s="357"/>
      <c r="B102" s="325"/>
      <c r="C102" s="194"/>
      <c r="D102" s="215" t="s">
        <v>378</v>
      </c>
      <c r="E102" s="203" t="s">
        <v>162</v>
      </c>
      <c r="F102" s="201">
        <v>25</v>
      </c>
      <c r="G102" s="220">
        <v>25</v>
      </c>
      <c r="H102" s="220">
        <v>0</v>
      </c>
      <c r="I102" s="220">
        <v>0</v>
      </c>
      <c r="J102" s="55">
        <v>0</v>
      </c>
      <c r="K102" s="239"/>
      <c r="L102" s="239"/>
      <c r="M102" s="153"/>
      <c r="N102" s="145"/>
      <c r="O102" s="146"/>
      <c r="P102" s="200"/>
    </row>
    <row r="103" spans="1:16" s="1" customFormat="1" ht="78" customHeight="1">
      <c r="A103" s="357"/>
      <c r="B103" s="325"/>
      <c r="C103" s="194"/>
      <c r="D103" s="211" t="s">
        <v>379</v>
      </c>
      <c r="E103" s="203" t="s">
        <v>162</v>
      </c>
      <c r="F103" s="201">
        <v>100</v>
      </c>
      <c r="G103" s="220">
        <v>96</v>
      </c>
      <c r="H103" s="220">
        <v>75011225</v>
      </c>
      <c r="I103" s="220">
        <v>40133394</v>
      </c>
      <c r="J103" s="55">
        <v>34877831</v>
      </c>
      <c r="K103" s="239"/>
      <c r="L103" s="239"/>
      <c r="M103" s="153"/>
      <c r="N103" s="145"/>
      <c r="O103" s="146"/>
      <c r="P103" s="142"/>
    </row>
    <row r="104" spans="1:16" s="1" customFormat="1" ht="53.25" customHeight="1">
      <c r="A104" s="357"/>
      <c r="B104" s="325"/>
      <c r="C104" s="194"/>
      <c r="D104" s="273" t="s">
        <v>380</v>
      </c>
      <c r="E104" s="203" t="s">
        <v>164</v>
      </c>
      <c r="F104" s="201">
        <v>1</v>
      </c>
      <c r="G104" s="220">
        <v>1</v>
      </c>
      <c r="H104" s="220">
        <v>1249469233</v>
      </c>
      <c r="I104" s="220">
        <v>1106439801</v>
      </c>
      <c r="J104" s="55">
        <v>143029432</v>
      </c>
      <c r="K104" s="239"/>
      <c r="L104" s="239"/>
      <c r="M104" s="153">
        <f>280554*2</f>
        <v>561108</v>
      </c>
      <c r="N104" s="145">
        <f>105137*2</f>
        <v>210274</v>
      </c>
      <c r="O104" s="146"/>
      <c r="P104" s="142"/>
    </row>
    <row r="105" spans="1:16" s="1" customFormat="1" ht="55.5" customHeight="1">
      <c r="A105" s="357"/>
      <c r="B105" s="325"/>
      <c r="C105" s="194"/>
      <c r="D105" s="273" t="s">
        <v>381</v>
      </c>
      <c r="E105" s="203" t="s">
        <v>382</v>
      </c>
      <c r="F105" s="201">
        <v>1</v>
      </c>
      <c r="G105" s="220">
        <v>1</v>
      </c>
      <c r="H105" s="220">
        <v>11707025</v>
      </c>
      <c r="I105" s="220">
        <v>11707025</v>
      </c>
      <c r="J105" s="55">
        <v>0</v>
      </c>
      <c r="K105" s="239"/>
      <c r="L105" s="239"/>
      <c r="M105" s="153">
        <v>425686</v>
      </c>
      <c r="N105" s="145">
        <v>63158</v>
      </c>
      <c r="O105" s="146"/>
      <c r="P105" s="142"/>
    </row>
    <row r="106" spans="1:16" s="1" customFormat="1" ht="38.25" customHeight="1">
      <c r="A106" s="357"/>
      <c r="B106" s="325"/>
      <c r="C106" s="194"/>
      <c r="D106" s="258" t="s">
        <v>383</v>
      </c>
      <c r="E106" s="203" t="s">
        <v>164</v>
      </c>
      <c r="F106" s="201">
        <v>1</v>
      </c>
      <c r="G106" s="220">
        <v>1</v>
      </c>
      <c r="H106" s="220">
        <v>11707026</v>
      </c>
      <c r="I106" s="220">
        <v>11707025</v>
      </c>
      <c r="J106" s="55">
        <v>1</v>
      </c>
      <c r="K106" s="239"/>
      <c r="L106" s="239"/>
      <c r="M106" s="153"/>
      <c r="N106" s="145"/>
      <c r="O106" s="146"/>
      <c r="P106" s="142"/>
    </row>
    <row r="107" spans="1:16" s="1" customFormat="1" ht="40.5" customHeight="1">
      <c r="A107" s="357"/>
      <c r="B107" s="325"/>
      <c r="C107" s="194"/>
      <c r="D107" s="273" t="s">
        <v>384</v>
      </c>
      <c r="E107" s="203" t="s">
        <v>168</v>
      </c>
      <c r="F107" s="201">
        <v>1</v>
      </c>
      <c r="G107" s="220">
        <v>1</v>
      </c>
      <c r="H107" s="220">
        <v>246595218</v>
      </c>
      <c r="I107" s="220">
        <v>135302052</v>
      </c>
      <c r="J107" s="55">
        <v>111293166</v>
      </c>
      <c r="K107" s="239"/>
      <c r="L107" s="239"/>
      <c r="M107" s="153"/>
      <c r="N107" s="145"/>
      <c r="O107" s="146"/>
      <c r="P107" s="142"/>
    </row>
    <row r="108" spans="1:16" s="1" customFormat="1" ht="40.5" customHeight="1">
      <c r="A108" s="357"/>
      <c r="B108" s="325"/>
      <c r="C108" s="194"/>
      <c r="D108" s="258" t="s">
        <v>385</v>
      </c>
      <c r="E108" s="203" t="s">
        <v>1</v>
      </c>
      <c r="F108" s="201">
        <v>100</v>
      </c>
      <c r="G108" s="220">
        <v>52</v>
      </c>
      <c r="H108" s="220">
        <v>20481600</v>
      </c>
      <c r="I108" s="220">
        <v>20481600</v>
      </c>
      <c r="J108" s="55">
        <v>0</v>
      </c>
      <c r="K108" s="239"/>
      <c r="L108" s="239"/>
      <c r="M108" s="153"/>
      <c r="N108" s="145"/>
      <c r="O108" s="146"/>
      <c r="P108" s="142"/>
    </row>
    <row r="109" spans="1:16" s="1" customFormat="1" ht="30">
      <c r="A109" s="357"/>
      <c r="B109" s="325"/>
      <c r="C109" s="194"/>
      <c r="D109" s="258" t="s">
        <v>386</v>
      </c>
      <c r="E109" s="203" t="s">
        <v>163</v>
      </c>
      <c r="F109" s="201">
        <v>37</v>
      </c>
      <c r="G109" s="220">
        <v>37</v>
      </c>
      <c r="H109" s="220">
        <v>20481600</v>
      </c>
      <c r="I109" s="220">
        <v>20481600</v>
      </c>
      <c r="J109" s="55">
        <v>0</v>
      </c>
      <c r="K109" s="239"/>
      <c r="L109" s="239"/>
      <c r="M109" s="153"/>
      <c r="N109" s="145"/>
      <c r="O109" s="146"/>
      <c r="P109" s="142"/>
    </row>
    <row r="110" spans="1:16" s="1" customFormat="1" ht="30">
      <c r="A110" s="357"/>
      <c r="B110" s="325"/>
      <c r="C110" s="194"/>
      <c r="D110" s="258" t="s">
        <v>0</v>
      </c>
      <c r="E110" s="203" t="s">
        <v>387</v>
      </c>
      <c r="F110" s="201">
        <v>1</v>
      </c>
      <c r="G110" s="220">
        <v>1</v>
      </c>
      <c r="H110" s="220">
        <v>168492284</v>
      </c>
      <c r="I110" s="220">
        <v>147358084</v>
      </c>
      <c r="J110" s="55">
        <v>21134200</v>
      </c>
      <c r="K110" s="239"/>
      <c r="L110" s="239"/>
      <c r="M110" s="153"/>
      <c r="N110" s="145"/>
      <c r="O110" s="146"/>
      <c r="P110" s="142"/>
    </row>
    <row r="111" spans="1:16" s="1" customFormat="1" ht="19.5" customHeight="1">
      <c r="A111" s="357"/>
      <c r="B111" s="325"/>
      <c r="C111" s="194"/>
      <c r="D111" s="274" t="s">
        <v>388</v>
      </c>
      <c r="E111" s="203" t="s">
        <v>1</v>
      </c>
      <c r="F111" s="201">
        <v>90</v>
      </c>
      <c r="G111" s="220">
        <v>90</v>
      </c>
      <c r="H111" s="220">
        <v>33332800</v>
      </c>
      <c r="I111" s="220">
        <v>33332800</v>
      </c>
      <c r="J111" s="55">
        <v>0</v>
      </c>
      <c r="K111" s="239"/>
      <c r="L111" s="239"/>
      <c r="M111" s="153"/>
      <c r="N111" s="145"/>
      <c r="O111" s="146"/>
      <c r="P111" s="200"/>
    </row>
    <row r="112" spans="1:16" s="1" customFormat="1" ht="30">
      <c r="A112" s="357"/>
      <c r="B112" s="325"/>
      <c r="C112" s="194"/>
      <c r="D112" s="258" t="s">
        <v>452</v>
      </c>
      <c r="E112" s="203" t="s">
        <v>453</v>
      </c>
      <c r="F112" s="201">
        <v>0</v>
      </c>
      <c r="G112" s="220">
        <v>0</v>
      </c>
      <c r="H112" s="220">
        <v>0</v>
      </c>
      <c r="I112" s="220">
        <v>0</v>
      </c>
      <c r="J112" s="55">
        <v>0</v>
      </c>
      <c r="K112" s="239"/>
      <c r="L112" s="239"/>
      <c r="M112" s="153"/>
      <c r="N112" s="145"/>
      <c r="O112" s="146"/>
      <c r="P112" s="142"/>
    </row>
    <row r="113" spans="1:19" s="1" customFormat="1" ht="15">
      <c r="A113" s="357"/>
      <c r="B113" s="325"/>
      <c r="C113" s="243"/>
      <c r="D113" s="312" t="s">
        <v>301</v>
      </c>
      <c r="E113" s="313"/>
      <c r="F113" s="313"/>
      <c r="G113" s="314"/>
      <c r="H113" s="253">
        <f>SUM(H97:H112)</f>
        <v>2487631739</v>
      </c>
      <c r="J113" s="315">
        <f>+H113-I114</f>
        <v>350236375</v>
      </c>
      <c r="K113" s="147">
        <v>29</v>
      </c>
      <c r="L113" s="239"/>
      <c r="M113" s="153"/>
      <c r="N113" s="145"/>
      <c r="O113" s="146"/>
      <c r="P113" s="142"/>
    </row>
    <row r="114" spans="1:19" s="1" customFormat="1" ht="18" customHeight="1">
      <c r="A114" s="357"/>
      <c r="B114" s="325"/>
      <c r="C114" s="243"/>
      <c r="D114" s="312" t="s">
        <v>302</v>
      </c>
      <c r="E114" s="313"/>
      <c r="F114" s="313"/>
      <c r="G114" s="313"/>
      <c r="H114" s="314"/>
      <c r="I114" s="253">
        <f>SUM(I97:I112)</f>
        <v>2137395364</v>
      </c>
      <c r="J114" s="316"/>
      <c r="K114" s="239"/>
      <c r="L114" s="239"/>
      <c r="M114" s="148">
        <f>SUM(M97:M113)</f>
        <v>1938706</v>
      </c>
      <c r="N114" s="148">
        <f>SUM(N97:N113)</f>
        <v>343245</v>
      </c>
      <c r="O114" s="152">
        <f>SUM(O97:O113)</f>
        <v>412670</v>
      </c>
      <c r="P114" s="142"/>
    </row>
    <row r="115" spans="1:19" s="1" customFormat="1" ht="18" customHeight="1">
      <c r="A115" s="357"/>
      <c r="B115" s="325"/>
      <c r="C115" s="302"/>
      <c r="D115" s="312" t="s">
        <v>303</v>
      </c>
      <c r="E115" s="313"/>
      <c r="F115" s="313"/>
      <c r="G115" s="313"/>
      <c r="H115" s="314"/>
      <c r="I115" s="219">
        <f>+I114/H113</f>
        <v>0.85920891363896523</v>
      </c>
      <c r="J115" s="316"/>
      <c r="K115" s="239"/>
      <c r="L115" s="239"/>
      <c r="M115" s="148"/>
      <c r="N115" s="148"/>
      <c r="O115" s="152"/>
      <c r="P115" s="142"/>
    </row>
    <row r="116" spans="1:19" s="1" customFormat="1" ht="19.5" customHeight="1">
      <c r="A116" s="368" t="s">
        <v>286</v>
      </c>
      <c r="B116" s="337" t="s">
        <v>287</v>
      </c>
      <c r="C116" s="262"/>
      <c r="D116" s="317" t="s">
        <v>288</v>
      </c>
      <c r="E116" s="311" t="s">
        <v>81</v>
      </c>
      <c r="F116" s="311" t="s">
        <v>289</v>
      </c>
      <c r="G116" s="311"/>
      <c r="H116" s="309" t="s">
        <v>290</v>
      </c>
      <c r="I116" s="309"/>
      <c r="J116" s="310"/>
      <c r="K116" s="239"/>
      <c r="L116" s="239"/>
      <c r="M116" s="145"/>
      <c r="N116" s="145"/>
      <c r="O116" s="146"/>
      <c r="P116" s="142"/>
    </row>
    <row r="117" spans="1:19" s="1" customFormat="1" ht="50.25" customHeight="1">
      <c r="A117" s="369"/>
      <c r="B117" s="338"/>
      <c r="C117" s="275"/>
      <c r="D117" s="318"/>
      <c r="E117" s="311"/>
      <c r="F117" s="250" t="s">
        <v>291</v>
      </c>
      <c r="G117" s="250" t="s">
        <v>292</v>
      </c>
      <c r="H117" s="251" t="s">
        <v>293</v>
      </c>
      <c r="I117" s="248" t="s">
        <v>294</v>
      </c>
      <c r="J117" s="249" t="s">
        <v>295</v>
      </c>
      <c r="K117" s="239"/>
      <c r="L117" s="239"/>
      <c r="M117" s="145"/>
      <c r="N117" s="145"/>
      <c r="O117" s="146"/>
      <c r="P117" s="142"/>
    </row>
    <row r="118" spans="1:19" s="1" customFormat="1" ht="85.5" customHeight="1">
      <c r="A118" s="362" t="s">
        <v>431</v>
      </c>
      <c r="B118" s="324" t="s">
        <v>432</v>
      </c>
      <c r="C118" s="243"/>
      <c r="D118" s="191" t="s">
        <v>389</v>
      </c>
      <c r="E118" s="203" t="s">
        <v>162</v>
      </c>
      <c r="F118" s="201">
        <v>100</v>
      </c>
      <c r="G118" s="220">
        <v>60</v>
      </c>
      <c r="H118" s="220">
        <v>109100000</v>
      </c>
      <c r="I118" s="201">
        <v>109092381</v>
      </c>
      <c r="J118" s="55"/>
      <c r="K118" s="239"/>
      <c r="L118" s="239"/>
      <c r="M118" s="145"/>
      <c r="N118" s="145"/>
      <c r="O118" s="146"/>
      <c r="P118" s="200"/>
    </row>
    <row r="119" spans="1:19" s="1" customFormat="1" ht="81" customHeight="1">
      <c r="A119" s="357"/>
      <c r="B119" s="325"/>
      <c r="C119" s="243"/>
      <c r="D119" s="188" t="s">
        <v>390</v>
      </c>
      <c r="E119" s="203" t="s">
        <v>162</v>
      </c>
      <c r="F119" s="201">
        <v>100</v>
      </c>
      <c r="G119" s="220">
        <v>80</v>
      </c>
      <c r="H119" s="220">
        <v>43674000</v>
      </c>
      <c r="I119" s="201">
        <v>43674000</v>
      </c>
      <c r="J119" s="55">
        <v>0</v>
      </c>
      <c r="K119" s="239"/>
      <c r="L119" s="239"/>
      <c r="M119" s="145"/>
      <c r="N119" s="145"/>
      <c r="O119" s="146"/>
      <c r="P119" s="142"/>
    </row>
    <row r="120" spans="1:19" s="278" customFormat="1" ht="69.75" customHeight="1">
      <c r="A120" s="357"/>
      <c r="B120" s="325"/>
      <c r="C120" s="276"/>
      <c r="D120" s="188" t="s">
        <v>391</v>
      </c>
      <c r="E120" s="203" t="s">
        <v>1</v>
      </c>
      <c r="F120" s="201">
        <v>30</v>
      </c>
      <c r="G120" s="220">
        <v>5</v>
      </c>
      <c r="H120" s="220">
        <v>142504400</v>
      </c>
      <c r="I120" s="201">
        <v>0</v>
      </c>
      <c r="J120" s="55">
        <v>142504400</v>
      </c>
      <c r="K120" s="277"/>
      <c r="L120" s="277"/>
      <c r="M120" s="193"/>
      <c r="N120" s="193"/>
      <c r="O120" s="193"/>
      <c r="P120" s="193"/>
      <c r="Q120" s="1"/>
      <c r="R120" s="1"/>
      <c r="S120" s="1"/>
    </row>
    <row r="121" spans="1:19" s="278" customFormat="1" ht="106.5" customHeight="1">
      <c r="A121" s="357"/>
      <c r="B121" s="325"/>
      <c r="C121" s="276"/>
      <c r="D121" s="292" t="s">
        <v>392</v>
      </c>
      <c r="E121" s="203" t="s">
        <v>393</v>
      </c>
      <c r="F121" s="201">
        <v>8</v>
      </c>
      <c r="G121" s="220">
        <v>0</v>
      </c>
      <c r="H121" s="220">
        <v>331321600</v>
      </c>
      <c r="I121" s="201">
        <v>331320000</v>
      </c>
      <c r="J121" s="55">
        <v>1600</v>
      </c>
      <c r="K121" s="277"/>
      <c r="L121" s="277"/>
      <c r="M121" s="193"/>
      <c r="N121" s="193"/>
      <c r="O121" s="193"/>
      <c r="P121" s="199"/>
      <c r="Q121" s="1"/>
      <c r="R121" s="1"/>
      <c r="S121" s="1"/>
    </row>
    <row r="122" spans="1:19" s="278" customFormat="1" ht="57" customHeight="1">
      <c r="A122" s="357"/>
      <c r="B122" s="325"/>
      <c r="C122" s="276"/>
      <c r="D122" s="190" t="s">
        <v>394</v>
      </c>
      <c r="E122" s="203" t="s">
        <v>449</v>
      </c>
      <c r="F122" s="201">
        <v>1</v>
      </c>
      <c r="G122" s="220">
        <v>0</v>
      </c>
      <c r="H122" s="220">
        <v>50000000</v>
      </c>
      <c r="I122" s="201">
        <v>50000000</v>
      </c>
      <c r="J122" s="55">
        <v>0</v>
      </c>
      <c r="K122" s="277"/>
      <c r="L122" s="277"/>
      <c r="M122" s="193"/>
      <c r="N122" s="193"/>
      <c r="O122" s="193"/>
      <c r="P122" s="193"/>
      <c r="Q122" s="1"/>
      <c r="R122" s="1"/>
      <c r="S122" s="1"/>
    </row>
    <row r="123" spans="1:19" s="278" customFormat="1" ht="39.75" customHeight="1">
      <c r="A123" s="357"/>
      <c r="B123" s="325"/>
      <c r="C123" s="276"/>
      <c r="D123" s="187" t="s">
        <v>452</v>
      </c>
      <c r="E123" s="203" t="s">
        <v>453</v>
      </c>
      <c r="F123" s="201">
        <v>0</v>
      </c>
      <c r="G123" s="220">
        <v>0</v>
      </c>
      <c r="H123" s="220">
        <v>43400000</v>
      </c>
      <c r="I123" s="201">
        <v>38500574</v>
      </c>
      <c r="J123" s="291"/>
      <c r="K123" s="277"/>
      <c r="L123" s="277"/>
      <c r="M123" s="193"/>
      <c r="N123" s="193"/>
      <c r="O123" s="193"/>
      <c r="P123" s="193"/>
      <c r="Q123" s="1"/>
      <c r="R123" s="1"/>
      <c r="S123" s="1"/>
    </row>
    <row r="124" spans="1:19" s="1" customFormat="1" ht="18" customHeight="1">
      <c r="A124" s="357"/>
      <c r="B124" s="325"/>
      <c r="C124" s="265"/>
      <c r="D124" s="312" t="s">
        <v>301</v>
      </c>
      <c r="E124" s="313"/>
      <c r="F124" s="313"/>
      <c r="G124" s="314"/>
      <c r="H124" s="253">
        <f>SUM(H118:H123)</f>
        <v>720000000</v>
      </c>
      <c r="J124" s="315">
        <f>+H124-I125</f>
        <v>147413045</v>
      </c>
      <c r="K124" s="239"/>
      <c r="L124" s="239"/>
      <c r="M124" s="145"/>
      <c r="N124" s="145"/>
      <c r="O124" s="146"/>
      <c r="P124" s="142"/>
    </row>
    <row r="125" spans="1:19" s="1" customFormat="1" ht="18" customHeight="1">
      <c r="A125" s="357"/>
      <c r="B125" s="325"/>
      <c r="C125" s="265"/>
      <c r="D125" s="312" t="s">
        <v>302</v>
      </c>
      <c r="E125" s="313"/>
      <c r="F125" s="313"/>
      <c r="G125" s="313"/>
      <c r="H125" s="314"/>
      <c r="I125" s="279">
        <f>SUM(I118:I123)</f>
        <v>572586955</v>
      </c>
      <c r="J125" s="316"/>
      <c r="K125" s="239"/>
      <c r="L125" s="239"/>
      <c r="M125" s="145"/>
      <c r="N125" s="145"/>
      <c r="O125" s="146"/>
      <c r="P125" s="142"/>
    </row>
    <row r="126" spans="1:19" s="1" customFormat="1" ht="18" customHeight="1">
      <c r="A126" s="357"/>
      <c r="B126" s="325"/>
      <c r="C126" s="303"/>
      <c r="D126" s="312" t="s">
        <v>303</v>
      </c>
      <c r="E126" s="313"/>
      <c r="F126" s="313"/>
      <c r="G126" s="313"/>
      <c r="H126" s="314"/>
      <c r="I126" s="261">
        <f>+I125/H124</f>
        <v>0.79525965972222223</v>
      </c>
      <c r="J126" s="316"/>
      <c r="K126" s="239"/>
      <c r="L126" s="239"/>
      <c r="M126" s="145"/>
      <c r="N126" s="145"/>
      <c r="O126" s="146"/>
      <c r="P126" s="142"/>
    </row>
    <row r="127" spans="1:19" s="1" customFormat="1" ht="16.5" customHeight="1">
      <c r="A127" s="357"/>
      <c r="B127" s="323" t="s">
        <v>287</v>
      </c>
      <c r="C127" s="246"/>
      <c r="D127" s="317" t="s">
        <v>288</v>
      </c>
      <c r="E127" s="311" t="s">
        <v>81</v>
      </c>
      <c r="F127" s="311" t="s">
        <v>289</v>
      </c>
      <c r="G127" s="311"/>
      <c r="H127" s="309" t="s">
        <v>290</v>
      </c>
      <c r="I127" s="309"/>
      <c r="J127" s="310"/>
      <c r="K127" s="239"/>
      <c r="L127" s="239"/>
      <c r="M127" s="145"/>
      <c r="N127" s="145"/>
      <c r="O127" s="146"/>
      <c r="P127" s="142"/>
    </row>
    <row r="128" spans="1:19" s="1" customFormat="1" ht="30">
      <c r="A128" s="357"/>
      <c r="B128" s="323"/>
      <c r="C128" s="246"/>
      <c r="D128" s="318"/>
      <c r="E128" s="311"/>
      <c r="F128" s="250" t="s">
        <v>291</v>
      </c>
      <c r="G128" s="250" t="s">
        <v>292</v>
      </c>
      <c r="H128" s="251" t="s">
        <v>293</v>
      </c>
      <c r="I128" s="248" t="s">
        <v>294</v>
      </c>
      <c r="J128" s="249" t="s">
        <v>295</v>
      </c>
      <c r="K128" s="239"/>
      <c r="L128" s="239"/>
      <c r="M128" s="145"/>
      <c r="N128" s="145"/>
      <c r="O128" s="146"/>
      <c r="P128" s="142"/>
    </row>
    <row r="129" spans="1:16" s="1" customFormat="1" ht="40.5" customHeight="1">
      <c r="A129" s="357"/>
      <c r="B129" s="324" t="s">
        <v>460</v>
      </c>
      <c r="C129" s="192"/>
      <c r="D129" s="258" t="s">
        <v>395</v>
      </c>
      <c r="E129" s="203" t="s">
        <v>396</v>
      </c>
      <c r="F129" s="201">
        <v>1</v>
      </c>
      <c r="G129" s="298">
        <v>0.85</v>
      </c>
      <c r="H129" s="220">
        <v>586031025</v>
      </c>
      <c r="I129" s="201">
        <v>0</v>
      </c>
      <c r="J129" s="55">
        <v>586031025</v>
      </c>
      <c r="K129" s="239"/>
      <c r="L129" s="239"/>
      <c r="M129" s="145"/>
      <c r="N129" s="145"/>
      <c r="O129" s="146"/>
      <c r="P129" s="142"/>
    </row>
    <row r="130" spans="1:16" s="1" customFormat="1" ht="38.25" customHeight="1">
      <c r="A130" s="357"/>
      <c r="B130" s="325"/>
      <c r="C130" s="243"/>
      <c r="D130" s="258" t="s">
        <v>397</v>
      </c>
      <c r="E130" s="203" t="s">
        <v>116</v>
      </c>
      <c r="F130" s="201">
        <v>1</v>
      </c>
      <c r="G130" s="298">
        <v>0.85</v>
      </c>
      <c r="H130" s="220">
        <v>0</v>
      </c>
      <c r="I130" s="201">
        <v>0</v>
      </c>
      <c r="J130" s="55">
        <v>0</v>
      </c>
      <c r="K130" s="239"/>
      <c r="L130" s="239"/>
      <c r="M130" s="145"/>
      <c r="N130" s="145"/>
      <c r="O130" s="146"/>
      <c r="P130" s="142"/>
    </row>
    <row r="131" spans="1:16" s="1" customFormat="1" ht="57.75" customHeight="1">
      <c r="A131" s="357"/>
      <c r="B131" s="325"/>
      <c r="C131" s="243"/>
      <c r="D131" s="258" t="s">
        <v>398</v>
      </c>
      <c r="E131" s="203" t="s">
        <v>1</v>
      </c>
      <c r="F131" s="201">
        <v>20</v>
      </c>
      <c r="G131" s="298">
        <v>20</v>
      </c>
      <c r="H131" s="220">
        <v>1048695335</v>
      </c>
      <c r="I131" s="201">
        <v>532693460</v>
      </c>
      <c r="J131" s="55">
        <v>516001875</v>
      </c>
      <c r="K131" s="239"/>
      <c r="L131" s="239"/>
      <c r="M131" s="145"/>
      <c r="N131" s="145"/>
      <c r="O131" s="146"/>
      <c r="P131" s="142"/>
    </row>
    <row r="132" spans="1:16" s="1" customFormat="1" ht="77.25" customHeight="1">
      <c r="A132" s="357"/>
      <c r="B132" s="325"/>
      <c r="C132" s="265"/>
      <c r="D132" s="258" t="s">
        <v>399</v>
      </c>
      <c r="E132" s="203" t="s">
        <v>400</v>
      </c>
      <c r="F132" s="201">
        <v>38</v>
      </c>
      <c r="G132" s="298">
        <v>38</v>
      </c>
      <c r="H132" s="220">
        <v>329638197</v>
      </c>
      <c r="I132" s="201">
        <v>282920781</v>
      </c>
      <c r="J132" s="55">
        <v>46717416</v>
      </c>
      <c r="K132" s="239"/>
      <c r="L132" s="239"/>
      <c r="M132" s="145"/>
      <c r="N132" s="145"/>
      <c r="O132" s="146"/>
      <c r="P132" s="142"/>
    </row>
    <row r="133" spans="1:16" s="1" customFormat="1" ht="15">
      <c r="A133" s="357"/>
      <c r="B133" s="325"/>
      <c r="C133" s="265"/>
      <c r="D133" s="365" t="s">
        <v>301</v>
      </c>
      <c r="E133" s="366"/>
      <c r="F133" s="366"/>
      <c r="G133" s="367"/>
      <c r="H133" s="279">
        <f>SUM(H129:H132)</f>
        <v>1964364557</v>
      </c>
      <c r="I133" s="287"/>
      <c r="J133" s="335">
        <f>+H133-I134</f>
        <v>1148750316</v>
      </c>
      <c r="K133" s="239"/>
      <c r="L133" s="239"/>
      <c r="M133" s="145"/>
      <c r="N133" s="145"/>
      <c r="O133" s="146"/>
      <c r="P133" s="142"/>
    </row>
    <row r="134" spans="1:16" s="1" customFormat="1" ht="18" customHeight="1">
      <c r="A134" s="357"/>
      <c r="B134" s="325"/>
      <c r="C134" s="265"/>
      <c r="D134" s="365" t="s">
        <v>302</v>
      </c>
      <c r="E134" s="366"/>
      <c r="F134" s="366"/>
      <c r="G134" s="366"/>
      <c r="H134" s="367"/>
      <c r="I134" s="253">
        <f>SUM(I129:I132)</f>
        <v>815614241</v>
      </c>
      <c r="J134" s="336"/>
      <c r="K134" s="239"/>
      <c r="L134" s="239"/>
      <c r="M134" s="145"/>
      <c r="N134" s="145"/>
      <c r="O134" s="146"/>
      <c r="P134" s="142"/>
    </row>
    <row r="135" spans="1:16" s="1" customFormat="1" ht="18" customHeight="1">
      <c r="A135" s="357"/>
      <c r="B135" s="325"/>
      <c r="C135" s="303"/>
      <c r="D135" s="312" t="s">
        <v>303</v>
      </c>
      <c r="E135" s="313"/>
      <c r="F135" s="313"/>
      <c r="G135" s="313"/>
      <c r="H135" s="314"/>
      <c r="I135" s="270">
        <f>+I134/H133</f>
        <v>0.41520512986938402</v>
      </c>
      <c r="J135" s="336"/>
      <c r="K135" s="239"/>
      <c r="L135" s="239"/>
      <c r="M135" s="145"/>
      <c r="N135" s="145"/>
      <c r="O135" s="146"/>
      <c r="P135" s="142"/>
    </row>
    <row r="136" spans="1:16" s="1" customFormat="1" ht="26.25" customHeight="1">
      <c r="A136" s="342" t="s">
        <v>286</v>
      </c>
      <c r="B136" s="323" t="s">
        <v>287</v>
      </c>
      <c r="C136" s="246"/>
      <c r="D136" s="280"/>
      <c r="E136" s="311" t="s">
        <v>81</v>
      </c>
      <c r="F136" s="311" t="s">
        <v>289</v>
      </c>
      <c r="G136" s="311"/>
      <c r="H136" s="309" t="s">
        <v>290</v>
      </c>
      <c r="I136" s="309"/>
      <c r="J136" s="310"/>
      <c r="K136" s="239"/>
      <c r="L136" s="239"/>
      <c r="M136" s="145"/>
      <c r="N136" s="145"/>
      <c r="O136" s="146"/>
      <c r="P136" s="142"/>
    </row>
    <row r="137" spans="1:16" s="1" customFormat="1" ht="47.25" customHeight="1">
      <c r="A137" s="342"/>
      <c r="B137" s="323"/>
      <c r="C137" s="246"/>
      <c r="D137" s="247" t="s">
        <v>288</v>
      </c>
      <c r="E137" s="311"/>
      <c r="F137" s="250" t="s">
        <v>291</v>
      </c>
      <c r="G137" s="250" t="s">
        <v>292</v>
      </c>
      <c r="H137" s="251" t="s">
        <v>293</v>
      </c>
      <c r="I137" s="248" t="s">
        <v>294</v>
      </c>
      <c r="J137" s="249" t="s">
        <v>295</v>
      </c>
      <c r="K137" s="239"/>
      <c r="L137" s="239"/>
      <c r="M137" s="145"/>
      <c r="N137" s="145"/>
      <c r="O137" s="146"/>
      <c r="P137" s="142"/>
    </row>
    <row r="138" spans="1:16" s="1" customFormat="1" ht="38.25" customHeight="1">
      <c r="A138" s="362" t="s">
        <v>427</v>
      </c>
      <c r="B138" s="324" t="s">
        <v>428</v>
      </c>
      <c r="C138" s="243"/>
      <c r="D138" s="258" t="s">
        <v>401</v>
      </c>
      <c r="E138" s="203" t="s">
        <v>450</v>
      </c>
      <c r="F138" s="201">
        <v>1</v>
      </c>
      <c r="G138" s="299">
        <v>0.8</v>
      </c>
      <c r="H138" s="220">
        <v>120084210</v>
      </c>
      <c r="I138" s="220">
        <v>65813847</v>
      </c>
      <c r="J138" s="55">
        <v>54270363</v>
      </c>
      <c r="K138" s="239"/>
      <c r="L138" s="239"/>
      <c r="M138" s="145">
        <v>70091</v>
      </c>
      <c r="N138" s="145"/>
      <c r="O138" s="146">
        <v>413662</v>
      </c>
      <c r="P138" s="142"/>
    </row>
    <row r="139" spans="1:16" s="1" customFormat="1" ht="38.25" customHeight="1">
      <c r="A139" s="357"/>
      <c r="B139" s="325"/>
      <c r="C139" s="243"/>
      <c r="D139" s="258" t="s">
        <v>402</v>
      </c>
      <c r="E139" s="203" t="s">
        <v>1</v>
      </c>
      <c r="F139" s="201">
        <v>50</v>
      </c>
      <c r="G139" s="299">
        <v>41</v>
      </c>
      <c r="H139" s="220">
        <v>509020181</v>
      </c>
      <c r="I139" s="220">
        <v>301979438</v>
      </c>
      <c r="J139" s="55">
        <v>207040743</v>
      </c>
      <c r="K139" s="239"/>
      <c r="L139" s="239"/>
      <c r="M139" s="145"/>
      <c r="N139" s="145"/>
      <c r="O139" s="146"/>
      <c r="P139" s="142"/>
    </row>
    <row r="140" spans="1:16" s="1" customFormat="1" ht="40.5" customHeight="1">
      <c r="A140" s="357"/>
      <c r="B140" s="325"/>
      <c r="C140" s="243"/>
      <c r="D140" s="258" t="s">
        <v>403</v>
      </c>
      <c r="E140" s="203" t="s">
        <v>161</v>
      </c>
      <c r="F140" s="201">
        <v>1</v>
      </c>
      <c r="G140" s="299">
        <v>0.7</v>
      </c>
      <c r="H140" s="220">
        <v>155309647</v>
      </c>
      <c r="I140" s="220">
        <v>10039996</v>
      </c>
      <c r="J140" s="55">
        <v>145269651</v>
      </c>
      <c r="K140" s="239"/>
      <c r="L140" s="239"/>
      <c r="M140" s="145"/>
      <c r="N140" s="145"/>
      <c r="O140" s="146"/>
      <c r="P140" s="142"/>
    </row>
    <row r="141" spans="1:16" s="1" customFormat="1" ht="61.5" customHeight="1">
      <c r="A141" s="357"/>
      <c r="B141" s="325"/>
      <c r="C141" s="243"/>
      <c r="D141" s="258" t="s">
        <v>404</v>
      </c>
      <c r="E141" s="203" t="s">
        <v>405</v>
      </c>
      <c r="F141" s="201">
        <v>1</v>
      </c>
      <c r="G141" s="299">
        <v>0.7</v>
      </c>
      <c r="H141" s="220">
        <v>1312614715</v>
      </c>
      <c r="I141" s="220">
        <v>1108057411</v>
      </c>
      <c r="J141" s="55">
        <v>204557304</v>
      </c>
      <c r="K141" s="239"/>
      <c r="L141" s="239"/>
      <c r="M141" s="145"/>
      <c r="N141" s="145"/>
      <c r="O141" s="146"/>
      <c r="P141" s="142"/>
    </row>
    <row r="142" spans="1:16" s="1" customFormat="1" ht="45" customHeight="1">
      <c r="A142" s="357"/>
      <c r="B142" s="325"/>
      <c r="C142" s="243"/>
      <c r="D142" s="258" t="s">
        <v>406</v>
      </c>
      <c r="E142" s="203" t="s">
        <v>443</v>
      </c>
      <c r="F142" s="201">
        <v>1</v>
      </c>
      <c r="G142" s="299">
        <v>0.5</v>
      </c>
      <c r="H142" s="220">
        <v>87722705</v>
      </c>
      <c r="I142" s="220">
        <v>72450369</v>
      </c>
      <c r="J142" s="55">
        <v>15272336</v>
      </c>
      <c r="K142" s="239"/>
      <c r="L142" s="239"/>
      <c r="M142" s="145"/>
      <c r="N142" s="145"/>
      <c r="O142" s="146"/>
      <c r="P142" s="142"/>
    </row>
    <row r="143" spans="1:16" s="1" customFormat="1" ht="25.5" customHeight="1">
      <c r="A143" s="357"/>
      <c r="B143" s="325"/>
      <c r="C143" s="243"/>
      <c r="D143" s="258" t="s">
        <v>407</v>
      </c>
      <c r="E143" s="203" t="s">
        <v>168</v>
      </c>
      <c r="F143" s="201">
        <v>1</v>
      </c>
      <c r="G143" s="299">
        <v>1</v>
      </c>
      <c r="H143" s="220">
        <v>9522048</v>
      </c>
      <c r="I143" s="220">
        <v>0</v>
      </c>
      <c r="J143" s="55">
        <v>9522048</v>
      </c>
      <c r="K143" s="239"/>
      <c r="L143" s="239"/>
      <c r="M143" s="145"/>
      <c r="N143" s="145"/>
      <c r="O143" s="146"/>
      <c r="P143" s="142"/>
    </row>
    <row r="144" spans="1:16" s="1" customFormat="1" ht="29.25" customHeight="1">
      <c r="A144" s="357"/>
      <c r="B144" s="325"/>
      <c r="C144" s="243"/>
      <c r="D144" s="258" t="s">
        <v>408</v>
      </c>
      <c r="E144" s="203" t="s">
        <v>116</v>
      </c>
      <c r="F144" s="201">
        <v>1</v>
      </c>
      <c r="G144" s="299">
        <v>0.8</v>
      </c>
      <c r="H144" s="220">
        <v>0</v>
      </c>
      <c r="I144" s="220">
        <v>0</v>
      </c>
      <c r="J144" s="55">
        <v>0</v>
      </c>
      <c r="K144" s="239"/>
      <c r="L144" s="239"/>
      <c r="M144" s="145"/>
      <c r="N144" s="145"/>
      <c r="O144" s="146"/>
      <c r="P144" s="142"/>
    </row>
    <row r="145" spans="1:18" s="1" customFormat="1" ht="35.25" customHeight="1">
      <c r="A145" s="357"/>
      <c r="B145" s="325"/>
      <c r="C145" s="243"/>
      <c r="D145" s="255" t="s">
        <v>452</v>
      </c>
      <c r="E145" s="203" t="s">
        <v>453</v>
      </c>
      <c r="F145" s="201">
        <v>0</v>
      </c>
      <c r="G145" s="299">
        <v>0</v>
      </c>
      <c r="H145" s="220">
        <v>8097387</v>
      </c>
      <c r="I145" s="220">
        <v>3288186</v>
      </c>
      <c r="J145" s="55">
        <v>4809201</v>
      </c>
      <c r="K145" s="239"/>
      <c r="L145" s="239"/>
      <c r="M145" s="145"/>
      <c r="N145" s="145"/>
      <c r="O145" s="146"/>
      <c r="P145" s="142"/>
    </row>
    <row r="146" spans="1:18" s="1" customFormat="1" ht="15">
      <c r="A146" s="357"/>
      <c r="B146" s="325"/>
      <c r="C146" s="265"/>
      <c r="D146" s="312" t="s">
        <v>301</v>
      </c>
      <c r="E146" s="313"/>
      <c r="F146" s="313"/>
      <c r="G146" s="314"/>
      <c r="H146" s="253">
        <f>SUM(H138:H145)</f>
        <v>2202370893</v>
      </c>
      <c r="I146" s="220"/>
      <c r="J146" s="315">
        <f>+H146-I147</f>
        <v>640741646</v>
      </c>
      <c r="K146" s="281">
        <v>21</v>
      </c>
      <c r="L146" s="239"/>
      <c r="M146" s="145"/>
      <c r="N146" s="145"/>
      <c r="O146" s="146"/>
      <c r="P146" s="142"/>
    </row>
    <row r="147" spans="1:18" s="155" customFormat="1" ht="19.5" customHeight="1">
      <c r="A147" s="357"/>
      <c r="B147" s="325"/>
      <c r="C147" s="265"/>
      <c r="D147" s="312" t="s">
        <v>302</v>
      </c>
      <c r="E147" s="313"/>
      <c r="F147" s="313"/>
      <c r="G147" s="313"/>
      <c r="H147" s="314"/>
      <c r="I147" s="253">
        <f>SUM(I138:I145)</f>
        <v>1561629247</v>
      </c>
      <c r="J147" s="316"/>
      <c r="K147" s="147">
        <f>SUM(K21:K146)/7</f>
        <v>8.7142857142857135</v>
      </c>
      <c r="L147" s="147"/>
      <c r="M147" s="148">
        <f>SUM(M138:M146)</f>
        <v>70091</v>
      </c>
      <c r="N147" s="148"/>
      <c r="O147" s="148">
        <f>SUM(O138:O146)</f>
        <v>413662</v>
      </c>
      <c r="P147" s="31"/>
    </row>
    <row r="148" spans="1:18" s="155" customFormat="1" ht="19.5" customHeight="1">
      <c r="A148" s="357"/>
      <c r="B148" s="325"/>
      <c r="C148" s="303"/>
      <c r="D148" s="312" t="s">
        <v>303</v>
      </c>
      <c r="E148" s="313"/>
      <c r="F148" s="313"/>
      <c r="G148" s="313"/>
      <c r="H148" s="314"/>
      <c r="I148" s="269">
        <f>+I147/H146</f>
        <v>0.70906732919667226</v>
      </c>
      <c r="J148" s="316"/>
      <c r="K148" s="147"/>
      <c r="L148" s="147"/>
      <c r="M148" s="148"/>
      <c r="N148" s="148"/>
      <c r="O148" s="148"/>
      <c r="P148" s="31"/>
    </row>
    <row r="149" spans="1:18" s="155" customFormat="1" ht="37.5" customHeight="1">
      <c r="A149" s="357"/>
      <c r="B149" s="323" t="s">
        <v>287</v>
      </c>
      <c r="C149" s="246"/>
      <c r="D149" s="246"/>
      <c r="E149" s="311" t="s">
        <v>81</v>
      </c>
      <c r="F149" s="311" t="s">
        <v>289</v>
      </c>
      <c r="G149" s="311"/>
      <c r="H149" s="309" t="s">
        <v>290</v>
      </c>
      <c r="I149" s="309"/>
      <c r="J149" s="310"/>
      <c r="K149" s="147"/>
      <c r="L149" s="147"/>
      <c r="M149" s="148"/>
      <c r="N149" s="148"/>
      <c r="O149" s="148"/>
      <c r="P149" s="31"/>
    </row>
    <row r="150" spans="1:18" s="155" customFormat="1" ht="46.9" customHeight="1">
      <c r="A150" s="357"/>
      <c r="B150" s="323"/>
      <c r="C150" s="246"/>
      <c r="D150" s="247" t="s">
        <v>288</v>
      </c>
      <c r="E150" s="311"/>
      <c r="F150" s="250" t="s">
        <v>291</v>
      </c>
      <c r="G150" s="250" t="s">
        <v>292</v>
      </c>
      <c r="H150" s="251" t="s">
        <v>293</v>
      </c>
      <c r="I150" s="248" t="s">
        <v>294</v>
      </c>
      <c r="J150" s="249" t="s">
        <v>295</v>
      </c>
      <c r="K150" s="147"/>
      <c r="L150" s="147"/>
      <c r="M150" s="148"/>
      <c r="N150" s="148"/>
      <c r="O150" s="148"/>
      <c r="P150" s="31"/>
    </row>
    <row r="151" spans="1:18" s="155" customFormat="1" ht="36.75" customHeight="1">
      <c r="A151" s="357"/>
      <c r="B151" s="324" t="s">
        <v>461</v>
      </c>
      <c r="C151" s="192"/>
      <c r="D151" s="214" t="s">
        <v>409</v>
      </c>
      <c r="E151" s="203" t="s">
        <v>1</v>
      </c>
      <c r="F151" s="201">
        <v>50</v>
      </c>
      <c r="G151" s="296">
        <v>45</v>
      </c>
      <c r="H151" s="220">
        <v>0</v>
      </c>
      <c r="I151" s="220">
        <v>0</v>
      </c>
      <c r="J151" s="202">
        <v>0</v>
      </c>
      <c r="K151" s="147"/>
      <c r="L151" s="147"/>
      <c r="M151" s="148"/>
      <c r="N151" s="148"/>
      <c r="O151" s="148"/>
      <c r="P151" s="31"/>
    </row>
    <row r="152" spans="1:18" s="155" customFormat="1" ht="15">
      <c r="A152" s="357"/>
      <c r="B152" s="325"/>
      <c r="C152" s="282"/>
      <c r="D152" s="263" t="s">
        <v>410</v>
      </c>
      <c r="E152" s="203" t="s">
        <v>444</v>
      </c>
      <c r="F152" s="201">
        <v>1</v>
      </c>
      <c r="G152" s="296">
        <v>0.9</v>
      </c>
      <c r="H152" s="220">
        <v>244606299</v>
      </c>
      <c r="I152" s="220">
        <v>169816242</v>
      </c>
      <c r="J152" s="202">
        <v>74790057</v>
      </c>
      <c r="K152" s="147"/>
      <c r="L152" s="147"/>
      <c r="M152" s="148"/>
      <c r="N152" s="148"/>
      <c r="O152" s="148"/>
      <c r="P152" s="31"/>
    </row>
    <row r="153" spans="1:18" s="155" customFormat="1" ht="15">
      <c r="A153" s="357"/>
      <c r="B153" s="325"/>
      <c r="C153" s="282"/>
      <c r="D153" s="211" t="s">
        <v>411</v>
      </c>
      <c r="E153" s="203" t="s">
        <v>161</v>
      </c>
      <c r="F153" s="201">
        <v>1</v>
      </c>
      <c r="G153" s="296">
        <v>0.8</v>
      </c>
      <c r="H153" s="220">
        <v>360000000</v>
      </c>
      <c r="I153" s="220">
        <v>95020770</v>
      </c>
      <c r="J153" s="202">
        <v>264979230</v>
      </c>
      <c r="K153" s="147"/>
      <c r="L153" s="147"/>
      <c r="M153" s="156"/>
      <c r="N153" s="148"/>
      <c r="O153" s="148"/>
      <c r="P153" s="31"/>
    </row>
    <row r="154" spans="1:18" s="155" customFormat="1" ht="28.5">
      <c r="A154" s="357"/>
      <c r="B154" s="325"/>
      <c r="C154" s="282"/>
      <c r="D154" s="211" t="s">
        <v>412</v>
      </c>
      <c r="E154" s="203" t="s">
        <v>445</v>
      </c>
      <c r="F154" s="201">
        <v>1</v>
      </c>
      <c r="G154" s="296">
        <v>0.7</v>
      </c>
      <c r="H154" s="220">
        <v>377109600</v>
      </c>
      <c r="I154" s="220">
        <v>193867731</v>
      </c>
      <c r="J154" s="202">
        <v>183241869</v>
      </c>
      <c r="K154" s="147"/>
      <c r="L154" s="147"/>
      <c r="M154" s="156"/>
      <c r="N154" s="148"/>
      <c r="O154" s="148"/>
      <c r="P154" s="31"/>
    </row>
    <row r="155" spans="1:18" s="155" customFormat="1" ht="43.5" thickBot="1">
      <c r="A155" s="357"/>
      <c r="B155" s="325"/>
      <c r="C155" s="282"/>
      <c r="D155" s="283" t="s">
        <v>413</v>
      </c>
      <c r="E155" s="203" t="s">
        <v>168</v>
      </c>
      <c r="F155" s="201">
        <v>1</v>
      </c>
      <c r="G155" s="296">
        <v>0.9</v>
      </c>
      <c r="H155" s="220">
        <v>404975933</v>
      </c>
      <c r="I155" s="220">
        <v>388911933</v>
      </c>
      <c r="J155" s="202">
        <v>16064000</v>
      </c>
      <c r="K155" s="147"/>
      <c r="L155" s="147"/>
      <c r="M155" s="156"/>
      <c r="N155" s="148"/>
      <c r="O155" s="148"/>
      <c r="P155" s="31"/>
    </row>
    <row r="156" spans="1:18" s="155" customFormat="1" ht="66" customHeight="1">
      <c r="A156" s="357"/>
      <c r="B156" s="325"/>
      <c r="C156" s="282"/>
      <c r="D156" s="255" t="s">
        <v>452</v>
      </c>
      <c r="E156" s="203" t="s">
        <v>453</v>
      </c>
      <c r="F156" s="201">
        <v>0</v>
      </c>
      <c r="G156" s="296">
        <v>0</v>
      </c>
      <c r="H156" s="220">
        <v>13308168</v>
      </c>
      <c r="I156" s="220">
        <v>12780568</v>
      </c>
      <c r="J156" s="202">
        <v>527600</v>
      </c>
      <c r="K156" s="147"/>
      <c r="L156" s="147"/>
      <c r="M156" s="156"/>
      <c r="N156" s="148"/>
      <c r="O156" s="148"/>
      <c r="P156" s="31"/>
    </row>
    <row r="157" spans="1:18" s="155" customFormat="1" ht="15">
      <c r="A157" s="357"/>
      <c r="B157" s="325"/>
      <c r="C157" s="282"/>
      <c r="D157" s="312" t="s">
        <v>301</v>
      </c>
      <c r="E157" s="363"/>
      <c r="F157" s="363"/>
      <c r="G157" s="364"/>
      <c r="H157" s="306">
        <f>SUM(H151:H156)</f>
        <v>1400000000</v>
      </c>
      <c r="J157" s="316">
        <f>+H157-I158</f>
        <v>539602756</v>
      </c>
      <c r="K157" s="157"/>
      <c r="L157" s="147"/>
      <c r="M157" s="147"/>
      <c r="N157" s="148"/>
      <c r="O157" s="148"/>
      <c r="P157" s="198"/>
    </row>
    <row r="158" spans="1:18" s="155" customFormat="1" ht="18" customHeight="1">
      <c r="A158" s="357"/>
      <c r="B158" s="325"/>
      <c r="C158" s="240"/>
      <c r="D158" s="312" t="s">
        <v>302</v>
      </c>
      <c r="E158" s="313"/>
      <c r="F158" s="313"/>
      <c r="G158" s="313"/>
      <c r="H158" s="314"/>
      <c r="I158" s="253">
        <f>SUM(I151:I156)</f>
        <v>860397244</v>
      </c>
      <c r="J158" s="316"/>
      <c r="K158" s="157"/>
      <c r="L158" s="147"/>
      <c r="M158" s="147"/>
      <c r="N158" s="148"/>
      <c r="O158" s="148"/>
      <c r="P158" s="198"/>
      <c r="R158" s="147"/>
    </row>
    <row r="159" spans="1:18" s="155" customFormat="1" ht="18" customHeight="1">
      <c r="A159" s="357"/>
      <c r="B159" s="325"/>
      <c r="C159" s="300"/>
      <c r="D159" s="319" t="s">
        <v>463</v>
      </c>
      <c r="E159" s="320"/>
      <c r="F159" s="320"/>
      <c r="G159" s="320"/>
      <c r="H159" s="321"/>
      <c r="I159" s="307">
        <f>+I158/H157</f>
        <v>0.61456946000000001</v>
      </c>
      <c r="J159" s="316"/>
      <c r="K159" s="154"/>
      <c r="L159" s="147"/>
      <c r="M159" s="147"/>
      <c r="N159" s="148"/>
      <c r="O159" s="148"/>
      <c r="P159" s="198"/>
      <c r="R159" s="147"/>
    </row>
    <row r="160" spans="1:18" ht="18" customHeight="1">
      <c r="A160" s="322" t="s">
        <v>457</v>
      </c>
      <c r="B160" s="322"/>
      <c r="C160" s="322"/>
      <c r="D160" s="322"/>
      <c r="E160" s="322"/>
      <c r="F160" s="322"/>
      <c r="G160" s="322"/>
      <c r="H160" s="322"/>
      <c r="I160" s="284">
        <f>+H20+H35+H42+H58+H71+H83+H92+H113+H124+H133+H146+H157+1</f>
        <v>27866737573.459999</v>
      </c>
      <c r="J160" s="308">
        <f>+I160-I161</f>
        <v>11889284040.859999</v>
      </c>
    </row>
    <row r="161" spans="1:10" ht="18" customHeight="1">
      <c r="A161" s="322" t="s">
        <v>458</v>
      </c>
      <c r="B161" s="322"/>
      <c r="C161" s="322"/>
      <c r="D161" s="322"/>
      <c r="E161" s="322"/>
      <c r="F161" s="322"/>
      <c r="G161" s="322"/>
      <c r="H161" s="322"/>
      <c r="I161" s="284">
        <f>+I21+I36+I43+I59+I72+I84+I93+I114+I125+I134+I147+I158</f>
        <v>15977453532.6</v>
      </c>
      <c r="J161" s="308"/>
    </row>
    <row r="162" spans="1:10" ht="18" customHeight="1">
      <c r="A162" s="326" t="s">
        <v>459</v>
      </c>
      <c r="B162" s="326"/>
      <c r="C162" s="326"/>
      <c r="D162" s="326"/>
      <c r="E162" s="326"/>
      <c r="F162" s="326"/>
      <c r="G162" s="326"/>
      <c r="H162" s="326"/>
      <c r="I162" s="307">
        <f>+I161/I160</f>
        <v>0.57335213677171759</v>
      </c>
      <c r="J162" s="308"/>
    </row>
    <row r="163" spans="1:10" ht="18" customHeight="1">
      <c r="A163" s="322" t="s">
        <v>464</v>
      </c>
      <c r="B163" s="322"/>
      <c r="C163" s="322"/>
      <c r="D163" s="322"/>
      <c r="E163" s="322"/>
      <c r="F163" s="322"/>
      <c r="G163" s="322"/>
      <c r="H163" s="322"/>
      <c r="I163" s="305">
        <v>0.61</v>
      </c>
      <c r="J163" s="308"/>
    </row>
    <row r="164" spans="1:10">
      <c r="D164" s="226"/>
    </row>
    <row r="165" spans="1:10">
      <c r="D165" s="226"/>
    </row>
    <row r="166" spans="1:10" ht="15">
      <c r="D166" s="285"/>
    </row>
    <row r="167" spans="1:10">
      <c r="D167" s="226"/>
    </row>
    <row r="168" spans="1:10">
      <c r="D168" s="286"/>
    </row>
    <row r="169" spans="1:10">
      <c r="D169" s="286"/>
    </row>
  </sheetData>
  <mergeCells count="141">
    <mergeCell ref="A95:A96"/>
    <mergeCell ref="B95:B96"/>
    <mergeCell ref="D95:D96"/>
    <mergeCell ref="A97:A115"/>
    <mergeCell ref="A138:A159"/>
    <mergeCell ref="D157:G157"/>
    <mergeCell ref="D158:H158"/>
    <mergeCell ref="D115:H115"/>
    <mergeCell ref="D124:G124"/>
    <mergeCell ref="D125:H125"/>
    <mergeCell ref="B97:B115"/>
    <mergeCell ref="D146:G146"/>
    <mergeCell ref="A118:A135"/>
    <mergeCell ref="D133:G133"/>
    <mergeCell ref="D134:H134"/>
    <mergeCell ref="B151:B159"/>
    <mergeCell ref="E149:E150"/>
    <mergeCell ref="A136:A137"/>
    <mergeCell ref="B136:B137"/>
    <mergeCell ref="A116:A117"/>
    <mergeCell ref="D135:H135"/>
    <mergeCell ref="B138:B148"/>
    <mergeCell ref="A74:A75"/>
    <mergeCell ref="H74:J74"/>
    <mergeCell ref="H61:J61"/>
    <mergeCell ref="B63:B73"/>
    <mergeCell ref="D71:G71"/>
    <mergeCell ref="J71:J73"/>
    <mergeCell ref="D72:H72"/>
    <mergeCell ref="D73:H73"/>
    <mergeCell ref="A47:A73"/>
    <mergeCell ref="B47:B60"/>
    <mergeCell ref="D58:G58"/>
    <mergeCell ref="J58:J60"/>
    <mergeCell ref="D59:H59"/>
    <mergeCell ref="D60:H60"/>
    <mergeCell ref="B61:B62"/>
    <mergeCell ref="D61:D62"/>
    <mergeCell ref="E61:E62"/>
    <mergeCell ref="F61:G61"/>
    <mergeCell ref="A9:A44"/>
    <mergeCell ref="B9:B22"/>
    <mergeCell ref="A45:A46"/>
    <mergeCell ref="B45:B46"/>
    <mergeCell ref="D45:D46"/>
    <mergeCell ref="A76:A94"/>
    <mergeCell ref="D86:D87"/>
    <mergeCell ref="D147:H147"/>
    <mergeCell ref="B74:B75"/>
    <mergeCell ref="D74:D75"/>
    <mergeCell ref="E74:E75"/>
    <mergeCell ref="F74:G74"/>
    <mergeCell ref="F23:G23"/>
    <mergeCell ref="D114:H114"/>
    <mergeCell ref="B76:B85"/>
    <mergeCell ref="D83:G83"/>
    <mergeCell ref="E45:E46"/>
    <mergeCell ref="F45:G45"/>
    <mergeCell ref="H45:J45"/>
    <mergeCell ref="B38:B39"/>
    <mergeCell ref="D38:D39"/>
    <mergeCell ref="E38:E39"/>
    <mergeCell ref="F38:G38"/>
    <mergeCell ref="H38:J38"/>
    <mergeCell ref="A1:I3"/>
    <mergeCell ref="B4:J4"/>
    <mergeCell ref="A5:B5"/>
    <mergeCell ref="D5:E5"/>
    <mergeCell ref="H5:J5"/>
    <mergeCell ref="B6:J6"/>
    <mergeCell ref="E7:E8"/>
    <mergeCell ref="F7:G7"/>
    <mergeCell ref="H7:J7"/>
    <mergeCell ref="A7:A8"/>
    <mergeCell ref="B7:B8"/>
    <mergeCell ref="D7:D8"/>
    <mergeCell ref="B23:B24"/>
    <mergeCell ref="H23:J23"/>
    <mergeCell ref="B25:B37"/>
    <mergeCell ref="D35:G35"/>
    <mergeCell ref="J35:J37"/>
    <mergeCell ref="F86:G86"/>
    <mergeCell ref="H86:J86"/>
    <mergeCell ref="J133:J135"/>
    <mergeCell ref="E95:E96"/>
    <mergeCell ref="F95:G95"/>
    <mergeCell ref="H95:J95"/>
    <mergeCell ref="B118:B126"/>
    <mergeCell ref="B116:B117"/>
    <mergeCell ref="B88:B94"/>
    <mergeCell ref="J83:J85"/>
    <mergeCell ref="D84:H84"/>
    <mergeCell ref="D85:H85"/>
    <mergeCell ref="B86:B87"/>
    <mergeCell ref="E86:E87"/>
    <mergeCell ref="D23:D24"/>
    <mergeCell ref="E23:E24"/>
    <mergeCell ref="B40:B44"/>
    <mergeCell ref="D42:G42"/>
    <mergeCell ref="J42:J44"/>
    <mergeCell ref="D20:G20"/>
    <mergeCell ref="J20:J22"/>
    <mergeCell ref="D21:H21"/>
    <mergeCell ref="D22:H22"/>
    <mergeCell ref="D36:H36"/>
    <mergeCell ref="D126:H126"/>
    <mergeCell ref="E116:E117"/>
    <mergeCell ref="F116:G116"/>
    <mergeCell ref="J92:J94"/>
    <mergeCell ref="D93:H93"/>
    <mergeCell ref="D94:H94"/>
    <mergeCell ref="J124:J126"/>
    <mergeCell ref="D113:G113"/>
    <mergeCell ref="H116:J116"/>
    <mergeCell ref="D116:D117"/>
    <mergeCell ref="D37:H37"/>
    <mergeCell ref="D92:G92"/>
    <mergeCell ref="D43:H43"/>
    <mergeCell ref="D44:H44"/>
    <mergeCell ref="J160:J163"/>
    <mergeCell ref="H149:J149"/>
    <mergeCell ref="H127:J127"/>
    <mergeCell ref="H136:J136"/>
    <mergeCell ref="E127:E128"/>
    <mergeCell ref="F127:G127"/>
    <mergeCell ref="D148:H148"/>
    <mergeCell ref="J113:J115"/>
    <mergeCell ref="D127:D128"/>
    <mergeCell ref="E136:E137"/>
    <mergeCell ref="F136:G136"/>
    <mergeCell ref="D159:H159"/>
    <mergeCell ref="A163:H163"/>
    <mergeCell ref="B127:B128"/>
    <mergeCell ref="B149:B150"/>
    <mergeCell ref="F149:G149"/>
    <mergeCell ref="B129:B135"/>
    <mergeCell ref="A162:H162"/>
    <mergeCell ref="A160:H160"/>
    <mergeCell ref="A161:H161"/>
    <mergeCell ref="J157:J159"/>
    <mergeCell ref="J146:J148"/>
  </mergeCells>
  <pageMargins left="0.19685039370078741" right="0.19685039370078741" top="0.23622047244094491" bottom="0.23622047244094491" header="0.31496062992125984" footer="0.31496062992125984"/>
  <pageSetup scale="53" fitToWidth="0" orientation="landscape" horizontalDpi="4294967295" verticalDpi="4294967295" r:id="rId1"/>
  <headerFooter alignWithMargins="0"/>
  <rowBreaks count="6" manualBreakCount="6">
    <brk id="22" max="16383" man="1"/>
    <brk id="44" max="16383" man="1"/>
    <brk id="73" max="16383" man="1"/>
    <brk id="94" max="16383" man="1"/>
    <brk id="115" max="16383" man="1"/>
    <brk id="1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5" zoomScale="70" zoomScaleNormal="70" workbookViewId="0">
      <selection activeCell="M19" sqref="M19"/>
    </sheetView>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373"/>
      <c r="C1" s="373"/>
      <c r="D1" s="373"/>
      <c r="E1" s="373"/>
      <c r="F1" s="373"/>
      <c r="G1" s="373"/>
      <c r="H1" s="373"/>
      <c r="I1" s="373"/>
      <c r="J1" s="373"/>
      <c r="K1" s="373"/>
      <c r="L1" s="373"/>
      <c r="M1" s="374"/>
    </row>
    <row r="2" spans="1:14" ht="23.25">
      <c r="A2" s="21"/>
      <c r="B2" s="375"/>
      <c r="C2" s="375"/>
      <c r="D2" s="375"/>
      <c r="E2" s="375"/>
      <c r="F2" s="375"/>
      <c r="G2" s="375"/>
      <c r="H2" s="375"/>
      <c r="I2" s="375"/>
      <c r="J2" s="375"/>
      <c r="K2" s="375"/>
      <c r="L2" s="375"/>
      <c r="M2" s="376"/>
    </row>
    <row r="3" spans="1:14" ht="24" thickBot="1">
      <c r="A3" s="21"/>
      <c r="B3" s="375" t="s">
        <v>2</v>
      </c>
      <c r="C3" s="375"/>
      <c r="D3" s="375"/>
      <c r="E3" s="375"/>
      <c r="F3" s="375"/>
      <c r="G3" s="375"/>
      <c r="H3" s="375"/>
      <c r="I3" s="375"/>
      <c r="J3" s="375"/>
      <c r="K3" s="375"/>
      <c r="L3" s="375"/>
      <c r="M3" s="376"/>
    </row>
    <row r="4" spans="1:14" ht="24" hidden="1" thickBot="1">
      <c r="A4" s="21"/>
      <c r="B4" s="377" t="s">
        <v>146</v>
      </c>
      <c r="C4" s="377"/>
      <c r="D4" s="377"/>
      <c r="E4" s="377"/>
      <c r="F4" s="377"/>
      <c r="G4" s="377"/>
      <c r="H4" s="377"/>
      <c r="I4" s="377"/>
      <c r="J4" s="377"/>
      <c r="K4" s="377"/>
      <c r="L4" s="377"/>
      <c r="M4" s="378"/>
    </row>
    <row r="5" spans="1:14" ht="30.75" hidden="1" thickBot="1">
      <c r="A5" s="21"/>
      <c r="B5" s="17"/>
      <c r="C5" s="17"/>
      <c r="D5" s="17"/>
      <c r="E5" s="17"/>
      <c r="F5" s="17"/>
      <c r="G5" s="17"/>
      <c r="H5" s="17"/>
      <c r="I5" s="17"/>
      <c r="J5" s="17"/>
      <c r="K5" s="17"/>
      <c r="L5" s="17"/>
      <c r="M5" s="27"/>
    </row>
    <row r="6" spans="1:14" ht="20.25">
      <c r="A6" s="18"/>
      <c r="B6" s="19" t="s">
        <v>72</v>
      </c>
      <c r="C6" s="19" t="s">
        <v>73</v>
      </c>
      <c r="D6" s="19"/>
      <c r="E6" s="19" t="s">
        <v>72</v>
      </c>
      <c r="F6" s="19" t="s">
        <v>74</v>
      </c>
      <c r="G6" s="19" t="s">
        <v>75</v>
      </c>
      <c r="H6" s="19" t="s">
        <v>76</v>
      </c>
      <c r="I6" s="19" t="s">
        <v>77</v>
      </c>
      <c r="J6" s="19" t="s">
        <v>78</v>
      </c>
      <c r="K6" s="19" t="s">
        <v>79</v>
      </c>
      <c r="L6" s="19" t="s">
        <v>80</v>
      </c>
      <c r="M6" s="30" t="s">
        <v>147</v>
      </c>
    </row>
    <row r="7" spans="1:14" ht="126.75" customHeight="1">
      <c r="A7" s="47" t="s">
        <v>3</v>
      </c>
      <c r="B7" s="37" t="s">
        <v>4</v>
      </c>
      <c r="C7" s="22" t="s">
        <v>155</v>
      </c>
      <c r="D7" s="29" t="s">
        <v>156</v>
      </c>
      <c r="E7" s="29" t="s">
        <v>81</v>
      </c>
      <c r="F7" s="28" t="s">
        <v>138</v>
      </c>
      <c r="G7" s="28" t="s">
        <v>139</v>
      </c>
      <c r="H7" s="28" t="s">
        <v>140</v>
      </c>
      <c r="I7" s="28" t="s">
        <v>172</v>
      </c>
      <c r="J7" s="28" t="s">
        <v>141</v>
      </c>
      <c r="K7" s="28" t="s">
        <v>82</v>
      </c>
      <c r="L7" s="28" t="s">
        <v>83</v>
      </c>
      <c r="M7" s="26" t="s">
        <v>84</v>
      </c>
    </row>
    <row r="8" spans="1:14" ht="21.75" customHeight="1">
      <c r="A8" s="379" t="s">
        <v>17</v>
      </c>
      <c r="B8" s="380"/>
      <c r="C8" s="380"/>
      <c r="D8" s="380"/>
      <c r="E8" s="380"/>
      <c r="F8" s="380"/>
      <c r="G8" s="380"/>
      <c r="H8" s="380"/>
      <c r="I8" s="380"/>
      <c r="J8" s="380"/>
      <c r="K8" s="380"/>
      <c r="L8" s="380"/>
      <c r="M8" s="381"/>
    </row>
    <row r="9" spans="1:14" ht="129" customHeight="1">
      <c r="A9" s="34">
        <v>1</v>
      </c>
      <c r="B9" s="33" t="s">
        <v>85</v>
      </c>
      <c r="C9" s="35" t="s">
        <v>127</v>
      </c>
      <c r="D9" s="36">
        <v>106414</v>
      </c>
      <c r="E9" s="36" t="s">
        <v>111</v>
      </c>
      <c r="F9" s="36">
        <v>0</v>
      </c>
      <c r="G9" s="36">
        <v>56864</v>
      </c>
      <c r="H9" s="36">
        <v>50949</v>
      </c>
      <c r="I9" s="36">
        <v>3000</v>
      </c>
      <c r="J9" s="36">
        <f>AVERAGE(F9:I9)</f>
        <v>27703.25</v>
      </c>
      <c r="K9" s="37"/>
      <c r="L9" s="37"/>
      <c r="M9" s="38" t="s">
        <v>157</v>
      </c>
      <c r="N9" s="52"/>
    </row>
    <row r="10" spans="1:14" ht="51" customHeight="1">
      <c r="A10" s="34">
        <f>A9+1</f>
        <v>2</v>
      </c>
      <c r="B10" s="33" t="s">
        <v>86</v>
      </c>
      <c r="C10" s="35" t="s">
        <v>127</v>
      </c>
      <c r="D10" s="36">
        <f>+'[1]acumulado a dic 2014'!$C$8</f>
        <v>330314</v>
      </c>
      <c r="E10" s="36" t="s">
        <v>111</v>
      </c>
      <c r="F10" s="48">
        <v>330314</v>
      </c>
      <c r="G10" s="48">
        <v>330314</v>
      </c>
      <c r="H10" s="48">
        <v>330314</v>
      </c>
      <c r="I10" s="48">
        <v>300000</v>
      </c>
      <c r="J10" s="48">
        <f>AVERAGE(F10:I10)</f>
        <v>322735.5</v>
      </c>
      <c r="K10" s="39"/>
      <c r="L10" s="37"/>
      <c r="M10" s="40"/>
    </row>
    <row r="11" spans="1:14" ht="24.75" customHeight="1">
      <c r="A11" s="370" t="s">
        <v>128</v>
      </c>
      <c r="B11" s="371"/>
      <c r="C11" s="371"/>
      <c r="D11" s="371"/>
      <c r="E11" s="371"/>
      <c r="F11" s="371"/>
      <c r="G11" s="371"/>
      <c r="H11" s="371"/>
      <c r="I11" s="371"/>
      <c r="J11" s="371"/>
      <c r="K11" s="371"/>
      <c r="L11" s="371"/>
      <c r="M11" s="372"/>
    </row>
    <row r="12" spans="1:14" ht="106.5" customHeight="1">
      <c r="A12" s="34">
        <v>3</v>
      </c>
      <c r="B12" s="33" t="s">
        <v>87</v>
      </c>
      <c r="C12" s="35">
        <v>4.0999999999999996</v>
      </c>
      <c r="D12" s="36">
        <f>+'[1]acumulado a dic 2014'!$C$96</f>
        <v>100</v>
      </c>
      <c r="E12" s="24" t="s">
        <v>158</v>
      </c>
      <c r="F12" s="48">
        <v>0</v>
      </c>
      <c r="G12" s="48">
        <v>0</v>
      </c>
      <c r="H12" s="48">
        <v>20</v>
      </c>
      <c r="I12" s="48">
        <v>25</v>
      </c>
      <c r="J12" s="48">
        <f>AVERAGE(F12:I12)</f>
        <v>11.25</v>
      </c>
      <c r="K12" s="37"/>
      <c r="L12" s="37"/>
      <c r="M12" s="38" t="s">
        <v>170</v>
      </c>
    </row>
    <row r="13" spans="1:14" ht="35.25" customHeight="1">
      <c r="A13" s="34">
        <v>4</v>
      </c>
      <c r="B13" s="33" t="s">
        <v>130</v>
      </c>
      <c r="C13" s="35">
        <v>1.1000000000000001</v>
      </c>
      <c r="D13" s="36">
        <f>+'[1]acumulado a dic 2014'!$C$9</f>
        <v>120000</v>
      </c>
      <c r="E13" s="36" t="s">
        <v>111</v>
      </c>
      <c r="F13" s="48">
        <v>20000</v>
      </c>
      <c r="G13" s="48">
        <v>40000</v>
      </c>
      <c r="H13" s="48">
        <v>30000</v>
      </c>
      <c r="I13" s="48">
        <v>15000</v>
      </c>
      <c r="J13" s="48">
        <f>AVERAGE(F13:I13)</f>
        <v>26250</v>
      </c>
      <c r="K13" s="37"/>
      <c r="L13" s="37"/>
      <c r="M13" s="40"/>
    </row>
    <row r="14" spans="1:14" ht="54.75" customHeight="1">
      <c r="A14" s="34">
        <v>4</v>
      </c>
      <c r="B14" s="33" t="s">
        <v>131</v>
      </c>
      <c r="C14" s="35">
        <v>1.1000000000000001</v>
      </c>
      <c r="D14" s="36">
        <f>+'[1]acumulado a dic 2014'!$C$10</f>
        <v>4145</v>
      </c>
      <c r="E14" s="36" t="s">
        <v>111</v>
      </c>
      <c r="F14" s="48">
        <v>4145</v>
      </c>
      <c r="G14" s="48">
        <v>4145</v>
      </c>
      <c r="H14" s="48">
        <v>4145</v>
      </c>
      <c r="I14" s="48">
        <v>2000</v>
      </c>
      <c r="J14" s="48">
        <f>AVERAGE(F14:I14)</f>
        <v>3608.75</v>
      </c>
      <c r="K14" s="36"/>
      <c r="L14" s="37"/>
      <c r="M14" s="40"/>
    </row>
    <row r="15" spans="1:14" ht="60.75" customHeight="1">
      <c r="A15" s="34">
        <v>4</v>
      </c>
      <c r="B15" s="33" t="s">
        <v>132</v>
      </c>
      <c r="C15" s="35">
        <v>1.2</v>
      </c>
      <c r="D15" s="36">
        <f>+'[1]acumulado a dic 2014'!$C$20</f>
        <v>35356</v>
      </c>
      <c r="E15" s="36" t="s">
        <v>111</v>
      </c>
      <c r="F15" s="48">
        <v>35356</v>
      </c>
      <c r="G15" s="48">
        <v>35356</v>
      </c>
      <c r="H15" s="48">
        <v>35356</v>
      </c>
      <c r="I15" s="48">
        <v>35356</v>
      </c>
      <c r="J15" s="48">
        <f>AVERAGE(F15:I15)</f>
        <v>35356</v>
      </c>
      <c r="K15" s="37"/>
      <c r="L15" s="37"/>
      <c r="M15" s="38"/>
    </row>
    <row r="16" spans="1:14" ht="25.5" customHeight="1">
      <c r="A16" s="370" t="s">
        <v>18</v>
      </c>
      <c r="B16" s="371"/>
      <c r="C16" s="371"/>
      <c r="D16" s="371"/>
      <c r="E16" s="371"/>
      <c r="F16" s="371"/>
      <c r="G16" s="371"/>
      <c r="H16" s="371"/>
      <c r="I16" s="371"/>
      <c r="J16" s="371"/>
      <c r="K16" s="371"/>
      <c r="L16" s="371"/>
      <c r="M16" s="372"/>
    </row>
    <row r="17" spans="1:14" ht="54.75" customHeight="1">
      <c r="A17" s="34">
        <v>5</v>
      </c>
      <c r="B17" s="33" t="s">
        <v>88</v>
      </c>
      <c r="C17" s="35" t="s">
        <v>127</v>
      </c>
      <c r="D17" s="35">
        <v>3</v>
      </c>
      <c r="E17" s="36" t="s">
        <v>118</v>
      </c>
      <c r="F17" s="48">
        <v>3</v>
      </c>
      <c r="G17" s="48">
        <v>3</v>
      </c>
      <c r="H17" s="48">
        <v>3</v>
      </c>
      <c r="I17" s="48">
        <v>3</v>
      </c>
      <c r="J17" s="48">
        <f>AVERAGE(F17:I17)</f>
        <v>3</v>
      </c>
      <c r="K17" s="37"/>
      <c r="L17" s="37"/>
      <c r="M17" s="40"/>
    </row>
    <row r="18" spans="1:14" ht="25.5" customHeight="1">
      <c r="A18" s="370" t="s">
        <v>19</v>
      </c>
      <c r="B18" s="371"/>
      <c r="C18" s="371"/>
      <c r="D18" s="371"/>
      <c r="E18" s="371"/>
      <c r="F18" s="371"/>
      <c r="G18" s="371"/>
      <c r="H18" s="371"/>
      <c r="I18" s="371"/>
      <c r="J18" s="371"/>
      <c r="K18" s="371"/>
      <c r="L18" s="371"/>
      <c r="M18" s="372"/>
    </row>
    <row r="19" spans="1:14" ht="217.5" customHeight="1">
      <c r="A19" s="34">
        <v>6</v>
      </c>
      <c r="B19" s="33" t="s">
        <v>89</v>
      </c>
      <c r="C19" s="35" t="s">
        <v>142</v>
      </c>
      <c r="D19" s="36">
        <f>+'[1]acumulado a dic 2014'!$C$34</f>
        <v>2</v>
      </c>
      <c r="E19" s="36" t="s">
        <v>112</v>
      </c>
      <c r="F19" s="48">
        <v>0</v>
      </c>
      <c r="G19" s="48">
        <v>1</v>
      </c>
      <c r="H19" s="48">
        <v>1</v>
      </c>
      <c r="I19" s="48">
        <v>0</v>
      </c>
      <c r="J19" s="48">
        <f t="shared" ref="J19:J24" si="0">AVERAGE(F19:I19)</f>
        <v>0.5</v>
      </c>
      <c r="K19" s="37"/>
      <c r="L19" s="37"/>
      <c r="M19" s="38" t="s">
        <v>171</v>
      </c>
      <c r="N19" s="54"/>
    </row>
    <row r="20" spans="1:14" ht="51.75" customHeight="1">
      <c r="A20" s="34">
        <f>A19+1</f>
        <v>7</v>
      </c>
      <c r="B20" s="33" t="s">
        <v>90</v>
      </c>
      <c r="C20" s="35" t="s">
        <v>142</v>
      </c>
      <c r="D20" s="35">
        <v>6</v>
      </c>
      <c r="E20" s="36" t="s">
        <v>112</v>
      </c>
      <c r="F20" s="48">
        <v>6</v>
      </c>
      <c r="G20" s="48">
        <v>6</v>
      </c>
      <c r="H20" s="48">
        <v>6</v>
      </c>
      <c r="I20" s="48">
        <v>6</v>
      </c>
      <c r="J20" s="48">
        <f t="shared" si="0"/>
        <v>6</v>
      </c>
      <c r="K20" s="37"/>
      <c r="L20" s="37"/>
      <c r="M20" s="53"/>
    </row>
    <row r="21" spans="1:14" ht="51.75" customHeight="1">
      <c r="A21" s="34">
        <f>A20+1</f>
        <v>8</v>
      </c>
      <c r="B21" s="33" t="s">
        <v>143</v>
      </c>
      <c r="C21" s="35" t="s">
        <v>133</v>
      </c>
      <c r="D21" s="36">
        <f>+'[1]acumulado a dic 2014'!$C$38</f>
        <v>392</v>
      </c>
      <c r="E21" s="36" t="s">
        <v>111</v>
      </c>
      <c r="F21" s="48">
        <v>45</v>
      </c>
      <c r="G21" s="48">
        <v>160</v>
      </c>
      <c r="H21" s="48">
        <v>80</v>
      </c>
      <c r="I21" s="48">
        <v>0</v>
      </c>
      <c r="J21" s="48">
        <f t="shared" si="0"/>
        <v>71.25</v>
      </c>
      <c r="K21" s="37"/>
      <c r="L21" s="37"/>
      <c r="M21" s="40"/>
    </row>
    <row r="22" spans="1:14" ht="148.5" customHeight="1">
      <c r="A22" s="34"/>
      <c r="B22" s="33" t="s">
        <v>148</v>
      </c>
      <c r="C22" s="35" t="s">
        <v>133</v>
      </c>
      <c r="D22" s="36">
        <f>+'[1]acumulado a dic 2014'!$C$40</f>
        <v>2981</v>
      </c>
      <c r="E22" s="36" t="s">
        <v>111</v>
      </c>
      <c r="F22" s="48">
        <v>276</v>
      </c>
      <c r="G22" s="48">
        <v>1681</v>
      </c>
      <c r="H22" s="48">
        <v>6345</v>
      </c>
      <c r="I22" s="48">
        <v>0</v>
      </c>
      <c r="J22" s="48">
        <f t="shared" si="0"/>
        <v>2075.5</v>
      </c>
      <c r="K22" s="37"/>
      <c r="L22" s="37"/>
      <c r="M22" s="38" t="s">
        <v>159</v>
      </c>
    </row>
    <row r="23" spans="1:14" ht="59.25" customHeight="1">
      <c r="A23" s="34">
        <f>A21+1</f>
        <v>9</v>
      </c>
      <c r="B23" s="33" t="s">
        <v>144</v>
      </c>
      <c r="C23" s="35" t="s">
        <v>133</v>
      </c>
      <c r="D23" s="36">
        <f>+'[1]acumulado a dic 2014'!$C$39</f>
        <v>970</v>
      </c>
      <c r="E23" s="36" t="s">
        <v>111</v>
      </c>
      <c r="F23" s="48">
        <v>0</v>
      </c>
      <c r="G23" s="48">
        <v>147</v>
      </c>
      <c r="H23" s="48">
        <v>225</v>
      </c>
      <c r="I23" s="48">
        <v>0</v>
      </c>
      <c r="J23" s="48">
        <f t="shared" si="0"/>
        <v>93</v>
      </c>
      <c r="K23" s="37"/>
      <c r="L23" s="37"/>
      <c r="M23" s="40"/>
    </row>
    <row r="24" spans="1:14" ht="49.5" customHeight="1">
      <c r="A24" s="34"/>
      <c r="B24" s="33" t="s">
        <v>145</v>
      </c>
      <c r="C24" s="35" t="s">
        <v>133</v>
      </c>
      <c r="D24" s="36">
        <f>+'[1]acumulado a dic 2014'!$C$41</f>
        <v>3438</v>
      </c>
      <c r="E24" s="36" t="s">
        <v>111</v>
      </c>
      <c r="F24" s="48">
        <v>0</v>
      </c>
      <c r="G24" s="48">
        <v>1271</v>
      </c>
      <c r="H24" s="48">
        <v>829</v>
      </c>
      <c r="I24" s="48">
        <v>0</v>
      </c>
      <c r="J24" s="48">
        <f t="shared" si="0"/>
        <v>525</v>
      </c>
      <c r="K24" s="37"/>
      <c r="L24" s="37"/>
      <c r="M24" s="40"/>
    </row>
    <row r="25" spans="1:14" ht="200.25" customHeight="1">
      <c r="A25" s="34">
        <f>A23+1</f>
        <v>10</v>
      </c>
      <c r="B25" s="33" t="s">
        <v>91</v>
      </c>
      <c r="C25" s="35" t="s">
        <v>129</v>
      </c>
      <c r="D25" s="35"/>
      <c r="E25" s="36" t="s">
        <v>113</v>
      </c>
      <c r="F25" s="48">
        <v>0</v>
      </c>
      <c r="G25" s="48">
        <v>0</v>
      </c>
      <c r="H25" s="48">
        <v>0</v>
      </c>
      <c r="I25" s="48">
        <v>0</v>
      </c>
      <c r="J25" s="48">
        <f>+F25</f>
        <v>0</v>
      </c>
      <c r="K25" s="37"/>
      <c r="L25" s="37"/>
      <c r="M25" s="38" t="s">
        <v>160</v>
      </c>
    </row>
    <row r="26" spans="1:14" ht="21" customHeight="1">
      <c r="A26" s="370" t="s">
        <v>20</v>
      </c>
      <c r="B26" s="371"/>
      <c r="C26" s="371"/>
      <c r="D26" s="371"/>
      <c r="E26" s="371"/>
      <c r="F26" s="371"/>
      <c r="G26" s="371"/>
      <c r="H26" s="371"/>
      <c r="I26" s="371"/>
      <c r="J26" s="371"/>
      <c r="K26" s="371"/>
      <c r="L26" s="371"/>
      <c r="M26" s="372"/>
    </row>
    <row r="27" spans="1:14" ht="96.75" customHeight="1">
      <c r="A27" s="34">
        <v>11</v>
      </c>
      <c r="B27" s="33" t="s">
        <v>92</v>
      </c>
      <c r="C27" s="23" t="s">
        <v>129</v>
      </c>
      <c r="D27" s="23">
        <v>37</v>
      </c>
      <c r="E27" s="51" t="s">
        <v>149</v>
      </c>
      <c r="F27" s="49">
        <v>37</v>
      </c>
      <c r="G27" s="48">
        <v>37</v>
      </c>
      <c r="H27" s="48">
        <v>37</v>
      </c>
      <c r="I27" s="48">
        <v>0</v>
      </c>
      <c r="J27" s="48">
        <f>AVERAGE(F27:I27)</f>
        <v>27.75</v>
      </c>
      <c r="K27" s="37"/>
      <c r="L27" s="37"/>
      <c r="M27" s="38" t="s">
        <v>120</v>
      </c>
    </row>
    <row r="28" spans="1:14" ht="104.25" customHeight="1">
      <c r="A28" s="34">
        <v>12</v>
      </c>
      <c r="B28" s="33" t="s">
        <v>134</v>
      </c>
      <c r="C28" s="23" t="s">
        <v>135</v>
      </c>
      <c r="D28" s="24">
        <f>+'[1]acumulado a dic 2014'!$C$58</f>
        <v>13.75</v>
      </c>
      <c r="E28" s="24" t="s">
        <v>114</v>
      </c>
      <c r="F28" s="49">
        <v>13</v>
      </c>
      <c r="G28" s="48">
        <v>14</v>
      </c>
      <c r="H28" s="48">
        <v>14</v>
      </c>
      <c r="I28" s="48">
        <v>0</v>
      </c>
      <c r="J28" s="48">
        <f>AVERAGE(F28:I28)</f>
        <v>10.25</v>
      </c>
      <c r="K28" s="37"/>
      <c r="L28" s="37"/>
      <c r="M28" s="38" t="s">
        <v>154</v>
      </c>
    </row>
    <row r="29" spans="1:14" ht="102" customHeight="1">
      <c r="A29" s="34">
        <f>A27+1</f>
        <v>12</v>
      </c>
      <c r="B29" s="33" t="s">
        <v>119</v>
      </c>
      <c r="C29" s="23" t="s">
        <v>135</v>
      </c>
      <c r="D29" s="24">
        <f>+'[1]acumulado a dic 2014'!$C$59</f>
        <v>12.75</v>
      </c>
      <c r="E29" s="24" t="s">
        <v>114</v>
      </c>
      <c r="F29" s="49">
        <v>12</v>
      </c>
      <c r="G29" s="48">
        <v>13</v>
      </c>
      <c r="H29" s="48">
        <v>13</v>
      </c>
      <c r="I29" s="48">
        <v>0</v>
      </c>
      <c r="J29" s="48">
        <f>AVERAGE(F29:I29)</f>
        <v>9.5</v>
      </c>
      <c r="K29" s="37"/>
      <c r="L29" s="37"/>
      <c r="M29" s="38" t="s">
        <v>154</v>
      </c>
    </row>
    <row r="30" spans="1:14" ht="21.75" customHeight="1">
      <c r="A30" s="370" t="s">
        <v>23</v>
      </c>
      <c r="B30" s="371"/>
      <c r="C30" s="371"/>
      <c r="D30" s="371"/>
      <c r="E30" s="371"/>
      <c r="F30" s="371"/>
      <c r="G30" s="371"/>
      <c r="H30" s="371"/>
      <c r="I30" s="371"/>
      <c r="J30" s="371"/>
      <c r="K30" s="371"/>
      <c r="L30" s="371"/>
      <c r="M30" s="372"/>
    </row>
    <row r="31" spans="1:14" ht="111" customHeight="1">
      <c r="A31" s="34">
        <f>A29+1</f>
        <v>13</v>
      </c>
      <c r="B31" s="33" t="s">
        <v>93</v>
      </c>
      <c r="C31" s="23" t="s">
        <v>135</v>
      </c>
      <c r="D31" s="24">
        <f>+'[1]acumulado a dic 2014'!$C$60</f>
        <v>87</v>
      </c>
      <c r="E31" s="24" t="s">
        <v>114</v>
      </c>
      <c r="F31" s="49">
        <v>50</v>
      </c>
      <c r="G31" s="48">
        <v>71</v>
      </c>
      <c r="H31" s="48">
        <v>87</v>
      </c>
      <c r="I31" s="48">
        <v>45</v>
      </c>
      <c r="J31" s="48">
        <f>AVERAGE(F31:I31)</f>
        <v>63.25</v>
      </c>
      <c r="K31" s="41"/>
      <c r="L31" s="41"/>
      <c r="M31" s="38" t="s">
        <v>120</v>
      </c>
    </row>
    <row r="32" spans="1:14" ht="104.25" customHeight="1">
      <c r="A32" s="34">
        <f>A31+1</f>
        <v>14</v>
      </c>
      <c r="B32" s="33" t="s">
        <v>94</v>
      </c>
      <c r="C32" s="23" t="s">
        <v>129</v>
      </c>
      <c r="D32" s="24">
        <f>+'[1]acumulado a dic 2014'!$C$47</f>
        <v>68</v>
      </c>
      <c r="E32" s="24" t="s">
        <v>114</v>
      </c>
      <c r="F32" s="49">
        <v>44</v>
      </c>
      <c r="G32" s="48">
        <v>62</v>
      </c>
      <c r="H32" s="48">
        <v>62</v>
      </c>
      <c r="I32" s="48">
        <v>37</v>
      </c>
      <c r="J32" s="48">
        <f>AVERAGE(F32:I32)</f>
        <v>51.25</v>
      </c>
      <c r="K32" s="41"/>
      <c r="L32" s="41"/>
      <c r="M32" s="38" t="s">
        <v>120</v>
      </c>
    </row>
    <row r="33" spans="1:13" ht="21" customHeight="1">
      <c r="A33" s="370" t="s">
        <v>5</v>
      </c>
      <c r="B33" s="371"/>
      <c r="C33" s="371"/>
      <c r="D33" s="371"/>
      <c r="E33" s="371"/>
      <c r="F33" s="371"/>
      <c r="G33" s="371"/>
      <c r="H33" s="371"/>
      <c r="I33" s="371"/>
      <c r="J33" s="371"/>
      <c r="K33" s="371"/>
      <c r="L33" s="371"/>
      <c r="M33" s="372"/>
    </row>
    <row r="34" spans="1:13" ht="93" customHeight="1">
      <c r="A34" s="34">
        <f>A32+1</f>
        <v>15</v>
      </c>
      <c r="B34" s="33" t="s">
        <v>95</v>
      </c>
      <c r="C34" s="35" t="s">
        <v>137</v>
      </c>
      <c r="D34" s="36">
        <f>+'[1]acumulado a dic 2014'!$C$86</f>
        <v>1</v>
      </c>
      <c r="E34" s="35" t="s">
        <v>126</v>
      </c>
      <c r="F34" s="50">
        <v>1</v>
      </c>
      <c r="G34" s="48">
        <v>1</v>
      </c>
      <c r="H34" s="48">
        <v>1</v>
      </c>
      <c r="I34" s="48">
        <v>1</v>
      </c>
      <c r="J34" s="48">
        <f>AVERAGE(F34:I34)</f>
        <v>1</v>
      </c>
      <c r="K34" s="42"/>
      <c r="L34" s="42"/>
      <c r="M34" s="38"/>
    </row>
    <row r="35" spans="1:13" ht="108.75" customHeight="1">
      <c r="A35" s="34">
        <f>A34+1</f>
        <v>16</v>
      </c>
      <c r="B35" s="33" t="s">
        <v>96</v>
      </c>
      <c r="C35" s="35" t="s">
        <v>137</v>
      </c>
      <c r="D35" s="36">
        <f>+'[1]acumulado a dic 2014'!$C$82</f>
        <v>37</v>
      </c>
      <c r="E35" s="35" t="s">
        <v>116</v>
      </c>
      <c r="F35" s="50">
        <v>37</v>
      </c>
      <c r="G35" s="48">
        <v>37</v>
      </c>
      <c r="H35" s="48">
        <v>37</v>
      </c>
      <c r="I35" s="48">
        <v>37</v>
      </c>
      <c r="J35" s="48">
        <f>AVERAGE(F35:I35)</f>
        <v>37</v>
      </c>
      <c r="K35" s="42"/>
      <c r="L35" s="42"/>
      <c r="M35" s="38" t="s">
        <v>120</v>
      </c>
    </row>
    <row r="36" spans="1:13" ht="117" customHeight="1">
      <c r="A36" s="34">
        <f>A35+1</f>
        <v>17</v>
      </c>
      <c r="B36" s="33" t="s">
        <v>97</v>
      </c>
      <c r="C36" s="35" t="s">
        <v>137</v>
      </c>
      <c r="D36" s="36">
        <v>63</v>
      </c>
      <c r="E36" s="35" t="s">
        <v>114</v>
      </c>
      <c r="F36" s="50">
        <v>64</v>
      </c>
      <c r="G36" s="48">
        <v>72</v>
      </c>
      <c r="H36" s="48">
        <v>73</v>
      </c>
      <c r="I36" s="48">
        <v>0</v>
      </c>
      <c r="J36" s="48">
        <f>AVERAGE(F36:I36)</f>
        <v>52.25</v>
      </c>
      <c r="K36" s="42"/>
      <c r="L36" s="42"/>
      <c r="M36" s="38" t="s">
        <v>120</v>
      </c>
    </row>
    <row r="37" spans="1:13" ht="53.25" customHeight="1">
      <c r="A37" s="34">
        <f>A36+1</f>
        <v>18</v>
      </c>
      <c r="B37" s="33" t="s">
        <v>98</v>
      </c>
      <c r="C37" s="35" t="s">
        <v>137</v>
      </c>
      <c r="D37" s="36">
        <v>73</v>
      </c>
      <c r="E37" s="35" t="s">
        <v>1</v>
      </c>
      <c r="F37" s="50">
        <v>94</v>
      </c>
      <c r="G37" s="48">
        <v>120</v>
      </c>
      <c r="H37" s="48">
        <v>70</v>
      </c>
      <c r="I37" s="48">
        <v>20</v>
      </c>
      <c r="J37" s="48">
        <f>AVERAGE(F37:I37)</f>
        <v>76</v>
      </c>
      <c r="K37" s="42"/>
      <c r="L37" s="42"/>
      <c r="M37" s="43"/>
    </row>
    <row r="38" spans="1:13" ht="23.25" customHeight="1">
      <c r="A38" s="370" t="s">
        <v>21</v>
      </c>
      <c r="B38" s="371"/>
      <c r="C38" s="371"/>
      <c r="D38" s="371"/>
      <c r="E38" s="371"/>
      <c r="F38" s="371"/>
      <c r="G38" s="371"/>
      <c r="H38" s="371"/>
      <c r="I38" s="371"/>
      <c r="J38" s="371"/>
      <c r="K38" s="371"/>
      <c r="L38" s="371"/>
      <c r="M38" s="372"/>
    </row>
    <row r="39" spans="1:13" ht="72.75" customHeight="1">
      <c r="A39" s="34">
        <f>A37+1</f>
        <v>19</v>
      </c>
      <c r="B39" s="33" t="s">
        <v>99</v>
      </c>
      <c r="C39" s="35" t="s">
        <v>122</v>
      </c>
      <c r="D39" s="36">
        <f>+'[1]acumulado a dic 2014'!$C$25</f>
        <v>7</v>
      </c>
      <c r="E39" s="35" t="s">
        <v>121</v>
      </c>
      <c r="F39" s="50">
        <v>1</v>
      </c>
      <c r="G39" s="48">
        <v>2</v>
      </c>
      <c r="H39" s="48">
        <v>2</v>
      </c>
      <c r="I39" s="48">
        <v>2</v>
      </c>
      <c r="J39" s="48">
        <f>+F39+G39+H39+I39</f>
        <v>7</v>
      </c>
      <c r="K39" s="42"/>
      <c r="L39" s="42"/>
      <c r="M39" s="43"/>
    </row>
    <row r="40" spans="1:13" ht="55.5" customHeight="1">
      <c r="A40" s="34">
        <f>A39+1</f>
        <v>20</v>
      </c>
      <c r="B40" s="33" t="s">
        <v>100</v>
      </c>
      <c r="C40" s="35" t="s">
        <v>123</v>
      </c>
      <c r="D40" s="36">
        <f>+'[1]acumulado a dic 2014'!$C$136</f>
        <v>1.75</v>
      </c>
      <c r="E40" s="35" t="s">
        <v>115</v>
      </c>
      <c r="F40" s="50">
        <v>1</v>
      </c>
      <c r="G40" s="48">
        <v>2</v>
      </c>
      <c r="H40" s="48">
        <v>2</v>
      </c>
      <c r="I40" s="48">
        <v>2</v>
      </c>
      <c r="J40" s="48">
        <f>AVERAGE(F40:I40)</f>
        <v>1.75</v>
      </c>
      <c r="K40" s="42"/>
      <c r="L40" s="42"/>
      <c r="M40" s="43"/>
    </row>
    <row r="41" spans="1:13" ht="105.75" customHeight="1">
      <c r="A41" s="34">
        <f>A40+1</f>
        <v>21</v>
      </c>
      <c r="B41" s="33" t="s">
        <v>101</v>
      </c>
      <c r="C41" s="35" t="s">
        <v>123</v>
      </c>
      <c r="D41" s="36">
        <v>55</v>
      </c>
      <c r="E41" s="35" t="s">
        <v>114</v>
      </c>
      <c r="F41" s="50">
        <v>20</v>
      </c>
      <c r="G41" s="48">
        <v>40</v>
      </c>
      <c r="H41" s="48">
        <v>60</v>
      </c>
      <c r="I41" s="48">
        <v>30</v>
      </c>
      <c r="J41" s="48">
        <f>AVERAGE(F41:I41)</f>
        <v>37.5</v>
      </c>
      <c r="K41" s="42"/>
      <c r="L41" s="42"/>
      <c r="M41" s="38" t="s">
        <v>120</v>
      </c>
    </row>
    <row r="42" spans="1:13" ht="21.75" customHeight="1">
      <c r="A42" s="370" t="s">
        <v>22</v>
      </c>
      <c r="B42" s="371"/>
      <c r="C42" s="371"/>
      <c r="D42" s="371"/>
      <c r="E42" s="371"/>
      <c r="F42" s="371"/>
      <c r="G42" s="371"/>
      <c r="H42" s="371"/>
      <c r="I42" s="371"/>
      <c r="J42" s="371"/>
      <c r="K42" s="371"/>
      <c r="L42" s="371"/>
      <c r="M42" s="372"/>
    </row>
    <row r="43" spans="1:13" ht="54.75" customHeight="1">
      <c r="A43" s="34">
        <f>A41+1</f>
        <v>22</v>
      </c>
      <c r="B43" s="33" t="s">
        <v>102</v>
      </c>
      <c r="C43" s="35" t="s">
        <v>136</v>
      </c>
      <c r="D43" s="36">
        <f>+'[1]acumulado a dic 2014'!$C$66</f>
        <v>37</v>
      </c>
      <c r="E43" s="35" t="s">
        <v>116</v>
      </c>
      <c r="F43" s="50">
        <v>37</v>
      </c>
      <c r="G43" s="48">
        <v>37</v>
      </c>
      <c r="H43" s="48">
        <v>37</v>
      </c>
      <c r="I43" s="48">
        <v>17</v>
      </c>
      <c r="J43" s="48">
        <f>AVERAGE(F43:I43)</f>
        <v>32</v>
      </c>
      <c r="K43" s="42"/>
      <c r="L43" s="42"/>
      <c r="M43" s="43"/>
    </row>
    <row r="44" spans="1:13" ht="69.75" customHeight="1">
      <c r="A44" s="34">
        <f>A43+1</f>
        <v>23</v>
      </c>
      <c r="B44" s="33" t="s">
        <v>103</v>
      </c>
      <c r="C44" s="35" t="s">
        <v>124</v>
      </c>
      <c r="D44" s="36">
        <f>+'[1]acumulado a dic 2014'!$C$74</f>
        <v>37</v>
      </c>
      <c r="E44" s="35" t="s">
        <v>116</v>
      </c>
      <c r="F44" s="50">
        <v>37</v>
      </c>
      <c r="G44" s="48">
        <v>37</v>
      </c>
      <c r="H44" s="48">
        <v>37</v>
      </c>
      <c r="I44" s="48">
        <v>16</v>
      </c>
      <c r="J44" s="48">
        <f>AVERAGE(F44:I44)</f>
        <v>31.75</v>
      </c>
      <c r="K44" s="42"/>
      <c r="L44" s="42"/>
      <c r="M44" s="43"/>
    </row>
    <row r="45" spans="1:13" ht="21.75" customHeight="1">
      <c r="A45" s="370">
        <v>38</v>
      </c>
      <c r="B45" s="371"/>
      <c r="C45" s="371"/>
      <c r="D45" s="371"/>
      <c r="E45" s="371"/>
      <c r="F45" s="371"/>
      <c r="G45" s="371"/>
      <c r="H45" s="371"/>
      <c r="I45" s="371"/>
      <c r="J45" s="371"/>
      <c r="K45" s="371"/>
      <c r="L45" s="371"/>
      <c r="M45" s="372"/>
    </row>
    <row r="46" spans="1:13" ht="108.75" customHeight="1">
      <c r="A46" s="34">
        <f>A44+1</f>
        <v>24</v>
      </c>
      <c r="B46" s="33" t="s">
        <v>104</v>
      </c>
      <c r="C46" s="35" t="s">
        <v>137</v>
      </c>
      <c r="D46" s="36">
        <v>38</v>
      </c>
      <c r="E46" s="35" t="s">
        <v>114</v>
      </c>
      <c r="F46" s="50">
        <v>100</v>
      </c>
      <c r="G46" s="48">
        <v>100</v>
      </c>
      <c r="H46" s="48">
        <v>75</v>
      </c>
      <c r="I46" s="48">
        <v>32</v>
      </c>
      <c r="J46" s="48">
        <f>AVERAGE(F46:I46)</f>
        <v>76.75</v>
      </c>
      <c r="K46" s="42"/>
      <c r="L46" s="42"/>
      <c r="M46" s="38" t="s">
        <v>120</v>
      </c>
    </row>
    <row r="47" spans="1:13" ht="69" customHeight="1" thickBot="1">
      <c r="A47" s="44">
        <f>A46+1</f>
        <v>25</v>
      </c>
      <c r="B47" s="45" t="s">
        <v>105</v>
      </c>
      <c r="C47" s="46" t="s">
        <v>125</v>
      </c>
      <c r="D47" s="36">
        <v>60</v>
      </c>
      <c r="E47" s="35" t="s">
        <v>117</v>
      </c>
      <c r="F47" s="50">
        <v>35</v>
      </c>
      <c r="G47" s="48">
        <v>60</v>
      </c>
      <c r="H47" s="48">
        <v>60</v>
      </c>
      <c r="I47" s="48">
        <v>60</v>
      </c>
      <c r="J47" s="48">
        <f>AVERAGE(F47:I47)</f>
        <v>53.75</v>
      </c>
      <c r="K47" s="42"/>
      <c r="L47" s="42"/>
      <c r="M47" s="42"/>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B1:M1"/>
    <mergeCell ref="B2:M2"/>
    <mergeCell ref="B3:M3"/>
    <mergeCell ref="B4:M4"/>
    <mergeCell ref="A8:M8"/>
    <mergeCell ref="A42:M42"/>
    <mergeCell ref="A45:M45"/>
    <mergeCell ref="A16:M16"/>
    <mergeCell ref="A18:M18"/>
    <mergeCell ref="A26:M26"/>
    <mergeCell ref="A30:M30"/>
    <mergeCell ref="A33:M33"/>
    <mergeCell ref="A38:M38"/>
  </mergeCells>
  <pageMargins left="0.19685039370078741" right="0.19685039370078741" top="0.39370078740157483" bottom="0.19685039370078741" header="0" footer="0"/>
  <pageSetup scale="5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
  <sheetViews>
    <sheetView workbookViewId="0">
      <selection activeCell="B28" sqref="B28"/>
    </sheetView>
  </sheetViews>
  <sheetFormatPr baseColWidth="10" defaultRowHeight="12.75"/>
  <cols>
    <col min="1" max="1" width="11.5703125" customWidth="1"/>
    <col min="2" max="2" width="39.140625" customWidth="1"/>
    <col min="3" max="3" width="21" customWidth="1"/>
    <col min="4" max="4" width="24.28515625" customWidth="1"/>
  </cols>
  <sheetData>
    <row r="2" spans="1:7">
      <c r="A2" s="56"/>
      <c r="B2" s="382" t="s">
        <v>173</v>
      </c>
      <c r="C2" s="382"/>
      <c r="D2" s="382"/>
      <c r="E2" s="77"/>
      <c r="F2" s="77"/>
      <c r="G2" s="77"/>
    </row>
    <row r="3" spans="1:7">
      <c r="A3" s="56"/>
      <c r="B3" s="382" t="s">
        <v>174</v>
      </c>
      <c r="C3" s="382"/>
      <c r="D3" s="382"/>
      <c r="E3" s="77"/>
      <c r="F3" s="77"/>
      <c r="G3" s="77"/>
    </row>
    <row r="4" spans="1:7">
      <c r="A4" s="56"/>
      <c r="B4" s="382" t="s">
        <v>175</v>
      </c>
      <c r="C4" s="382"/>
      <c r="D4" s="382"/>
      <c r="E4" s="77"/>
      <c r="F4" s="77"/>
      <c r="G4" s="77"/>
    </row>
    <row r="5" spans="1:7">
      <c r="A5" s="56"/>
      <c r="B5" s="383" t="s">
        <v>176</v>
      </c>
      <c r="C5" s="383"/>
      <c r="D5" s="383"/>
      <c r="E5" s="73"/>
      <c r="F5" s="73"/>
      <c r="G5" s="73"/>
    </row>
    <row r="6" spans="1:7">
      <c r="A6" s="57"/>
      <c r="B6" s="58" t="s">
        <v>177</v>
      </c>
      <c r="C6" s="58" t="s">
        <v>178</v>
      </c>
      <c r="D6" s="58" t="s">
        <v>179</v>
      </c>
    </row>
    <row r="7" spans="1:7">
      <c r="A7" s="59">
        <v>3000</v>
      </c>
      <c r="B7" s="60" t="s">
        <v>180</v>
      </c>
      <c r="C7" s="78">
        <f>SUM(C8+C34)</f>
        <v>27753409871</v>
      </c>
      <c r="D7" s="78">
        <f>SUM(D8+D34)</f>
        <v>19966603344.200001</v>
      </c>
    </row>
    <row r="8" spans="1:7">
      <c r="A8" s="61">
        <v>3100</v>
      </c>
      <c r="B8" s="62" t="s">
        <v>181</v>
      </c>
      <c r="C8" s="79">
        <f>SUM(C9+C13)</f>
        <v>18275427451</v>
      </c>
      <c r="D8" s="79">
        <f>SUM(D9+D13)</f>
        <v>9714095075</v>
      </c>
    </row>
    <row r="9" spans="1:7">
      <c r="A9" s="63">
        <v>3110</v>
      </c>
      <c r="B9" s="64" t="s">
        <v>182</v>
      </c>
      <c r="C9" s="80">
        <f>SUM(C10:C12)</f>
        <v>7504817620</v>
      </c>
      <c r="D9" s="80">
        <f>SUM(D10:D12)</f>
        <v>3796736345</v>
      </c>
    </row>
    <row r="10" spans="1:7">
      <c r="A10" s="65"/>
      <c r="B10" s="66" t="s">
        <v>183</v>
      </c>
      <c r="C10" s="81"/>
      <c r="D10" s="81"/>
    </row>
    <row r="11" spans="1:7">
      <c r="A11" s="65"/>
      <c r="B11" s="66" t="s">
        <v>184</v>
      </c>
      <c r="C11" s="81">
        <v>7504817620</v>
      </c>
      <c r="D11" s="81">
        <v>3796736345</v>
      </c>
    </row>
    <row r="12" spans="1:7">
      <c r="A12" s="65"/>
      <c r="B12" s="66" t="s">
        <v>185</v>
      </c>
      <c r="C12" s="81"/>
      <c r="D12" s="81"/>
    </row>
    <row r="13" spans="1:7">
      <c r="A13" s="63">
        <v>3120</v>
      </c>
      <c r="B13" s="64" t="s">
        <v>186</v>
      </c>
      <c r="C13" s="80">
        <f>SUM(C14+C18+C19+C20+C21+C26)</f>
        <v>10770609831</v>
      </c>
      <c r="D13" s="80">
        <f>SUM(D14+D18+D19+D20+D21+D26)</f>
        <v>5917358730</v>
      </c>
    </row>
    <row r="14" spans="1:7">
      <c r="A14" s="65">
        <v>3121</v>
      </c>
      <c r="B14" s="67" t="s">
        <v>187</v>
      </c>
      <c r="C14" s="82">
        <f>SUM(C15:C17)</f>
        <v>388224373</v>
      </c>
      <c r="D14" s="82">
        <f>SUM(D15:D17)</f>
        <v>219297776</v>
      </c>
    </row>
    <row r="15" spans="1:7">
      <c r="A15" s="65"/>
      <c r="B15" s="66" t="s">
        <v>187</v>
      </c>
      <c r="C15" s="81">
        <v>0</v>
      </c>
      <c r="D15" s="81">
        <v>0</v>
      </c>
    </row>
    <row r="16" spans="1:7">
      <c r="A16" s="65"/>
      <c r="B16" s="66" t="s">
        <v>188</v>
      </c>
      <c r="C16" s="81">
        <v>388224373</v>
      </c>
      <c r="D16" s="81">
        <v>219297776</v>
      </c>
    </row>
    <row r="17" spans="1:4">
      <c r="A17" s="65"/>
      <c r="B17" s="66" t="s">
        <v>189</v>
      </c>
      <c r="C17" s="81">
        <v>0</v>
      </c>
      <c r="D17" s="81">
        <v>0</v>
      </c>
    </row>
    <row r="18" spans="1:4">
      <c r="A18" s="65">
        <v>3123</v>
      </c>
      <c r="B18" s="67" t="s">
        <v>190</v>
      </c>
      <c r="C18" s="82">
        <v>0</v>
      </c>
      <c r="D18" s="82">
        <v>0</v>
      </c>
    </row>
    <row r="19" spans="1:4">
      <c r="A19" s="65">
        <v>3124</v>
      </c>
      <c r="B19" s="67" t="s">
        <v>191</v>
      </c>
      <c r="C19" s="82">
        <v>0</v>
      </c>
      <c r="D19" s="82">
        <v>0</v>
      </c>
    </row>
    <row r="20" spans="1:4">
      <c r="A20" s="65">
        <v>3125</v>
      </c>
      <c r="B20" s="67" t="s">
        <v>192</v>
      </c>
      <c r="C20" s="82">
        <v>0</v>
      </c>
      <c r="D20" s="82">
        <v>0</v>
      </c>
    </row>
    <row r="21" spans="1:4">
      <c r="A21" s="65">
        <v>3126</v>
      </c>
      <c r="B21" s="67" t="s">
        <v>193</v>
      </c>
      <c r="C21" s="82">
        <f>SUM(C22:C25)</f>
        <v>8083120139</v>
      </c>
      <c r="D21" s="82">
        <f>SUM(D22:D25)</f>
        <v>3445509308</v>
      </c>
    </row>
    <row r="22" spans="1:4">
      <c r="A22" s="65"/>
      <c r="B22" s="66" t="s">
        <v>194</v>
      </c>
      <c r="C22" s="81">
        <f>+[2]Hoja1!$F$19</f>
        <v>3461573029</v>
      </c>
      <c r="D22" s="81">
        <f>+[2]Hoja1!$G$19</f>
        <v>852889658</v>
      </c>
    </row>
    <row r="23" spans="1:4">
      <c r="A23" s="65"/>
      <c r="B23" s="66" t="s">
        <v>195</v>
      </c>
      <c r="C23" s="81"/>
      <c r="D23" s="81"/>
    </row>
    <row r="24" spans="1:4">
      <c r="A24" s="65"/>
      <c r="B24" s="66" t="s">
        <v>196</v>
      </c>
      <c r="C24" s="81">
        <v>0</v>
      </c>
      <c r="D24" s="81">
        <v>0</v>
      </c>
    </row>
    <row r="25" spans="1:4">
      <c r="A25" s="65"/>
      <c r="B25" s="66" t="s">
        <v>197</v>
      </c>
      <c r="C25" s="81">
        <f>+[2]Hoja1!$F$21</f>
        <v>4621547110</v>
      </c>
      <c r="D25" s="81">
        <f>+[2]Hoja1!$G$21</f>
        <v>2592619650</v>
      </c>
    </row>
    <row r="26" spans="1:4">
      <c r="A26" s="65">
        <v>3128</v>
      </c>
      <c r="B26" s="67" t="s">
        <v>198</v>
      </c>
      <c r="C26" s="82">
        <f>SUM(C27:C33)</f>
        <v>2299265319</v>
      </c>
      <c r="D26" s="82">
        <f>SUM(D27:D33)</f>
        <v>2252551646</v>
      </c>
    </row>
    <row r="27" spans="1:4">
      <c r="A27" s="65"/>
      <c r="B27" s="66" t="s">
        <v>199</v>
      </c>
      <c r="C27" s="81">
        <f>+[2]Hoja1!$F$15</f>
        <v>919346208</v>
      </c>
      <c r="D27" s="81">
        <f>+[2]Hoja1!$G$15</f>
        <v>248908320</v>
      </c>
    </row>
    <row r="28" spans="1:4">
      <c r="A28" s="65"/>
      <c r="B28" s="66" t="s">
        <v>200</v>
      </c>
      <c r="C28" s="81"/>
      <c r="D28" s="81"/>
    </row>
    <row r="29" spans="1:4">
      <c r="A29" s="65"/>
      <c r="B29" s="66" t="s">
        <v>201</v>
      </c>
      <c r="C29" s="81">
        <f>+[2]Hoja1!$F$14</f>
        <v>949981524</v>
      </c>
      <c r="D29" s="81">
        <f>+[2]Hoja1!$G$14</f>
        <v>212882801</v>
      </c>
    </row>
    <row r="30" spans="1:4">
      <c r="A30" s="65"/>
      <c r="B30" s="66" t="s">
        <v>202</v>
      </c>
      <c r="C30" s="81">
        <f>+[2]Hoja1!$F$17</f>
        <v>46305000</v>
      </c>
      <c r="D30" s="81">
        <f>+[2]Hoja1!$G$17</f>
        <v>1678499994</v>
      </c>
    </row>
    <row r="31" spans="1:4">
      <c r="A31" s="65"/>
      <c r="B31" s="66" t="s">
        <v>203</v>
      </c>
      <c r="C31" s="81"/>
      <c r="D31" s="81"/>
    </row>
    <row r="32" spans="1:4">
      <c r="A32" s="65"/>
      <c r="B32" s="66" t="s">
        <v>204</v>
      </c>
      <c r="C32" s="81">
        <f>+[2]Hoja1!$F$16</f>
        <v>321630192</v>
      </c>
      <c r="D32" s="81">
        <f>+[2]Hoja1!$G$16</f>
        <v>79974650</v>
      </c>
    </row>
    <row r="33" spans="1:4">
      <c r="A33" s="65"/>
      <c r="B33" s="66" t="s">
        <v>198</v>
      </c>
      <c r="C33" s="81">
        <f>+[2]Hoja1!$F$20</f>
        <v>62002395</v>
      </c>
      <c r="D33" s="81">
        <f>+[2]Hoja1!$G$20</f>
        <v>32285881</v>
      </c>
    </row>
    <row r="34" spans="1:4">
      <c r="A34" s="61">
        <v>3200</v>
      </c>
      <c r="B34" s="62" t="s">
        <v>205</v>
      </c>
      <c r="C34" s="79">
        <f>SUM(C35+C38+C41+C42+C48+C49)</f>
        <v>9477982420</v>
      </c>
      <c r="D34" s="79">
        <f>+[2]Hoja1!$G$27</f>
        <v>10252508269.200001</v>
      </c>
    </row>
    <row r="35" spans="1:4">
      <c r="A35" s="65">
        <v>3210</v>
      </c>
      <c r="B35" s="68" t="s">
        <v>206</v>
      </c>
      <c r="C35" s="83">
        <v>0</v>
      </c>
      <c r="D35" s="83">
        <v>0</v>
      </c>
    </row>
    <row r="36" spans="1:4">
      <c r="A36" s="69">
        <v>3211</v>
      </c>
      <c r="B36" s="66" t="s">
        <v>207</v>
      </c>
      <c r="C36" s="81">
        <v>0</v>
      </c>
      <c r="D36" s="81">
        <v>0</v>
      </c>
    </row>
    <row r="37" spans="1:4">
      <c r="A37" s="69">
        <v>3212</v>
      </c>
      <c r="B37" s="66" t="s">
        <v>208</v>
      </c>
      <c r="C37" s="81">
        <v>0</v>
      </c>
      <c r="D37" s="81">
        <v>0</v>
      </c>
    </row>
    <row r="38" spans="1:4">
      <c r="A38" s="65">
        <v>3220</v>
      </c>
      <c r="B38" s="68" t="s">
        <v>209</v>
      </c>
      <c r="C38" s="83">
        <v>0</v>
      </c>
      <c r="D38" s="83">
        <v>0</v>
      </c>
    </row>
    <row r="39" spans="1:4">
      <c r="A39" s="69">
        <v>3221</v>
      </c>
      <c r="B39" s="66" t="s">
        <v>207</v>
      </c>
      <c r="C39" s="81">
        <v>0</v>
      </c>
      <c r="D39" s="81">
        <v>0</v>
      </c>
    </row>
    <row r="40" spans="1:4">
      <c r="A40" s="69">
        <v>3222</v>
      </c>
      <c r="B40" s="66" t="s">
        <v>208</v>
      </c>
      <c r="C40" s="81">
        <v>0</v>
      </c>
      <c r="D40" s="81">
        <v>0</v>
      </c>
    </row>
    <row r="41" spans="1:4">
      <c r="A41" s="65">
        <v>3230</v>
      </c>
      <c r="B41" s="68" t="s">
        <v>210</v>
      </c>
      <c r="C41" s="84">
        <f>+[2]Hoja1!$F$28</f>
        <v>333711102</v>
      </c>
      <c r="D41" s="84">
        <f>+[2]Hoja1!$G$28</f>
        <v>194092408.19999999</v>
      </c>
    </row>
    <row r="42" spans="1:4">
      <c r="A42" s="65">
        <v>3250</v>
      </c>
      <c r="B42" s="68" t="s">
        <v>211</v>
      </c>
      <c r="C42" s="84">
        <f>SUM(C43:C47)</f>
        <v>9144271318</v>
      </c>
      <c r="D42" s="84">
        <f>SUM(D43:D47)</f>
        <v>10058415861</v>
      </c>
    </row>
    <row r="43" spans="1:4">
      <c r="A43" s="69">
        <v>3251</v>
      </c>
      <c r="B43" s="66" t="s">
        <v>212</v>
      </c>
      <c r="C43" s="81">
        <v>0</v>
      </c>
      <c r="D43" s="81">
        <v>0</v>
      </c>
    </row>
    <row r="44" spans="1:4">
      <c r="A44" s="69">
        <v>3252</v>
      </c>
      <c r="B44" s="66" t="s">
        <v>213</v>
      </c>
      <c r="C44" s="81">
        <f>+[2]Hoja1!$F$29</f>
        <v>6488128161</v>
      </c>
      <c r="D44" s="81">
        <f>+[2]Hoja1!$G$29</f>
        <v>6488128161</v>
      </c>
    </row>
    <row r="45" spans="1:4">
      <c r="A45" s="69">
        <v>3253</v>
      </c>
      <c r="B45" s="66" t="s">
        <v>214</v>
      </c>
      <c r="C45" s="81">
        <v>0</v>
      </c>
      <c r="D45" s="81">
        <v>0</v>
      </c>
    </row>
    <row r="46" spans="1:4">
      <c r="A46" s="69">
        <v>3254</v>
      </c>
      <c r="B46" s="66" t="s">
        <v>215</v>
      </c>
      <c r="C46" s="81">
        <f>+[2]Hoja1!$F$30</f>
        <v>2656143157</v>
      </c>
      <c r="D46" s="81">
        <f>+[2]Hoja1!$G$30</f>
        <v>3570287700</v>
      </c>
    </row>
    <row r="47" spans="1:4">
      <c r="A47" s="69">
        <v>3255</v>
      </c>
      <c r="B47" s="66" t="s">
        <v>216</v>
      </c>
      <c r="C47" s="81">
        <v>0</v>
      </c>
      <c r="D47" s="81">
        <v>0</v>
      </c>
    </row>
    <row r="48" spans="1:4">
      <c r="A48" s="65">
        <v>3260</v>
      </c>
      <c r="B48" s="68" t="s">
        <v>217</v>
      </c>
      <c r="C48" s="83">
        <v>0</v>
      </c>
      <c r="D48" s="83">
        <v>0</v>
      </c>
    </row>
    <row r="49" spans="1:4">
      <c r="A49" s="61">
        <v>3500</v>
      </c>
      <c r="B49" s="62" t="s">
        <v>218</v>
      </c>
      <c r="C49" s="79">
        <v>0</v>
      </c>
      <c r="D49" s="79">
        <v>0</v>
      </c>
    </row>
    <row r="50" spans="1:4">
      <c r="A50" s="59">
        <v>4000</v>
      </c>
      <c r="B50" s="70" t="s">
        <v>219</v>
      </c>
      <c r="C50" s="78">
        <f>SUM(C51:C54)</f>
        <v>3280302000</v>
      </c>
      <c r="D50" s="78">
        <f>SUM(D51:D54)</f>
        <v>682759171</v>
      </c>
    </row>
    <row r="51" spans="1:4">
      <c r="A51" s="71">
        <v>4100</v>
      </c>
      <c r="B51" s="72" t="s">
        <v>220</v>
      </c>
      <c r="C51" s="85">
        <f>+'[3]FUNCIONAMIENTO '!$I$49</f>
        <v>1740302000</v>
      </c>
      <c r="D51" s="85">
        <f>+[2]Hoja1!$G$36</f>
        <v>682759171</v>
      </c>
    </row>
    <row r="52" spans="1:4">
      <c r="A52" s="71">
        <v>4200</v>
      </c>
      <c r="B52" s="72" t="s">
        <v>221</v>
      </c>
      <c r="C52" s="86">
        <v>0</v>
      </c>
      <c r="D52" s="86">
        <v>0</v>
      </c>
    </row>
    <row r="53" spans="1:4">
      <c r="A53" s="71">
        <v>4300</v>
      </c>
      <c r="B53" s="72" t="s">
        <v>222</v>
      </c>
      <c r="C53" s="86">
        <f>+[3]INVERSION!$H$39</f>
        <v>1540000000</v>
      </c>
      <c r="D53" s="86">
        <v>0</v>
      </c>
    </row>
    <row r="54" spans="1:4">
      <c r="A54" s="71">
        <v>41001</v>
      </c>
      <c r="B54" s="72" t="s">
        <v>223</v>
      </c>
      <c r="C54" s="86">
        <v>0</v>
      </c>
      <c r="D54" s="86">
        <v>0</v>
      </c>
    </row>
    <row r="55" spans="1:4">
      <c r="A55" s="59"/>
      <c r="B55" s="59" t="s">
        <v>224</v>
      </c>
      <c r="C55" s="78">
        <f>SUM(C7+C50)</f>
        <v>31033711871</v>
      </c>
      <c r="D55" s="78">
        <f>SUM(D7+D50)</f>
        <v>20649362515.200001</v>
      </c>
    </row>
    <row r="56" spans="1:4">
      <c r="A56" s="73"/>
      <c r="B56" s="73"/>
      <c r="C56" s="74" t="s">
        <v>225</v>
      </c>
      <c r="D56" s="73"/>
    </row>
    <row r="57" spans="1:4">
      <c r="A57" s="73"/>
      <c r="B57" s="75" t="s">
        <v>226</v>
      </c>
      <c r="C57" s="73"/>
      <c r="D57" s="73"/>
    </row>
    <row r="58" spans="1:4">
      <c r="A58" s="73"/>
      <c r="B58" s="73"/>
      <c r="C58" s="76" t="s">
        <v>225</v>
      </c>
      <c r="D58" s="73"/>
    </row>
    <row r="59" spans="1:4">
      <c r="A59" s="73"/>
      <c r="B59" s="73"/>
      <c r="C59" s="87" t="s">
        <v>225</v>
      </c>
      <c r="D59" s="73"/>
    </row>
    <row r="60" spans="1:4">
      <c r="A60" s="73"/>
      <c r="B60" s="73"/>
      <c r="C60" s="73"/>
      <c r="D60" s="73"/>
    </row>
    <row r="61" spans="1:4">
      <c r="A61" s="73"/>
      <c r="B61" s="73"/>
      <c r="C61" s="73"/>
      <c r="D61" s="73"/>
    </row>
    <row r="62" spans="1:4">
      <c r="A62" s="73"/>
      <c r="B62" s="73"/>
      <c r="C62" s="73"/>
      <c r="D62" s="73"/>
    </row>
    <row r="63" spans="1:4">
      <c r="A63" s="73"/>
      <c r="B63" s="73"/>
      <c r="C63" s="73"/>
      <c r="D63" s="73"/>
    </row>
  </sheetData>
  <mergeCells count="4">
    <mergeCell ref="B2:D2"/>
    <mergeCell ref="B3:D3"/>
    <mergeCell ref="B4:D4"/>
    <mergeCell ref="B5:D5"/>
  </mergeCells>
  <pageMargins left="0.78740157480314965" right="0.7480314960629921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75" workbookViewId="0">
      <selection activeCell="H33" sqref="H32:H33"/>
    </sheetView>
  </sheetViews>
  <sheetFormatPr baseColWidth="10" defaultRowHeight="12.75"/>
  <cols>
    <col min="1" max="1" width="41.42578125" style="89" customWidth="1"/>
    <col min="2" max="2" width="21.140625" style="89" customWidth="1"/>
    <col min="3" max="3" width="17.85546875" style="89" customWidth="1"/>
    <col min="4" max="4" width="16.7109375" style="89" customWidth="1"/>
    <col min="5" max="6" width="18.5703125" style="89" customWidth="1"/>
    <col min="7" max="7" width="18.140625" style="89" customWidth="1"/>
    <col min="8" max="8" width="16.85546875" style="89" bestFit="1" customWidth="1"/>
    <col min="9" max="16384" width="11.42578125" style="89"/>
  </cols>
  <sheetData>
    <row r="1" spans="1:8" ht="16.5" customHeight="1">
      <c r="A1" s="88"/>
      <c r="B1" s="88"/>
      <c r="C1" s="88"/>
      <c r="D1" s="88"/>
      <c r="E1" s="88"/>
      <c r="F1" s="88"/>
      <c r="G1" s="88"/>
    </row>
    <row r="2" spans="1:8">
      <c r="A2" s="88"/>
      <c r="B2" s="88"/>
      <c r="C2" s="88"/>
      <c r="D2" s="88"/>
      <c r="E2" s="88"/>
      <c r="F2" s="88"/>
      <c r="G2" s="88"/>
    </row>
    <row r="3" spans="1:8">
      <c r="A3" s="90" t="s">
        <v>227</v>
      </c>
      <c r="B3" s="90"/>
      <c r="C3" s="90"/>
      <c r="D3" s="90"/>
      <c r="E3" s="90"/>
      <c r="F3" s="90"/>
      <c r="G3" s="90"/>
    </row>
    <row r="4" spans="1:8">
      <c r="A4" s="91" t="s">
        <v>228</v>
      </c>
      <c r="B4" s="91"/>
      <c r="C4" s="91"/>
      <c r="D4" s="91"/>
      <c r="E4" s="91"/>
      <c r="F4" s="91"/>
      <c r="G4" s="91"/>
    </row>
    <row r="5" spans="1:8">
      <c r="A5" s="91" t="s">
        <v>229</v>
      </c>
      <c r="B5" s="91"/>
      <c r="C5" s="91"/>
      <c r="D5" s="91"/>
      <c r="E5" s="91"/>
      <c r="F5" s="91"/>
      <c r="G5" s="91"/>
    </row>
    <row r="6" spans="1:8" ht="17.25" customHeight="1" thickBot="1">
      <c r="A6" s="92" t="s">
        <v>230</v>
      </c>
      <c r="B6" s="93"/>
      <c r="C6" s="93"/>
      <c r="D6" s="93"/>
      <c r="E6" s="93"/>
      <c r="F6" s="93"/>
      <c r="G6" s="93"/>
    </row>
    <row r="7" spans="1:8" ht="33" customHeight="1">
      <c r="A7" s="384" t="s">
        <v>231</v>
      </c>
      <c r="B7" s="386" t="s">
        <v>232</v>
      </c>
      <c r="C7" s="387"/>
      <c r="D7" s="386" t="s">
        <v>233</v>
      </c>
      <c r="E7" s="387"/>
      <c r="F7" s="386" t="s">
        <v>234</v>
      </c>
      <c r="G7" s="388"/>
    </row>
    <row r="8" spans="1:8" ht="21.75" customHeight="1">
      <c r="A8" s="385"/>
      <c r="B8" s="94" t="s">
        <v>235</v>
      </c>
      <c r="C8" s="94" t="s">
        <v>236</v>
      </c>
      <c r="D8" s="94" t="s">
        <v>235</v>
      </c>
      <c r="E8" s="94" t="s">
        <v>236</v>
      </c>
      <c r="F8" s="94" t="s">
        <v>235</v>
      </c>
      <c r="G8" s="95" t="s">
        <v>236</v>
      </c>
    </row>
    <row r="9" spans="1:8">
      <c r="A9" s="96" t="s">
        <v>237</v>
      </c>
      <c r="B9" s="97">
        <v>2005872393</v>
      </c>
      <c r="C9" s="97">
        <v>844359454</v>
      </c>
      <c r="D9" s="97">
        <v>1708062000</v>
      </c>
      <c r="E9" s="97">
        <v>957550419</v>
      </c>
      <c r="F9" s="97">
        <f>+B9+D9</f>
        <v>3713934393</v>
      </c>
      <c r="G9" s="98">
        <f>+C9+E9</f>
        <v>1801909873</v>
      </c>
      <c r="H9" s="99" t="s">
        <v>225</v>
      </c>
    </row>
    <row r="10" spans="1:8">
      <c r="A10" s="96" t="s">
        <v>238</v>
      </c>
      <c r="B10" s="97">
        <f t="shared" ref="B10:G10" si="0">+B11+B12+B13</f>
        <v>1757668695</v>
      </c>
      <c r="C10" s="97">
        <f t="shared" si="0"/>
        <v>656590451</v>
      </c>
      <c r="D10" s="97">
        <f t="shared" si="0"/>
        <v>22374000</v>
      </c>
      <c r="E10" s="97">
        <f t="shared" si="0"/>
        <v>21140000</v>
      </c>
      <c r="F10" s="97">
        <f t="shared" si="0"/>
        <v>1780042695</v>
      </c>
      <c r="G10" s="98">
        <f t="shared" si="0"/>
        <v>677730451</v>
      </c>
    </row>
    <row r="11" spans="1:8">
      <c r="A11" s="100" t="s">
        <v>239</v>
      </c>
      <c r="B11" s="101">
        <v>535384974</v>
      </c>
      <c r="C11" s="101">
        <v>192326440</v>
      </c>
      <c r="D11" s="101">
        <v>0</v>
      </c>
      <c r="E11" s="101"/>
      <c r="F11" s="101">
        <f t="shared" ref="F11:G13" si="1">+B11+D11</f>
        <v>535384974</v>
      </c>
      <c r="G11" s="102">
        <f t="shared" si="1"/>
        <v>192326440</v>
      </c>
    </row>
    <row r="12" spans="1:8">
      <c r="A12" s="100" t="s">
        <v>240</v>
      </c>
      <c r="B12" s="101">
        <v>1175742721</v>
      </c>
      <c r="C12" s="101">
        <v>424028731</v>
      </c>
      <c r="D12" s="101">
        <v>21140000</v>
      </c>
      <c r="E12" s="101">
        <v>21140000</v>
      </c>
      <c r="F12" s="101">
        <f t="shared" si="1"/>
        <v>1196882721</v>
      </c>
      <c r="G12" s="102">
        <f t="shared" si="1"/>
        <v>445168731</v>
      </c>
    </row>
    <row r="13" spans="1:8">
      <c r="A13" s="100" t="s">
        <v>241</v>
      </c>
      <c r="B13" s="101">
        <v>46541000</v>
      </c>
      <c r="C13" s="101">
        <v>40235280</v>
      </c>
      <c r="D13" s="101">
        <v>1234000</v>
      </c>
      <c r="E13" s="101">
        <v>0</v>
      </c>
      <c r="F13" s="101">
        <f t="shared" si="1"/>
        <v>47775000</v>
      </c>
      <c r="G13" s="102">
        <f t="shared" si="1"/>
        <v>40235280</v>
      </c>
    </row>
    <row r="14" spans="1:8">
      <c r="A14" s="96" t="s">
        <v>242</v>
      </c>
      <c r="B14" s="97">
        <f t="shared" ref="B14:G14" si="2">+B15</f>
        <v>1333533655</v>
      </c>
      <c r="C14" s="97">
        <f t="shared" si="2"/>
        <v>484265261</v>
      </c>
      <c r="D14" s="97">
        <f t="shared" si="2"/>
        <v>9866000</v>
      </c>
      <c r="E14" s="97">
        <f t="shared" si="2"/>
        <v>0</v>
      </c>
      <c r="F14" s="97">
        <f t="shared" si="2"/>
        <v>1343399655</v>
      </c>
      <c r="G14" s="98">
        <f t="shared" si="2"/>
        <v>484265261</v>
      </c>
    </row>
    <row r="15" spans="1:8">
      <c r="A15" s="96" t="s">
        <v>243</v>
      </c>
      <c r="B15" s="97">
        <f t="shared" ref="B15:G15" si="3">+B16+B17+B18</f>
        <v>1333533655</v>
      </c>
      <c r="C15" s="97">
        <f t="shared" si="3"/>
        <v>484265261</v>
      </c>
      <c r="D15" s="97">
        <f t="shared" si="3"/>
        <v>9866000</v>
      </c>
      <c r="E15" s="97">
        <f t="shared" si="3"/>
        <v>0</v>
      </c>
      <c r="F15" s="97">
        <f t="shared" si="3"/>
        <v>1343399655</v>
      </c>
      <c r="G15" s="98">
        <f t="shared" si="3"/>
        <v>484265261</v>
      </c>
    </row>
    <row r="16" spans="1:8">
      <c r="A16" s="100" t="s">
        <v>244</v>
      </c>
      <c r="B16" s="101">
        <v>20134000</v>
      </c>
      <c r="C16" s="101">
        <v>0</v>
      </c>
      <c r="D16" s="101">
        <v>9866000</v>
      </c>
      <c r="E16" s="101">
        <f>+[4]FUNCIONAMIENTO!$T$64</f>
        <v>0</v>
      </c>
      <c r="F16" s="101">
        <f t="shared" ref="F16:G18" si="4">+B16+D16</f>
        <v>30000000</v>
      </c>
      <c r="G16" s="102">
        <f t="shared" si="4"/>
        <v>0</v>
      </c>
    </row>
    <row r="17" spans="1:8">
      <c r="A17" s="100" t="s">
        <v>245</v>
      </c>
      <c r="B17" s="101">
        <v>1290399655</v>
      </c>
      <c r="C17" s="101">
        <v>462256104</v>
      </c>
      <c r="D17" s="101"/>
      <c r="E17" s="101"/>
      <c r="F17" s="101">
        <f t="shared" si="4"/>
        <v>1290399655</v>
      </c>
      <c r="G17" s="102">
        <f t="shared" si="4"/>
        <v>462256104</v>
      </c>
    </row>
    <row r="18" spans="1:8">
      <c r="A18" s="100" t="s">
        <v>185</v>
      </c>
      <c r="B18" s="101">
        <f>+[4]FUNCIONAMIENTO!$I$30</f>
        <v>23000000</v>
      </c>
      <c r="C18" s="101">
        <v>22009157</v>
      </c>
      <c r="D18" s="101"/>
      <c r="E18" s="101"/>
      <c r="F18" s="101">
        <f t="shared" si="4"/>
        <v>23000000</v>
      </c>
      <c r="G18" s="102">
        <f t="shared" si="4"/>
        <v>22009157</v>
      </c>
    </row>
    <row r="19" spans="1:8">
      <c r="A19" s="96" t="s">
        <v>246</v>
      </c>
      <c r="B19" s="97">
        <f t="shared" ref="B19:G19" si="5">+B20+B21</f>
        <v>0</v>
      </c>
      <c r="C19" s="97">
        <f t="shared" si="5"/>
        <v>0</v>
      </c>
      <c r="D19" s="97">
        <f t="shared" si="5"/>
        <v>0</v>
      </c>
      <c r="E19" s="97">
        <f t="shared" si="5"/>
        <v>0</v>
      </c>
      <c r="F19" s="97">
        <f t="shared" si="5"/>
        <v>0</v>
      </c>
      <c r="G19" s="98">
        <f t="shared" si="5"/>
        <v>0</v>
      </c>
    </row>
    <row r="20" spans="1:8">
      <c r="A20" s="100" t="s">
        <v>247</v>
      </c>
      <c r="B20" s="101"/>
      <c r="C20" s="101"/>
      <c r="D20" s="101"/>
      <c r="E20" s="101"/>
      <c r="F20" s="101">
        <f>+B20+D20</f>
        <v>0</v>
      </c>
      <c r="G20" s="102">
        <f>+C20+E20</f>
        <v>0</v>
      </c>
    </row>
    <row r="21" spans="1:8">
      <c r="A21" s="100" t="s">
        <v>248</v>
      </c>
      <c r="B21" s="101"/>
      <c r="C21" s="101"/>
      <c r="D21" s="101"/>
      <c r="E21" s="101"/>
      <c r="F21" s="101">
        <f>+B21+D21</f>
        <v>0</v>
      </c>
      <c r="G21" s="102">
        <f>+C21+E21</f>
        <v>0</v>
      </c>
    </row>
    <row r="22" spans="1:8">
      <c r="A22" s="96" t="s">
        <v>249</v>
      </c>
      <c r="B22" s="97">
        <v>0</v>
      </c>
      <c r="C22" s="97">
        <v>0</v>
      </c>
      <c r="D22" s="97">
        <v>0</v>
      </c>
      <c r="E22" s="97">
        <v>0</v>
      </c>
      <c r="F22" s="97">
        <v>0</v>
      </c>
      <c r="G22" s="98">
        <v>0</v>
      </c>
    </row>
    <row r="23" spans="1:8">
      <c r="A23" s="96" t="s">
        <v>250</v>
      </c>
      <c r="B23" s="97">
        <f t="shared" ref="B23:G23" si="6">+B24</f>
        <v>310000000</v>
      </c>
      <c r="C23" s="97">
        <f t="shared" si="6"/>
        <v>58580659</v>
      </c>
      <c r="D23" s="97">
        <f t="shared" si="6"/>
        <v>0</v>
      </c>
      <c r="E23" s="97">
        <f t="shared" si="6"/>
        <v>0</v>
      </c>
      <c r="F23" s="97">
        <f t="shared" si="6"/>
        <v>310000000</v>
      </c>
      <c r="G23" s="98">
        <f t="shared" si="6"/>
        <v>58580659</v>
      </c>
    </row>
    <row r="24" spans="1:8">
      <c r="A24" s="100" t="s">
        <v>251</v>
      </c>
      <c r="B24" s="101">
        <v>310000000</v>
      </c>
      <c r="C24" s="101">
        <v>58580659</v>
      </c>
      <c r="D24" s="101"/>
      <c r="E24" s="101"/>
      <c r="F24" s="101">
        <f>+B24+D24</f>
        <v>310000000</v>
      </c>
      <c r="G24" s="102">
        <f>+C24+E24</f>
        <v>58580659</v>
      </c>
    </row>
    <row r="25" spans="1:8">
      <c r="A25" s="96" t="s">
        <v>252</v>
      </c>
      <c r="B25" s="97">
        <v>0</v>
      </c>
      <c r="C25" s="97">
        <v>0</v>
      </c>
      <c r="D25" s="97">
        <v>0</v>
      </c>
      <c r="E25" s="97">
        <v>0</v>
      </c>
      <c r="F25" s="97">
        <v>0</v>
      </c>
      <c r="G25" s="98">
        <v>0</v>
      </c>
    </row>
    <row r="26" spans="1:8">
      <c r="A26" s="96" t="s">
        <v>253</v>
      </c>
      <c r="B26" s="97">
        <f>+B9+B10+B14+B19+B22+B23+B25</f>
        <v>5407074743</v>
      </c>
      <c r="C26" s="97">
        <f>+C9+C10+C14+C19+C22+C23+C25</f>
        <v>2043795825</v>
      </c>
      <c r="D26" s="97">
        <f>+D9+D10+D14+D19+D22+D23+D25</f>
        <v>1740302000</v>
      </c>
      <c r="E26" s="97">
        <f>+E9+E10+E14+E19+E22+E23+E25</f>
        <v>978690419</v>
      </c>
      <c r="F26" s="97">
        <f>+F9+F10+F14+F19+F22+F23+F25</f>
        <v>7147376743</v>
      </c>
      <c r="G26" s="102">
        <f t="shared" ref="G26:G53" si="7">+C26+E26</f>
        <v>3022486244</v>
      </c>
      <c r="H26" s="103" t="s">
        <v>225</v>
      </c>
    </row>
    <row r="27" spans="1:8" ht="13.5" thickBot="1">
      <c r="A27" s="104" t="s">
        <v>225</v>
      </c>
      <c r="B27" s="105" t="s">
        <v>225</v>
      </c>
      <c r="C27" s="105" t="s">
        <v>225</v>
      </c>
      <c r="D27" s="105" t="s">
        <v>225</v>
      </c>
      <c r="E27" s="105"/>
      <c r="F27" s="106"/>
      <c r="G27" s="107" t="s">
        <v>225</v>
      </c>
    </row>
    <row r="28" spans="1:8">
      <c r="A28" s="108" t="s">
        <v>254</v>
      </c>
      <c r="B28" s="109">
        <f>+B29+B34+B40+B44+B47+B49</f>
        <v>22346335128</v>
      </c>
      <c r="C28" s="109">
        <f>+C29+C34+C40+C44+C47+C49</f>
        <v>9448616230</v>
      </c>
      <c r="D28" s="109">
        <f>+D29+D34+D40+D44+D47+D49</f>
        <v>1540000000</v>
      </c>
      <c r="E28" s="109">
        <f>+E29+E34+E40+E44+E47+E49</f>
        <v>786270865</v>
      </c>
      <c r="F28" s="109">
        <f t="shared" ref="F28:F53" si="8">+B28+D28</f>
        <v>23886335128</v>
      </c>
      <c r="G28" s="110">
        <f t="shared" si="7"/>
        <v>10234887095</v>
      </c>
      <c r="H28" s="89" t="s">
        <v>225</v>
      </c>
    </row>
    <row r="29" spans="1:8">
      <c r="A29" s="111" t="s">
        <v>255</v>
      </c>
      <c r="B29" s="112">
        <f>+B31+B32+B33</f>
        <v>2439541574</v>
      </c>
      <c r="C29" s="112">
        <f>+C31+C32+C33</f>
        <v>1241009471</v>
      </c>
      <c r="D29" s="112">
        <f>+D31+D32+D33</f>
        <v>0</v>
      </c>
      <c r="E29" s="112">
        <f>+E31+E32+E33</f>
        <v>0</v>
      </c>
      <c r="F29" s="112">
        <f>+F31+F32+F33</f>
        <v>2439541574</v>
      </c>
      <c r="G29" s="98">
        <f t="shared" si="7"/>
        <v>1241009471</v>
      </c>
    </row>
    <row r="30" spans="1:8" ht="39" customHeight="1" thickBot="1">
      <c r="A30" s="113" t="s">
        <v>256</v>
      </c>
      <c r="B30" s="112"/>
      <c r="C30" s="112"/>
      <c r="D30" s="112"/>
      <c r="E30" s="112"/>
      <c r="F30" s="97">
        <f t="shared" si="8"/>
        <v>0</v>
      </c>
      <c r="G30" s="98">
        <f t="shared" si="7"/>
        <v>0</v>
      </c>
    </row>
    <row r="31" spans="1:8" ht="24.75" customHeight="1">
      <c r="A31" s="114" t="s">
        <v>257</v>
      </c>
      <c r="B31" s="115">
        <v>1864541574</v>
      </c>
      <c r="C31" s="115">
        <v>1113376773</v>
      </c>
      <c r="D31" s="115"/>
      <c r="E31" s="115"/>
      <c r="F31" s="101">
        <f t="shared" si="8"/>
        <v>1864541574</v>
      </c>
      <c r="G31" s="102">
        <f t="shared" si="7"/>
        <v>1113376773</v>
      </c>
    </row>
    <row r="32" spans="1:8" ht="21">
      <c r="A32" s="114" t="s">
        <v>258</v>
      </c>
      <c r="B32" s="115">
        <v>350000000</v>
      </c>
      <c r="C32" s="115">
        <v>95715832</v>
      </c>
      <c r="D32" s="115"/>
      <c r="E32" s="115"/>
      <c r="F32" s="101">
        <f t="shared" si="8"/>
        <v>350000000</v>
      </c>
      <c r="G32" s="102">
        <f t="shared" si="7"/>
        <v>95715832</v>
      </c>
    </row>
    <row r="33" spans="1:8">
      <c r="A33" s="114" t="s">
        <v>259</v>
      </c>
      <c r="B33" s="115">
        <v>225000000</v>
      </c>
      <c r="C33" s="116">
        <v>31916866</v>
      </c>
      <c r="D33" s="115"/>
      <c r="E33" s="115"/>
      <c r="F33" s="101">
        <f t="shared" si="8"/>
        <v>225000000</v>
      </c>
      <c r="G33" s="102">
        <f t="shared" si="7"/>
        <v>31916866</v>
      </c>
    </row>
    <row r="34" spans="1:8">
      <c r="A34" s="111" t="s">
        <v>260</v>
      </c>
      <c r="B34" s="112">
        <f t="shared" ref="B34:G34" si="9">+B36+B37+B38+B39</f>
        <v>8072344572</v>
      </c>
      <c r="C34" s="112">
        <f t="shared" si="9"/>
        <v>3760932435</v>
      </c>
      <c r="D34" s="112">
        <f t="shared" si="9"/>
        <v>1540000000</v>
      </c>
      <c r="E34" s="112">
        <f t="shared" si="9"/>
        <v>786270865</v>
      </c>
      <c r="F34" s="112">
        <f t="shared" si="9"/>
        <v>9612344572</v>
      </c>
      <c r="G34" s="117">
        <f t="shared" si="9"/>
        <v>4547203300</v>
      </c>
    </row>
    <row r="35" spans="1:8" ht="24.75" thickBot="1">
      <c r="A35" s="113" t="s">
        <v>261</v>
      </c>
      <c r="B35" s="112"/>
      <c r="C35" s="112"/>
      <c r="D35" s="112"/>
      <c r="E35" s="112"/>
      <c r="F35" s="101">
        <f t="shared" si="8"/>
        <v>0</v>
      </c>
      <c r="G35" s="102">
        <f t="shared" si="7"/>
        <v>0</v>
      </c>
    </row>
    <row r="36" spans="1:8" ht="21">
      <c r="A36" s="114" t="s">
        <v>262</v>
      </c>
      <c r="B36" s="115">
        <v>2713871379</v>
      </c>
      <c r="C36" s="115">
        <v>2134860420</v>
      </c>
      <c r="D36" s="115">
        <v>0</v>
      </c>
      <c r="E36" s="115">
        <v>0</v>
      </c>
      <c r="F36" s="101">
        <f t="shared" si="8"/>
        <v>2713871379</v>
      </c>
      <c r="G36" s="102">
        <f t="shared" si="7"/>
        <v>2134860420</v>
      </c>
    </row>
    <row r="37" spans="1:8" ht="27" customHeight="1">
      <c r="A37" s="114" t="s">
        <v>263</v>
      </c>
      <c r="B37" s="115">
        <v>2103012723</v>
      </c>
      <c r="C37" s="115">
        <v>643283684</v>
      </c>
      <c r="D37" s="115">
        <v>1540000000</v>
      </c>
      <c r="E37" s="115">
        <v>786270865</v>
      </c>
      <c r="F37" s="101">
        <f t="shared" si="8"/>
        <v>3643012723</v>
      </c>
      <c r="G37" s="102">
        <f t="shared" si="7"/>
        <v>1429554549</v>
      </c>
      <c r="H37" s="89" t="s">
        <v>225</v>
      </c>
    </row>
    <row r="38" spans="1:8" ht="21">
      <c r="A38" s="114" t="s">
        <v>264</v>
      </c>
      <c r="B38" s="115">
        <v>2211505468</v>
      </c>
      <c r="C38" s="115">
        <v>373546701</v>
      </c>
      <c r="D38" s="115"/>
      <c r="E38" s="115"/>
      <c r="F38" s="101">
        <f t="shared" si="8"/>
        <v>2211505468</v>
      </c>
      <c r="G38" s="102">
        <f t="shared" si="7"/>
        <v>373546701</v>
      </c>
    </row>
    <row r="39" spans="1:8" ht="21">
      <c r="A39" s="114" t="s">
        <v>265</v>
      </c>
      <c r="B39" s="115">
        <v>1043955002</v>
      </c>
      <c r="C39" s="115">
        <v>609241630</v>
      </c>
      <c r="D39" s="115"/>
      <c r="E39" s="115"/>
      <c r="F39" s="101">
        <f t="shared" si="8"/>
        <v>1043955002</v>
      </c>
      <c r="G39" s="102">
        <f t="shared" si="7"/>
        <v>609241630</v>
      </c>
    </row>
    <row r="40" spans="1:8">
      <c r="A40" s="111" t="s">
        <v>266</v>
      </c>
      <c r="B40" s="112">
        <f t="shared" ref="B40:G40" si="10">+B42+B43</f>
        <v>2015527581</v>
      </c>
      <c r="C40" s="112">
        <f t="shared" si="10"/>
        <v>1256815079</v>
      </c>
      <c r="D40" s="112">
        <f t="shared" si="10"/>
        <v>0</v>
      </c>
      <c r="E40" s="112">
        <f t="shared" si="10"/>
        <v>0</v>
      </c>
      <c r="F40" s="112">
        <f t="shared" si="10"/>
        <v>2015527581</v>
      </c>
      <c r="G40" s="117">
        <f t="shared" si="10"/>
        <v>1256815079</v>
      </c>
    </row>
    <row r="41" spans="1:8" ht="54" customHeight="1" thickBot="1">
      <c r="A41" s="113" t="s">
        <v>267</v>
      </c>
      <c r="B41" s="112"/>
      <c r="C41" s="112"/>
      <c r="D41" s="112"/>
      <c r="E41" s="112"/>
      <c r="F41" s="101">
        <f t="shared" si="8"/>
        <v>0</v>
      </c>
      <c r="G41" s="102">
        <f t="shared" si="7"/>
        <v>0</v>
      </c>
    </row>
    <row r="42" spans="1:8">
      <c r="A42" s="114" t="s">
        <v>268</v>
      </c>
      <c r="B42" s="115">
        <v>320000000</v>
      </c>
      <c r="C42" s="115">
        <v>221420184</v>
      </c>
      <c r="D42" s="115"/>
      <c r="E42" s="115"/>
      <c r="F42" s="101">
        <f t="shared" si="8"/>
        <v>320000000</v>
      </c>
      <c r="G42" s="102">
        <f t="shared" si="7"/>
        <v>221420184</v>
      </c>
    </row>
    <row r="43" spans="1:8">
      <c r="A43" s="114" t="s">
        <v>269</v>
      </c>
      <c r="B43" s="115">
        <v>1695527581</v>
      </c>
      <c r="C43" s="115">
        <v>1035394895</v>
      </c>
      <c r="D43" s="115"/>
      <c r="E43" s="115"/>
      <c r="F43" s="101">
        <f t="shared" si="8"/>
        <v>1695527581</v>
      </c>
      <c r="G43" s="102">
        <f t="shared" si="7"/>
        <v>1035394895</v>
      </c>
    </row>
    <row r="44" spans="1:8" ht="36" customHeight="1" thickBot="1">
      <c r="A44" s="113" t="s">
        <v>270</v>
      </c>
      <c r="B44" s="118">
        <f t="shared" ref="B44:G44" si="11">+B45+B46</f>
        <v>5266813192</v>
      </c>
      <c r="C44" s="118">
        <f t="shared" si="11"/>
        <v>1652307925</v>
      </c>
      <c r="D44" s="118">
        <f t="shared" si="11"/>
        <v>0</v>
      </c>
      <c r="E44" s="118">
        <f t="shared" si="11"/>
        <v>0</v>
      </c>
      <c r="F44" s="118">
        <f t="shared" si="11"/>
        <v>5266813192</v>
      </c>
      <c r="G44" s="119">
        <f t="shared" si="11"/>
        <v>1652307925</v>
      </c>
    </row>
    <row r="45" spans="1:8" ht="23.25" customHeight="1">
      <c r="A45" s="114" t="s">
        <v>271</v>
      </c>
      <c r="B45" s="115">
        <v>3711050806</v>
      </c>
      <c r="C45" s="115">
        <v>1403140857</v>
      </c>
      <c r="D45" s="115"/>
      <c r="E45" s="115"/>
      <c r="F45" s="101">
        <f t="shared" si="8"/>
        <v>3711050806</v>
      </c>
      <c r="G45" s="102">
        <f t="shared" si="7"/>
        <v>1403140857</v>
      </c>
    </row>
    <row r="46" spans="1:8" ht="30" customHeight="1">
      <c r="A46" s="114" t="s">
        <v>272</v>
      </c>
      <c r="B46" s="115">
        <v>1555762386</v>
      </c>
      <c r="C46" s="115">
        <v>249167068</v>
      </c>
      <c r="D46" s="115"/>
      <c r="E46" s="115"/>
      <c r="F46" s="101">
        <f t="shared" si="8"/>
        <v>1555762386</v>
      </c>
      <c r="G46" s="102">
        <f t="shared" si="7"/>
        <v>249167068</v>
      </c>
    </row>
    <row r="47" spans="1:8" ht="36.75" customHeight="1" thickBot="1">
      <c r="A47" s="113" t="s">
        <v>273</v>
      </c>
      <c r="B47" s="118">
        <f t="shared" ref="B47:G47" si="12">+B48</f>
        <v>410231113</v>
      </c>
      <c r="C47" s="118">
        <f t="shared" si="12"/>
        <v>38867961</v>
      </c>
      <c r="D47" s="118">
        <f t="shared" si="12"/>
        <v>0</v>
      </c>
      <c r="E47" s="118">
        <f t="shared" si="12"/>
        <v>0</v>
      </c>
      <c r="F47" s="118">
        <f t="shared" si="12"/>
        <v>410231113</v>
      </c>
      <c r="G47" s="119">
        <f t="shared" si="12"/>
        <v>38867961</v>
      </c>
    </row>
    <row r="48" spans="1:8" ht="21">
      <c r="A48" s="120" t="s">
        <v>274</v>
      </c>
      <c r="B48" s="115">
        <v>410231113</v>
      </c>
      <c r="C48" s="115">
        <v>38867961</v>
      </c>
      <c r="D48" s="115"/>
      <c r="E48" s="115"/>
      <c r="F48" s="101">
        <f t="shared" si="8"/>
        <v>410231113</v>
      </c>
      <c r="G48" s="102">
        <f t="shared" si="7"/>
        <v>38867961</v>
      </c>
    </row>
    <row r="49" spans="1:7" ht="27" customHeight="1" thickBot="1">
      <c r="A49" s="113" t="s">
        <v>275</v>
      </c>
      <c r="B49" s="112">
        <f t="shared" ref="B49:G49" si="13">+B50+B51</f>
        <v>4141877096</v>
      </c>
      <c r="C49" s="112">
        <f t="shared" si="13"/>
        <v>1498683359</v>
      </c>
      <c r="D49" s="112">
        <f t="shared" si="13"/>
        <v>0</v>
      </c>
      <c r="E49" s="112">
        <f t="shared" si="13"/>
        <v>0</v>
      </c>
      <c r="F49" s="112">
        <f t="shared" si="13"/>
        <v>4141877096</v>
      </c>
      <c r="G49" s="117">
        <f t="shared" si="13"/>
        <v>1498683359</v>
      </c>
    </row>
    <row r="50" spans="1:7" ht="21">
      <c r="A50" s="121" t="s">
        <v>276</v>
      </c>
      <c r="B50" s="115">
        <v>1266511705</v>
      </c>
      <c r="C50" s="115">
        <v>173510984</v>
      </c>
      <c r="D50" s="115"/>
      <c r="E50" s="115"/>
      <c r="F50" s="101">
        <f t="shared" si="8"/>
        <v>1266511705</v>
      </c>
      <c r="G50" s="102">
        <f t="shared" si="7"/>
        <v>173510984</v>
      </c>
    </row>
    <row r="51" spans="1:7">
      <c r="A51" s="121" t="s">
        <v>277</v>
      </c>
      <c r="B51" s="115">
        <v>2875365391</v>
      </c>
      <c r="C51" s="115">
        <v>1325172375</v>
      </c>
      <c r="D51" s="115"/>
      <c r="E51" s="115"/>
      <c r="F51" s="101">
        <f t="shared" si="8"/>
        <v>2875365391</v>
      </c>
      <c r="G51" s="102">
        <f t="shared" si="7"/>
        <v>1325172375</v>
      </c>
    </row>
    <row r="52" spans="1:7">
      <c r="A52" s="111" t="s">
        <v>225</v>
      </c>
      <c r="B52" s="112">
        <v>0</v>
      </c>
      <c r="C52" s="112">
        <v>0</v>
      </c>
      <c r="D52" s="112">
        <v>0</v>
      </c>
      <c r="E52" s="112">
        <v>0</v>
      </c>
      <c r="F52" s="101">
        <f t="shared" si="8"/>
        <v>0</v>
      </c>
      <c r="G52" s="102">
        <f t="shared" si="7"/>
        <v>0</v>
      </c>
    </row>
    <row r="53" spans="1:7">
      <c r="A53" s="122" t="s">
        <v>278</v>
      </c>
      <c r="B53" s="97">
        <v>0</v>
      </c>
      <c r="C53" s="97">
        <v>0</v>
      </c>
      <c r="D53" s="97">
        <v>0</v>
      </c>
      <c r="E53" s="97">
        <v>0</v>
      </c>
      <c r="F53" s="101">
        <f t="shared" si="8"/>
        <v>0</v>
      </c>
      <c r="G53" s="102">
        <f t="shared" si="7"/>
        <v>0</v>
      </c>
    </row>
    <row r="54" spans="1:7">
      <c r="A54" s="123">
        <v>0</v>
      </c>
      <c r="B54" s="124">
        <v>0</v>
      </c>
      <c r="C54" s="124"/>
      <c r="D54" s="124"/>
      <c r="E54" s="124"/>
      <c r="F54" s="97"/>
      <c r="G54" s="98"/>
    </row>
    <row r="55" spans="1:7" ht="13.5" thickBot="1">
      <c r="A55" s="125" t="s">
        <v>279</v>
      </c>
      <c r="B55" s="126">
        <f t="shared" ref="B55:G55" si="14">+B26+B28+B53</f>
        <v>27753409871</v>
      </c>
      <c r="C55" s="126">
        <f t="shared" si="14"/>
        <v>11492412055</v>
      </c>
      <c r="D55" s="126">
        <f t="shared" si="14"/>
        <v>3280302000</v>
      </c>
      <c r="E55" s="126">
        <f t="shared" si="14"/>
        <v>1764961284</v>
      </c>
      <c r="F55" s="126">
        <f t="shared" si="14"/>
        <v>31033711871</v>
      </c>
      <c r="G55" s="127">
        <f t="shared" si="14"/>
        <v>13257373339</v>
      </c>
    </row>
    <row r="56" spans="1:7" ht="27.75" customHeight="1">
      <c r="A56" s="128"/>
      <c r="B56" s="129" t="s">
        <v>225</v>
      </c>
      <c r="C56" s="130" t="s">
        <v>225</v>
      </c>
      <c r="D56" s="129"/>
      <c r="E56" s="129" t="s">
        <v>225</v>
      </c>
      <c r="F56" s="129"/>
      <c r="G56" s="129" t="s">
        <v>225</v>
      </c>
    </row>
    <row r="57" spans="1:7" ht="32.25" customHeight="1">
      <c r="A57" s="131"/>
      <c r="B57" s="131" t="s">
        <v>225</v>
      </c>
      <c r="C57" s="131"/>
      <c r="D57" s="131" t="s">
        <v>225</v>
      </c>
      <c r="E57" s="131"/>
      <c r="F57" s="131"/>
      <c r="G57" s="131"/>
    </row>
    <row r="58" spans="1:7">
      <c r="A58" s="132"/>
      <c r="B58" s="133" t="s">
        <v>225</v>
      </c>
      <c r="C58" s="134"/>
      <c r="D58" s="134"/>
      <c r="E58" s="133" t="s">
        <v>225</v>
      </c>
      <c r="F58" s="133">
        <f>+F55-[2]Hoja1!$F$37</f>
        <v>0</v>
      </c>
      <c r="G58" s="133" t="s">
        <v>225</v>
      </c>
    </row>
    <row r="59" spans="1:7">
      <c r="A59" s="132"/>
      <c r="B59" s="135" t="s">
        <v>225</v>
      </c>
      <c r="C59" s="134"/>
      <c r="D59" s="134"/>
      <c r="E59" s="134"/>
      <c r="F59" s="133" t="e">
        <f>+[2]Hoja1!$J$207</f>
        <v>#REF!</v>
      </c>
      <c r="G59" s="133" t="s">
        <v>225</v>
      </c>
    </row>
    <row r="60" spans="1:7">
      <c r="A60" s="132"/>
      <c r="B60" s="134"/>
      <c r="C60" s="134"/>
      <c r="D60" s="134"/>
      <c r="E60" s="134"/>
      <c r="F60" s="133" t="e">
        <f>+F58-F59</f>
        <v>#REF!</v>
      </c>
      <c r="G60" s="134"/>
    </row>
    <row r="61" spans="1:7">
      <c r="A61" s="136"/>
    </row>
    <row r="62" spans="1:7">
      <c r="A62" s="137"/>
    </row>
    <row r="63" spans="1:7">
      <c r="A63" s="137"/>
    </row>
    <row r="64" spans="1:7">
      <c r="A64" s="137"/>
    </row>
    <row r="65" spans="1:1">
      <c r="A65" s="138"/>
    </row>
    <row r="66" spans="1:1" ht="15.75" customHeight="1">
      <c r="A66" s="138"/>
    </row>
    <row r="67" spans="1:1">
      <c r="A67" s="138"/>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7" zoomScaleNormal="100" zoomScaleSheetLayoutView="75" workbookViewId="0">
      <selection activeCell="D9" sqref="D9"/>
    </sheetView>
  </sheetViews>
  <sheetFormatPr baseColWidth="10" defaultRowHeight="12.75"/>
  <cols>
    <col min="1" max="1" width="47.42578125" customWidth="1"/>
    <col min="2" max="2" width="84.140625" customWidth="1"/>
  </cols>
  <sheetData>
    <row r="1" spans="1:2" ht="14.25" thickBot="1">
      <c r="A1" s="393" t="s">
        <v>27</v>
      </c>
      <c r="B1" s="393"/>
    </row>
    <row r="2" spans="1:2" ht="27" customHeight="1">
      <c r="A2" s="389" t="s">
        <v>28</v>
      </c>
      <c r="B2" s="390"/>
    </row>
    <row r="3" spans="1:2" ht="24.75" customHeight="1" thickBot="1">
      <c r="A3" s="391" t="s">
        <v>29</v>
      </c>
      <c r="B3" s="392"/>
    </row>
    <row r="4" spans="1:2">
      <c r="A4" s="8" t="s">
        <v>30</v>
      </c>
      <c r="B4" s="8" t="s">
        <v>31</v>
      </c>
    </row>
    <row r="5" spans="1:2" ht="36.75">
      <c r="A5" s="9" t="s">
        <v>106</v>
      </c>
      <c r="B5" s="10" t="s">
        <v>61</v>
      </c>
    </row>
    <row r="6" spans="1:2" ht="27.75">
      <c r="A6" s="9" t="s">
        <v>32</v>
      </c>
      <c r="B6" s="10" t="s">
        <v>62</v>
      </c>
    </row>
    <row r="7" spans="1:2" ht="21" customHeight="1">
      <c r="A7" s="9" t="s">
        <v>33</v>
      </c>
      <c r="B7" s="10" t="s">
        <v>63</v>
      </c>
    </row>
    <row r="8" spans="1:2" ht="45" customHeight="1">
      <c r="A8" s="9" t="s">
        <v>66</v>
      </c>
      <c r="B8" s="169" t="s">
        <v>54</v>
      </c>
    </row>
    <row r="9" spans="1:2" ht="54" customHeight="1">
      <c r="A9" s="173" t="s">
        <v>55</v>
      </c>
      <c r="B9" s="10" t="s">
        <v>64</v>
      </c>
    </row>
    <row r="10" spans="1:2" ht="21" customHeight="1">
      <c r="A10" s="170" t="s">
        <v>323</v>
      </c>
      <c r="B10" s="171" t="s">
        <v>324</v>
      </c>
    </row>
    <row r="11" spans="1:2" ht="40.5" customHeight="1">
      <c r="A11" s="9" t="s">
        <v>65</v>
      </c>
      <c r="B11" s="10" t="s">
        <v>325</v>
      </c>
    </row>
    <row r="12" spans="1:2" ht="36.75" customHeight="1">
      <c r="A12" s="173" t="s">
        <v>34</v>
      </c>
      <c r="B12" s="172" t="s">
        <v>67</v>
      </c>
    </row>
    <row r="13" spans="1:2" ht="21.75" customHeight="1">
      <c r="A13" s="173" t="s">
        <v>52</v>
      </c>
      <c r="B13" s="10" t="s">
        <v>68</v>
      </c>
    </row>
    <row r="14" spans="1:2" ht="18.75">
      <c r="A14" s="9" t="s">
        <v>35</v>
      </c>
      <c r="B14" s="10" t="s">
        <v>53</v>
      </c>
    </row>
    <row r="15" spans="1:2" ht="18.75">
      <c r="A15" s="9" t="s">
        <v>36</v>
      </c>
      <c r="B15" s="10" t="s">
        <v>56</v>
      </c>
    </row>
    <row r="16" spans="1:2" ht="18.75">
      <c r="A16" s="9" t="s">
        <v>37</v>
      </c>
      <c r="B16" s="10" t="s">
        <v>69</v>
      </c>
    </row>
    <row r="17" spans="1:2" ht="36.75">
      <c r="A17" s="9" t="s">
        <v>38</v>
      </c>
      <c r="B17" s="10" t="s">
        <v>12</v>
      </c>
    </row>
    <row r="18" spans="1:2" ht="18.75">
      <c r="A18" s="9" t="s">
        <v>39</v>
      </c>
      <c r="B18" s="10" t="s">
        <v>40</v>
      </c>
    </row>
    <row r="19" spans="1:2" ht="18.75">
      <c r="A19" s="9" t="s">
        <v>41</v>
      </c>
      <c r="B19" s="10" t="s">
        <v>70</v>
      </c>
    </row>
    <row r="20" spans="1:2" ht="25.5" customHeight="1">
      <c r="A20" s="9" t="s">
        <v>42</v>
      </c>
      <c r="B20" s="10" t="s">
        <v>57</v>
      </c>
    </row>
    <row r="21" spans="1:2" ht="25.5" customHeight="1">
      <c r="A21" s="9" t="s">
        <v>43</v>
      </c>
      <c r="B21" s="10" t="s">
        <v>58</v>
      </c>
    </row>
    <row r="22" spans="1:2" ht="21" customHeight="1">
      <c r="A22" s="9" t="s">
        <v>44</v>
      </c>
      <c r="B22" s="10" t="s">
        <v>59</v>
      </c>
    </row>
    <row r="23" spans="1:2" ht="84" customHeight="1" thickBot="1">
      <c r="A23" s="174" t="s">
        <v>71</v>
      </c>
      <c r="B23" s="11" t="s">
        <v>6</v>
      </c>
    </row>
  </sheetData>
  <mergeCells count="3">
    <mergeCell ref="A2:B2"/>
    <mergeCell ref="A3:B3"/>
    <mergeCell ref="A1:B1"/>
  </mergeCells>
  <phoneticPr fontId="15"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zoomScaleSheetLayoutView="75" workbookViewId="0">
      <selection activeCell="B18" sqref="B18"/>
    </sheetView>
  </sheetViews>
  <sheetFormatPr baseColWidth="10" defaultRowHeight="12.75"/>
  <cols>
    <col min="1" max="1" width="33.5703125" customWidth="1"/>
    <col min="2" max="2" width="72.140625" customWidth="1"/>
  </cols>
  <sheetData>
    <row r="1" spans="1:2" ht="14.25" thickBot="1">
      <c r="A1" s="393" t="s">
        <v>45</v>
      </c>
      <c r="B1" s="393"/>
    </row>
    <row r="2" spans="1:2" ht="13.5" customHeight="1">
      <c r="A2" s="389" t="s">
        <v>28</v>
      </c>
      <c r="B2" s="390"/>
    </row>
    <row r="3" spans="1:2" ht="14.25" thickBot="1">
      <c r="A3" s="391" t="s">
        <v>46</v>
      </c>
      <c r="B3" s="392"/>
    </row>
    <row r="4" spans="1:2" ht="13.5" thickBot="1">
      <c r="A4" s="6" t="s">
        <v>30</v>
      </c>
      <c r="B4" s="7" t="s">
        <v>31</v>
      </c>
    </row>
    <row r="5" spans="1:2" ht="26.25" thickBot="1">
      <c r="A5" s="14" t="s">
        <v>14</v>
      </c>
      <c r="B5" s="15" t="s">
        <v>15</v>
      </c>
    </row>
    <row r="6" spans="1:2" ht="30" customHeight="1" thickBot="1">
      <c r="A6" s="14" t="s">
        <v>108</v>
      </c>
      <c r="B6" s="15" t="s">
        <v>110</v>
      </c>
    </row>
    <row r="7" spans="1:2" ht="64.5" thickBot="1">
      <c r="A7" s="13" t="s">
        <v>109</v>
      </c>
      <c r="B7" s="16" t="s">
        <v>60</v>
      </c>
    </row>
    <row r="8" spans="1:2" ht="39" thickBot="1">
      <c r="A8" s="13" t="s">
        <v>13</v>
      </c>
      <c r="B8" s="16" t="s">
        <v>7</v>
      </c>
    </row>
    <row r="9" spans="1:2" ht="64.5" thickBot="1">
      <c r="A9" s="13" t="s">
        <v>47</v>
      </c>
      <c r="B9" s="16" t="s">
        <v>8</v>
      </c>
    </row>
    <row r="10" spans="1:2" ht="64.5" thickBot="1">
      <c r="A10" s="13" t="s">
        <v>48</v>
      </c>
      <c r="B10" s="16" t="s">
        <v>9</v>
      </c>
    </row>
    <row r="11" spans="1:2" ht="68.25" customHeight="1" thickBot="1">
      <c r="A11" s="13" t="s">
        <v>49</v>
      </c>
      <c r="B11" s="16" t="s">
        <v>10</v>
      </c>
    </row>
    <row r="12" spans="1:2" ht="26.25" thickBot="1">
      <c r="A12" s="13" t="s">
        <v>24</v>
      </c>
      <c r="B12" s="16" t="s">
        <v>11</v>
      </c>
    </row>
    <row r="13" spans="1:2" ht="32.25" customHeight="1" thickBot="1">
      <c r="A13" s="13" t="s">
        <v>25</v>
      </c>
      <c r="B13" s="16" t="s">
        <v>107</v>
      </c>
    </row>
    <row r="14" spans="1:2" ht="47.25" customHeight="1" thickBot="1">
      <c r="A14" s="13" t="s">
        <v>50</v>
      </c>
      <c r="B14" s="16" t="s">
        <v>51</v>
      </c>
    </row>
    <row r="15" spans="1:2" ht="26.25" thickBot="1">
      <c r="A15" s="13" t="s">
        <v>26</v>
      </c>
      <c r="B15" s="16" t="s">
        <v>16</v>
      </c>
    </row>
    <row r="16" spans="1:2">
      <c r="B16" s="12"/>
    </row>
  </sheetData>
  <mergeCells count="3">
    <mergeCell ref="A2:B2"/>
    <mergeCell ref="A3:B3"/>
    <mergeCell ref="A1:B1"/>
  </mergeCells>
  <phoneticPr fontId="15"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election activeCell="E18" sqref="E18"/>
    </sheetView>
  </sheetViews>
  <sheetFormatPr baseColWidth="10" defaultRowHeight="12.75"/>
  <sheetData>
    <row r="4" spans="4:5">
      <c r="D4" t="s">
        <v>127</v>
      </c>
      <c r="E4">
        <v>57</v>
      </c>
    </row>
    <row r="5" spans="4:5">
      <c r="D5" t="s">
        <v>150</v>
      </c>
      <c r="E5">
        <v>70</v>
      </c>
    </row>
    <row r="6" spans="4:5">
      <c r="D6" t="s">
        <v>122</v>
      </c>
      <c r="E6">
        <v>47</v>
      </c>
    </row>
    <row r="7" spans="4:5">
      <c r="D7" t="s">
        <v>142</v>
      </c>
      <c r="E7">
        <v>67</v>
      </c>
    </row>
    <row r="8" spans="4:5">
      <c r="D8" t="s">
        <v>133</v>
      </c>
      <c r="E8">
        <v>14</v>
      </c>
    </row>
    <row r="9" spans="4:5">
      <c r="D9" t="s">
        <v>129</v>
      </c>
      <c r="E9">
        <v>48</v>
      </c>
    </row>
    <row r="10" spans="4:5">
      <c r="D10" t="s">
        <v>135</v>
      </c>
      <c r="E10">
        <v>18</v>
      </c>
    </row>
    <row r="11" spans="4:5">
      <c r="D11" t="s">
        <v>136</v>
      </c>
      <c r="E11">
        <v>32</v>
      </c>
    </row>
    <row r="12" spans="4:5">
      <c r="D12" t="s">
        <v>124</v>
      </c>
      <c r="E12">
        <v>32</v>
      </c>
    </row>
    <row r="13" spans="4:5">
      <c r="D13" t="s">
        <v>137</v>
      </c>
      <c r="E13">
        <v>78</v>
      </c>
    </row>
    <row r="14" spans="4:5">
      <c r="D14" t="s">
        <v>151</v>
      </c>
      <c r="E14">
        <v>47</v>
      </c>
    </row>
    <row r="15" spans="4:5">
      <c r="D15" t="s">
        <v>152</v>
      </c>
      <c r="E15">
        <v>45</v>
      </c>
    </row>
    <row r="16" spans="4:5">
      <c r="D16" t="s">
        <v>153</v>
      </c>
      <c r="E16">
        <v>99</v>
      </c>
    </row>
    <row r="17" spans="4:5">
      <c r="D17" t="s">
        <v>123</v>
      </c>
      <c r="E17">
        <v>60</v>
      </c>
    </row>
    <row r="18" spans="4:5">
      <c r="E18">
        <f>AVERAGE(E4:E17,E4:E17)</f>
        <v>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zoomScale="90" zoomScaleNormal="90" workbookViewId="0">
      <pane xSplit="3" ySplit="1" topLeftCell="D2" activePane="bottomRight" state="frozen"/>
      <selection pane="topRight" activeCell="D1" sqref="D1"/>
      <selection pane="bottomLeft" activeCell="A2" sqref="A2"/>
      <selection pane="bottomRight" activeCell="D2" sqref="D2:D4"/>
    </sheetView>
  </sheetViews>
  <sheetFormatPr baseColWidth="10" defaultRowHeight="12.75"/>
  <cols>
    <col min="4" max="4" width="21.42578125" customWidth="1"/>
    <col min="5" max="5" width="14.5703125" customWidth="1"/>
    <col min="6" max="6" width="27.85546875" customWidth="1"/>
    <col min="7" max="7" width="21" style="161" customWidth="1"/>
    <col min="8" max="8" width="23.140625" customWidth="1"/>
    <col min="9" max="9" width="24.5703125" customWidth="1"/>
  </cols>
  <sheetData>
    <row r="1" spans="4:9" ht="29.25" customHeight="1">
      <c r="D1" s="164" t="s">
        <v>319</v>
      </c>
      <c r="E1" s="166" t="s">
        <v>320</v>
      </c>
      <c r="F1" s="164" t="s">
        <v>304</v>
      </c>
      <c r="G1" s="166" t="s">
        <v>321</v>
      </c>
      <c r="H1" s="176" t="s">
        <v>326</v>
      </c>
      <c r="I1" s="176" t="s">
        <v>327</v>
      </c>
    </row>
    <row r="2" spans="4:9" ht="51">
      <c r="D2" s="397" t="e">
        <f>+#REF!</f>
        <v>#REF!</v>
      </c>
      <c r="E2" s="394">
        <v>70.865913783143426</v>
      </c>
      <c r="F2" s="162" t="s">
        <v>305</v>
      </c>
      <c r="G2" s="163">
        <v>65</v>
      </c>
      <c r="H2" s="399">
        <v>64</v>
      </c>
      <c r="I2" s="163">
        <v>65</v>
      </c>
    </row>
    <row r="3" spans="4:9" ht="38.25">
      <c r="D3" s="403"/>
      <c r="E3" s="395"/>
      <c r="F3" s="162" t="s">
        <v>306</v>
      </c>
      <c r="G3" s="163">
        <v>84</v>
      </c>
      <c r="H3" s="399"/>
      <c r="I3" s="175">
        <v>65</v>
      </c>
    </row>
    <row r="4" spans="4:9" ht="41.25" customHeight="1">
      <c r="D4" s="398"/>
      <c r="E4" s="396"/>
      <c r="F4" s="162" t="s">
        <v>307</v>
      </c>
      <c r="G4" s="163">
        <v>64</v>
      </c>
      <c r="H4" s="399"/>
      <c r="I4" s="163">
        <v>64</v>
      </c>
    </row>
    <row r="5" spans="4:9" ht="38.25" customHeight="1">
      <c r="D5" s="397" t="e">
        <f>+#REF!</f>
        <v>#REF!</v>
      </c>
      <c r="E5" s="394">
        <v>25.946640500887767</v>
      </c>
      <c r="F5" s="162" t="s">
        <v>308</v>
      </c>
      <c r="G5" s="163">
        <v>67</v>
      </c>
      <c r="H5" s="400">
        <v>29</v>
      </c>
      <c r="I5" s="163">
        <v>67</v>
      </c>
    </row>
    <row r="6" spans="4:9" ht="25.5">
      <c r="D6" s="403"/>
      <c r="E6" s="395"/>
      <c r="F6" s="162" t="s">
        <v>309</v>
      </c>
      <c r="G6" s="163">
        <v>0</v>
      </c>
      <c r="H6" s="400"/>
      <c r="I6" s="163">
        <v>0</v>
      </c>
    </row>
    <row r="7" spans="4:9" ht="38.25">
      <c r="D7" s="403"/>
      <c r="E7" s="395"/>
      <c r="F7" s="162" t="s">
        <v>315</v>
      </c>
      <c r="G7" s="163">
        <v>7</v>
      </c>
      <c r="H7" s="400"/>
      <c r="I7" s="175">
        <v>19</v>
      </c>
    </row>
    <row r="8" spans="4:9" ht="38.25">
      <c r="D8" s="398"/>
      <c r="E8" s="396"/>
      <c r="F8" s="162" t="s">
        <v>316</v>
      </c>
      <c r="G8" s="163">
        <v>30</v>
      </c>
      <c r="H8" s="400"/>
      <c r="I8" s="163">
        <v>30</v>
      </c>
    </row>
    <row r="9" spans="4:9" ht="25.5" customHeight="1">
      <c r="D9" s="397" t="e">
        <f>+#REF!</f>
        <v>#REF!</v>
      </c>
      <c r="E9" s="394">
        <v>46.477840998893633</v>
      </c>
      <c r="F9" s="162" t="s">
        <v>310</v>
      </c>
      <c r="G9" s="163">
        <v>55</v>
      </c>
      <c r="H9" s="400">
        <v>47</v>
      </c>
      <c r="I9" s="163">
        <v>55</v>
      </c>
    </row>
    <row r="10" spans="4:9" ht="45.75" customHeight="1">
      <c r="D10" s="398"/>
      <c r="E10" s="396"/>
      <c r="F10" s="162" t="s">
        <v>311</v>
      </c>
      <c r="G10" s="163">
        <v>38</v>
      </c>
      <c r="H10" s="400"/>
      <c r="I10" s="175">
        <v>39</v>
      </c>
    </row>
    <row r="11" spans="4:9" ht="38.25" customHeight="1">
      <c r="D11" s="397" t="e">
        <f>+#REF!</f>
        <v>#REF!</v>
      </c>
      <c r="E11" s="397">
        <v>55</v>
      </c>
      <c r="F11" s="162" t="s">
        <v>312</v>
      </c>
      <c r="G11" s="163">
        <v>66</v>
      </c>
      <c r="H11" s="400">
        <v>57</v>
      </c>
      <c r="I11" s="163">
        <v>68</v>
      </c>
    </row>
    <row r="12" spans="4:9" ht="38.25">
      <c r="D12" s="398"/>
      <c r="E12" s="398"/>
      <c r="F12" s="162" t="s">
        <v>313</v>
      </c>
      <c r="G12" s="163">
        <v>44</v>
      </c>
      <c r="H12" s="400"/>
      <c r="I12" s="175">
        <v>46</v>
      </c>
    </row>
    <row r="13" spans="4:9" ht="38.25">
      <c r="D13" s="165" t="e">
        <f>+#REF!</f>
        <v>#REF!</v>
      </c>
      <c r="E13" s="165">
        <v>54</v>
      </c>
      <c r="F13" s="162" t="s">
        <v>314</v>
      </c>
      <c r="G13" s="163">
        <v>54</v>
      </c>
      <c r="H13" s="163">
        <v>54</v>
      </c>
      <c r="I13" s="163">
        <v>54</v>
      </c>
    </row>
    <row r="14" spans="4:9" ht="51">
      <c r="D14" s="397" t="e">
        <f>+#REF!</f>
        <v>#REF!</v>
      </c>
      <c r="E14" s="394">
        <v>88.835714285714289</v>
      </c>
      <c r="F14" s="162" t="s">
        <v>317</v>
      </c>
      <c r="G14" s="163">
        <v>100</v>
      </c>
      <c r="H14" s="401">
        <v>89</v>
      </c>
      <c r="I14" s="163">
        <v>100</v>
      </c>
    </row>
    <row r="15" spans="4:9" ht="25.5">
      <c r="D15" s="398"/>
      <c r="E15" s="396"/>
      <c r="F15" s="162" t="s">
        <v>318</v>
      </c>
      <c r="G15" s="163">
        <v>78</v>
      </c>
      <c r="H15" s="402"/>
      <c r="I15" s="163">
        <v>78</v>
      </c>
    </row>
    <row r="18" spans="4:5" ht="15.75">
      <c r="D18" s="167" t="s">
        <v>322</v>
      </c>
      <c r="E18" s="168" t="e">
        <f>+#REF!</f>
        <v>#REF!</v>
      </c>
    </row>
  </sheetData>
  <mergeCells count="15">
    <mergeCell ref="D2:D4"/>
    <mergeCell ref="D5:D8"/>
    <mergeCell ref="D9:D10"/>
    <mergeCell ref="D11:D12"/>
    <mergeCell ref="D14:D15"/>
    <mergeCell ref="H2:H4"/>
    <mergeCell ref="H5:H8"/>
    <mergeCell ref="H9:H10"/>
    <mergeCell ref="H11:H12"/>
    <mergeCell ref="H14:H15"/>
    <mergeCell ref="E2:E4"/>
    <mergeCell ref="E5:E8"/>
    <mergeCell ref="E9:E10"/>
    <mergeCell ref="E11:E12"/>
    <mergeCell ref="E14:E15"/>
  </mergeCells>
  <pageMargins left="0.7" right="0.7" top="0.75" bottom="0.75" header="0.3" footer="0.3"/>
  <pageSetup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Anexo 2 Matriz Inf. Ejecución</vt:lpstr>
      <vt:lpstr>Anexo 3 Matriz Ind Min Jun</vt:lpstr>
      <vt:lpstr>Anexos 5-1 Ingresos </vt:lpstr>
      <vt:lpstr>Anexo 5-2 Gastos</vt:lpstr>
      <vt:lpstr>Anexo 2 Protocolo Inf Gestión</vt:lpstr>
      <vt:lpstr>Anexo 4 ProtocoloMatrizINdica</vt:lpstr>
      <vt:lpstr>Hoja1</vt:lpstr>
      <vt:lpstr>Hoja2</vt:lpstr>
      <vt:lpstr>'Anexo 2 Protocolo Inf Gestión'!Área_de_impresión</vt:lpstr>
      <vt:lpstr>'Anexo 4 ProtocoloMatrizINdica'!Área_de_impresión</vt:lpstr>
      <vt:lpstr>'Anexo 5-2 Gastos'!Área_de_impresión</vt:lpstr>
      <vt:lpstr>'Anexos 5-1 Ingresos '!Área_de_impresión</vt:lpstr>
      <vt:lpstr>'Anexo 2 Matriz Inf. Ejecución'!Títulos_a_imprimir</vt:lpstr>
      <vt:lpstr>'Anexo 3 Matriz Ind Min Jun'!Títulos_a_imprimir</vt:lpstr>
      <vt:lpstr>'Anexo 5-2 Gastos'!Títulos_a_imprimir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Edisney Silva Argote</cp:lastModifiedBy>
  <cp:lastPrinted>2017-09-25T15:42:13Z</cp:lastPrinted>
  <dcterms:created xsi:type="dcterms:W3CDTF">2004-01-28T22:51:19Z</dcterms:created>
  <dcterms:modified xsi:type="dcterms:W3CDTF">2017-12-11T20:20:14Z</dcterms:modified>
</cp:coreProperties>
</file>