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35" yWindow="65521" windowWidth="10695" windowHeight="10080" tabRatio="685" activeTab="0"/>
  </bookViews>
  <sheets>
    <sheet name="MARZO 31" sheetId="1" r:id="rId1"/>
    <sheet name="Hoja1" sheetId="2" r:id="rId2"/>
  </sheets>
  <definedNames>
    <definedName name="_xlnm.Print_Titles" localSheetId="0">'MARZO 31'!$7:$8</definedName>
  </definedNames>
  <calcPr fullCalcOnLoad="1"/>
</workbook>
</file>

<file path=xl/comments1.xml><?xml version="1.0" encoding="utf-8"?>
<comments xmlns="http://schemas.openxmlformats.org/spreadsheetml/2006/main">
  <authors>
    <author>jvargas</author>
  </authors>
  <commentList>
    <comment ref="J173" authorId="0">
      <text>
        <r>
          <rPr>
            <b/>
            <sz val="8"/>
            <rFont val="Tahoma"/>
            <family val="2"/>
          </rPr>
          <t>jvargas:
PROMEDIO FISICO</t>
        </r>
      </text>
    </comment>
  </commentList>
</comments>
</file>

<file path=xl/sharedStrings.xml><?xml version="1.0" encoding="utf-8"?>
<sst xmlns="http://schemas.openxmlformats.org/spreadsheetml/2006/main" count="439" uniqueCount="209">
  <si>
    <t>PROYECTO</t>
  </si>
  <si>
    <t>%</t>
  </si>
  <si>
    <t>INDICADORES DE GESTION</t>
  </si>
  <si>
    <t>UNIDAD DE MEDIDA</t>
  </si>
  <si>
    <t>VIGENCIA (AÑO)</t>
  </si>
  <si>
    <t>PERIODO</t>
  </si>
  <si>
    <t>METAS</t>
  </si>
  <si>
    <t>PRESUPUESTO</t>
  </si>
  <si>
    <t>PROYECTADA</t>
  </si>
  <si>
    <t>EJECUTADA</t>
  </si>
  <si>
    <t>DEFINITIVO ($)</t>
  </si>
  <si>
    <t>COMPROMETIDO ($)</t>
  </si>
  <si>
    <t>POR COMPROMETER ($)</t>
  </si>
  <si>
    <t xml:space="preserve">Código: T-CAM-034 </t>
  </si>
  <si>
    <t>No. de areas protegidas declaradas en la jurisdicción de la Corporacion, con planes de manejo en ejecución</t>
  </si>
  <si>
    <t>No. de has. de ecosistemas estratégicos (Páramos) con plan de manejo u ordenación en ejecución</t>
  </si>
  <si>
    <t>No. de has de ecosistemas estratégicos (humedales) con plan de manejo u ordenación en ejecución</t>
  </si>
  <si>
    <t>No. de especies de fauna y flora amenazadas, con planes de conservación en ejecución</t>
  </si>
  <si>
    <t>Ha.</t>
  </si>
  <si>
    <t xml:space="preserve">PRESUPUESTO APROPIADO </t>
  </si>
  <si>
    <t>VALOR TOTAL EJECUTADO</t>
  </si>
  <si>
    <t>INDICE DE EJECUCION FINANCIERA DEL PROYECTO (%)</t>
  </si>
  <si>
    <t>Plan general de ordenación forestal en la jurisdicción de la CAM formulado</t>
  </si>
  <si>
    <t>Formulación de plan de manejo ambiental de la reserva forestal central y de la amazonia (Ley 2 de 1959)</t>
  </si>
  <si>
    <t>Plan</t>
  </si>
  <si>
    <t>Ha</t>
  </si>
  <si>
    <t>Proyecto</t>
  </si>
  <si>
    <t>VIATICOS</t>
  </si>
  <si>
    <t>TIQUETES AEREOS</t>
  </si>
  <si>
    <t>FERRETERIA?</t>
  </si>
  <si>
    <t>SUBVENCION TRANSPORTE</t>
  </si>
  <si>
    <t>No. de has de reserva  naturales de la sociedad civil registradas ante PNN u otras instancias regionales o locales; y/o apoyadas con asesoria, asistencia tecnica, capacitación o gestión.</t>
  </si>
  <si>
    <t>PROGRAMA</t>
  </si>
  <si>
    <t>Unidad</t>
  </si>
  <si>
    <t xml:space="preserve">Estudio </t>
  </si>
  <si>
    <t>No. De has adquiridas y administradas para la restauración y conservación de areas naturales</t>
  </si>
  <si>
    <t>No. De areas protegidas con estrategias pedagogicas para promover el conocimiento, la conservación y la protección de los recursos naturales</t>
  </si>
  <si>
    <t>No. De has de ecosistemas incluidos dentro de los POT como areas de importancia para la conservación (Serrania de minas, peñas blanca y zona aledaña al PNR Cerro)</t>
  </si>
  <si>
    <t>Mipymes y empresas de base comunitaria vinculadas a Mercados Verdes acompañados por la CAM (Uso y aprovechamiento sostenible de la biodiversidad, ecoproductos, industriales, ecoturismo) acompañadas por la Corporación.</t>
  </si>
  <si>
    <t xml:space="preserve">Empresa   </t>
  </si>
  <si>
    <t>Numero de negocios verdes que reportan comercialización de bienes y servicios promovidos</t>
  </si>
  <si>
    <t>Negocios verdes</t>
  </si>
  <si>
    <t>Nùmero de empleos generados a traves de negocios inclusivos</t>
  </si>
  <si>
    <t>Empleos generados por iniciativa</t>
  </si>
  <si>
    <t xml:space="preserve">
P 1: BIODIVERSIDAD Y SERVICIOS ECOSISTEMICOS</t>
  </si>
  <si>
    <t>P 2: GESTION INTEGRAL DEL RECURSO HIDRICO</t>
  </si>
  <si>
    <t>Cuencas con planes de ordenación y manejo POMCA- en ejecución.</t>
  </si>
  <si>
    <t>P 2.2: Protección y Recuperación del Recurso Hidrico</t>
  </si>
  <si>
    <t>Áreas reforestadas para la protección de cuencas abastecedoras.</t>
  </si>
  <si>
    <t xml:space="preserve">Áreas reforestadas para la protección de cuencas abastecedoras en mantenimiento </t>
  </si>
  <si>
    <t>Áreas revegetalizadas naturalmente para la protección de cuencas abastecedoras.</t>
  </si>
  <si>
    <t xml:space="preserve">Áreas revegetalizadas naturalmente para la protección de cuencas abastecedoras en mantenimiento. </t>
  </si>
  <si>
    <t>No. de has adquiridas y administradas para la restauración  y conservación de áreas estratégicas en cuencas hidrográficas abastecedoras  de acueductos municipales y/o veredales.</t>
  </si>
  <si>
    <t>Programa de propagación, establecimiento, aprovechamiento  y manejo integrado del cultivo de la guadua, para las rondas hídricas de las cuencas como estrategia de reducción de la presión sobre madera en zonas altas de las cuencas abastecedoras  mediante la promoción de esta especie</t>
  </si>
  <si>
    <t xml:space="preserve">P 2.3: Planificación, Ordenación y Administración del Recurso Hidrico </t>
  </si>
  <si>
    <t>Total de recursos recaudado con referencia al total de recursos facturado por concepto de tasa de uso del agua.</t>
  </si>
  <si>
    <t>Programa de monitoreo del recurso hídrico (calidad y cantidad) en el alto magdalena</t>
  </si>
  <si>
    <t>Fortalecimiento de la Red Hidrológica Departamental</t>
  </si>
  <si>
    <t>Red de Seguimiento, Monitoreo y Control al Recurso Hídrico (Cuencas Abastecedoras y Otras Cuencas Prioritarias)</t>
  </si>
  <si>
    <t>Actualización del Registro de Usuarios del Recurso Hídrico</t>
  </si>
  <si>
    <t>Planes de Saneamiento y Manejo de Vertimientos –PSMV- en seguimiento por parte de la Corporación con referencia al número de cabeceras municipales de su jurisdicción.</t>
  </si>
  <si>
    <t>Asesoría, asistencia técnica y seguimiento a la gestión local del recurso hídrico: PSMV, PBA y PUEAA</t>
  </si>
  <si>
    <t>Campañas/Año</t>
  </si>
  <si>
    <t xml:space="preserve">Estación </t>
  </si>
  <si>
    <t>% de Usuarios Registrados</t>
  </si>
  <si>
    <t>Municipio Asistido y con Seguimiento</t>
  </si>
  <si>
    <t>P 2.4: Descontaminación de Fuentes Hidricas y Mejoramiento de la Calidad del Recurso</t>
  </si>
  <si>
    <t xml:space="preserve">Cumplimiento promedio de metas de reducción de carga contaminante, en aplicación de la Tasa Retributiva, en las cuencas o tramos de cuencas de la jurisdicción de la Corporación (DBO). </t>
  </si>
  <si>
    <t xml:space="preserve">Cumplimiento promedio de metas de reducción de carga contaminante, en aplicación de la Tasa Retributiva, en las cuencas o tramos de cuencas de la jurisdicción de la Corporación (SST). </t>
  </si>
  <si>
    <t>Total de recursos recaudados con referencia al total de recursos facturados por concepto de tasa retributiva.</t>
  </si>
  <si>
    <t>Cofinanciación de proyectos que contribuyan a la descontaminación de fuentes hídricas (diseños y/o construcción de Interceptores y/o PTAR).</t>
  </si>
  <si>
    <t xml:space="preserve">P 3: PLANIFICACION Y ORDENACION DEL TERRITORIO </t>
  </si>
  <si>
    <t>Número de municipios con inclusión del riesgo en sus POT a partir de los determinantes ambientales generados por la Corporación. Consiste en Asesoría, Asistencia Técnica y Apoyo a los Municipios para revisión y ajuste de POT</t>
  </si>
  <si>
    <t>Seguimiento a los compromisos adquiridos en la concertación ambiental</t>
  </si>
  <si>
    <t>Apoyo a acciones de planificación y gestión del territorio en Resguardos Indígenas</t>
  </si>
  <si>
    <t>Numero de Resguardos</t>
  </si>
  <si>
    <t>P 3.1: Planificación y Ordenación del Territorio</t>
  </si>
  <si>
    <t>No. de municipios asesorados por la Corporación en formulación de planes de prevención y mitigación de desastres naturales</t>
  </si>
  <si>
    <t>Asesoría, asistencia técnica y capacitación a los Consejos Departamental y Municipales de Gestión del Riesgo de Desastres (CDGRD y CMGRD)</t>
  </si>
  <si>
    <t>Fortalecimiento del Conocimiento del Riesgo - Desarrollo de estudios de AVR (amenaza, vulnerabilidad y riesgo) en sitios críticos</t>
  </si>
  <si>
    <t>Reducción del Riesgo - Apoyo al desarrollo de actividades enmarcadas en alguna o varias de las siguientes líneas de inversión: Construcción de obras de control de inundaciones, control de caudales, rectificación, manejo y/o limpieza de cauces, control de escorrentía, control de erosión, obras de geotecnia, regulación de cauces y corrientes de agua y demás obras para el manejo de suelos, aguas y vegetación.</t>
  </si>
  <si>
    <t>Gestión de procesos administrativos de carácter preventivo y sancionatorio tendientes a la recuperación de los cauces, rondas hídricas y zonas de protección de fuentes hídricas, humedales y/o cuerpos de agua ocupados o intervenidos ilegalmente</t>
  </si>
  <si>
    <t>Obra</t>
  </si>
  <si>
    <t>P 4: BUEN GOBIERNO PARA LA GESTION AMBIENTAL REGIONAL</t>
  </si>
  <si>
    <t>P4.1: Fortalecimiento de la Gobernabilidad y la Autoridad Ambiental</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</si>
  <si>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</si>
  <si>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</si>
  <si>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Seguimiento a generadores de residuos o desechos peligrosos en la jurisdicción.</t>
  </si>
  <si>
    <t>Seguimiento y control a la implementación y operación del comparendo ambiental y de programas de selección en la fuente en los 37 Municipios del Departamento</t>
  </si>
  <si>
    <t>Registro de la calidad del aire en centros poblados mayores de 100.000 habitantes y corredores industriales, determinado en redes de monitoreo acompañadas por la Corporación.</t>
  </si>
  <si>
    <t>Seguimiento, monitoreo y control a fuentes móviles de emisiones atmosféricas (vehículos)</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</si>
  <si>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</si>
  <si>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otorgadas por la  corporación. </t>
  </si>
  <si>
    <t xml:space="preserve">Tiempo promedio de trámite para la evaluación de otros permisos y autorizaciones otorgadas por la  corporación. </t>
  </si>
  <si>
    <t>Implementación de una estrategia de seguimiento ambiental al 100% de los proyectos de alto impacto licenciados por la ANLA en la jurisdicción de la CAM</t>
  </si>
  <si>
    <t>Asesoría, asistencia técnica y seguimiento a la implementación de Departamentos de Gestión Ambiental – DGA en el 100% de las empresas industriales obligadas a contar con DGA</t>
  </si>
  <si>
    <t>Seguimiento, monitoreo y control al 80% de las sanciones y medidas de compensación impuestas por contravenciones ambientales</t>
  </si>
  <si>
    <t>Promoción e implementación del Pacto Intersectorial por la Madera Legal – PIML</t>
  </si>
  <si>
    <t>Diseño e implementación de la estrategia para promover el desarrollo de una cultura de respeto por la fauna silvestre</t>
  </si>
  <si>
    <t>Asesoría, asistencia técnica y capacitación para fortalecer la capacidad local en prevención y atención de incendios de la cobertura vegetal en los 37 Municipios del Departamento</t>
  </si>
  <si>
    <t>Implementación de aplicativo para la administración y seguimiento en línea de trámites ambientales</t>
  </si>
  <si>
    <t>Fortalecimiento y focalización de las acciones de la Red Interinstitucional de Gobernanza de los Recursos Naturales y Control al Tráfico y Aprovechamiento Ilegal, con el fin de promover la sostenibilidad ambiental y la legalidad en su uso y aprovechamiento</t>
  </si>
  <si>
    <t>Vehiculo</t>
  </si>
  <si>
    <t>Dia</t>
  </si>
  <si>
    <t>Campaña</t>
  </si>
  <si>
    <t>% de implementación</t>
  </si>
  <si>
    <t>P4.2: Fortalecimiento Institucional y Consolidación del Sistema Integrado de Gestión</t>
  </si>
  <si>
    <t>Consolidación y fortalecimiento del sistema integrado de gestión bajo las normas NTC-GP: 1000, ISO 9001 e ISO 14001 en forma articulada y paralela a la implementación del Modelo estándar de control Interno MECI.</t>
  </si>
  <si>
    <t>Sistematización integral de la información institucional para la toma de decisiones.</t>
  </si>
  <si>
    <t>Adecuación, mejoramiento y optimización de la instalaciones de la sedes.</t>
  </si>
  <si>
    <t>P5.1:  Educación y Comunicación para una Cultura Ambiental Participativa</t>
  </si>
  <si>
    <t xml:space="preserve">PRAE apoyados y consolidados </t>
  </si>
  <si>
    <t>Proyectos de Investigación ambiental asociados al programa ONDAS Educativas (Colciencias) promovidos y/o fortalecidos</t>
  </si>
  <si>
    <t>Proceso formación  de agentes educativos en ejecución</t>
  </si>
  <si>
    <t>No. De PRAE</t>
  </si>
  <si>
    <t>Estudiantes</t>
  </si>
  <si>
    <t>Comunidad Educativa</t>
  </si>
  <si>
    <t>Plan de medios formulados y ejecutado</t>
  </si>
  <si>
    <t>P 5: CONSTRUCCION DE UNA CULTURA DE CONVIVENCIA DEL HUILENSE CON SU NATURALEZA</t>
  </si>
  <si>
    <t>P6.1: Institucionalización, Formulación e Implementación del Plan de Acción Departamental de Cambio Climatico</t>
  </si>
  <si>
    <t>Consejo departamental de cambio climático en funcionamiento.</t>
  </si>
  <si>
    <t>Eventos de capacitación en temas de cambio climático realizados</t>
  </si>
  <si>
    <t>Participación en el nodo regional de Cambio Climático de la Región Andina.</t>
  </si>
  <si>
    <t>No.  De Eventos</t>
  </si>
  <si>
    <t xml:space="preserve">
P6.2: Estrategias de Desarrollo Bajas en Carbono</t>
  </si>
  <si>
    <t>Agendas conjuntas  de producción  y consumo sostenible suscritas y en operación.</t>
  </si>
  <si>
    <t>Cumplimiento promedio de los compromisos definidos en los convenios de producción más limpia y/o agendas ambientales suscritos por la Corporación con sectores productivos.</t>
  </si>
  <si>
    <t>Proyectos piloto de producción más limpia de subsectores productivos, acompañados por la Corporación</t>
  </si>
  <si>
    <t>Agendas</t>
  </si>
  <si>
    <t>Gastos de gestión, operación, administración y promoción del proyecto</t>
  </si>
  <si>
    <t>% de ejecucion financiera</t>
  </si>
  <si>
    <t>Proyecto REDD gestionado y en ejecucion</t>
  </si>
  <si>
    <t>PROCEDA apoyados y consolidados</t>
  </si>
  <si>
    <t>No. De Procedas</t>
  </si>
  <si>
    <t>CIDEAS con plan de accion formulado e implementado</t>
  </si>
  <si>
    <t>No. De Cideas</t>
  </si>
  <si>
    <t>Estrategias de fortalecimiento a las ONG y Promotores Ambientales Comunitarios</t>
  </si>
  <si>
    <t>Estrategia /año</t>
  </si>
  <si>
    <t>Modernización y actualizacion tecnológica para mejorar la gestion administrativa y misional de la institución</t>
  </si>
  <si>
    <t>P 3.2: Fortalecimiento de la Gestión del Riesgo de Desastres</t>
  </si>
  <si>
    <t>P 1.1: Planificación y Gestión de Areas Naturales Protegidas para la Conservación del Patrimonio Natural del Huila</t>
  </si>
  <si>
    <t>P 1.2: Planificación, Conservación y Uso Sostenible en Zonas Secas y otros Ecosistemas</t>
  </si>
  <si>
    <t>P 1.3: Uso Sostenible de la Biodiversidad y Negocios Verdes</t>
  </si>
  <si>
    <t>P 2.1: Planificación, Ordenación y Manejo de Cuencas Hidrograficas</t>
  </si>
  <si>
    <t>Programa del monitoreo del recurso hidrico (calidad y cantidad) en el alto magdalena</t>
  </si>
  <si>
    <t>No. De hectareas con estudios tecnicos y procesos de socialización tendientes a la declaratoria de areas protegidas (PNM Acevedo, Páramo de las Oseras, Serrania de Peñas Blancas, Serrania de Minas y zona aledaña PNR Cerro Páramo de Miraflores)</t>
  </si>
  <si>
    <t>No. De areas naturales protegidas con evalución ecologica y/o investigación en biodiversidad y ecosistemas</t>
  </si>
  <si>
    <t>No. De has vinculadas a la estrategia de lucha contra la desertificación en zonas secas del departametno</t>
  </si>
  <si>
    <t>No de subsectores productivos con sistemas de manejo y/o producción apoyados para la reconversión hacia la sostenibilidad</t>
  </si>
  <si>
    <t>No de productos de la biodiversidad caracterizados y evaluados para promover su uso sostenible</t>
  </si>
  <si>
    <t>No de empresas que adoptan la estrategia Huila corazón verde e incluyen el componente ambiental en su proceso productivo</t>
  </si>
  <si>
    <t>Empresas</t>
  </si>
  <si>
    <t>Cuencas con planes de ordenación y manejo POMCA- formulados.  "Formulación de POMCH en subzonas hidrograficas o su nivel subsiguiente; y/o de PMA de microcuencas, en las cuencas de nivel interior al del nivel subsiguiente de la subzona hidrografica; conforme al Decreto 1640 de 2012 y de acuerdo con la priorización tecnica que defina la entidad.</t>
  </si>
  <si>
    <t>POMCH y/o PMA</t>
  </si>
  <si>
    <t>Esquema piloto de Pago por Servicios Ambientales para la Cuenca del Rio Las Ceibas</t>
  </si>
  <si>
    <t>Estrategia de educación ambiental para la conservación y uso eficiente del recurso hídrico</t>
  </si>
  <si>
    <t xml:space="preserve">Municipio apoyado para la formulación e implementación estrategia de gestión ambiental como ciudad sostenible </t>
  </si>
  <si>
    <t>Diseño y adopción del sistema de gestión de seguridad industrial y salud ocupacional</t>
  </si>
  <si>
    <t>Actualización de la plataforma tecnologica con los estandares exigidos para la implementación de la estrategia gobierno en linea</t>
  </si>
  <si>
    <t>Estrategia de formación ambiental para niños pertenecientes a etnias indigenas formuladas e implementadas</t>
  </si>
  <si>
    <t>No etnias indigenas formadas</t>
  </si>
  <si>
    <t>Proyecto piloto para la reducción del consumo de energia y/o estrategias de desarrollo bajo en carbono</t>
  </si>
  <si>
    <t>Estrategia de educacion ambiental para el area urbana formulada</t>
  </si>
  <si>
    <t xml:space="preserve">Estudios para el conocimiento de los efectos potenciales del cambio climatico como herramienta para la toma de decisiones </t>
  </si>
  <si>
    <t>No. Estudios</t>
  </si>
  <si>
    <t>No. De has de areas protegidas con inventario de predios y monitoreo del cambio de coberturas</t>
  </si>
  <si>
    <t xml:space="preserve"> </t>
  </si>
  <si>
    <t>Plan de accion departamental de cambio climatico de la Región Andina</t>
  </si>
  <si>
    <t>P 6: ADAPTACION Y MITIGACIÓN AL CAMBIO CLIMÁTICO</t>
  </si>
  <si>
    <t>Versión: 2</t>
  </si>
  <si>
    <t>Fecha: 09 Abr 14</t>
  </si>
  <si>
    <t>INFORME DE EJECUCION PLAN DE ACCION</t>
  </si>
  <si>
    <t>No. De ecosistemas compartidos planificados y gestionados con la participación de la Corporación (SIRAP Macizo, CEERCCO, Ecoregión Valle Seco del Magdalena)</t>
  </si>
  <si>
    <t xml:space="preserve">Elaboracion, socializacion y aplicación del estudio regional del agua para el departamento del Huila. </t>
  </si>
  <si>
    <t>25100000+25692258</t>
  </si>
  <si>
    <t>Formulación  del Plan General de Ordenacion Forestal</t>
  </si>
  <si>
    <t>No. de has. de ecosistemas estratégicos (Zonas Secas) con plan de manejo u ordenación en ejecución ( Tatacoa)</t>
  </si>
  <si>
    <t>Ha*</t>
  </si>
  <si>
    <t>Unidad  *</t>
  </si>
  <si>
    <t>Unidad*</t>
  </si>
  <si>
    <t>PNR*</t>
  </si>
  <si>
    <t>Cuenca*</t>
  </si>
  <si>
    <t>Esquema PSA*</t>
  </si>
  <si>
    <t>Programa*</t>
  </si>
  <si>
    <t>Estrategia*</t>
  </si>
  <si>
    <t>%*</t>
  </si>
  <si>
    <t>Red en Operación*</t>
  </si>
  <si>
    <t>PSMV*</t>
  </si>
  <si>
    <t>Formulacion de Planes de Ordenación del Recurso Hidrico</t>
  </si>
  <si>
    <t>Municipios Asesorados*</t>
  </si>
  <si>
    <t>Municipio con Seguimiento*</t>
  </si>
  <si>
    <t>Municipio apoyado (Neiva)*</t>
  </si>
  <si>
    <t>Municipio*</t>
  </si>
  <si>
    <t>Consejo*</t>
  </si>
  <si>
    <t>Acotamiento de las rondashidricasen cuencas hidrograficas prioritarias</t>
  </si>
  <si>
    <t>Tramo fuente hidirca</t>
  </si>
  <si>
    <t>Fuente Hídrica*</t>
  </si>
  <si>
    <t>Red*</t>
  </si>
  <si>
    <t>% avance</t>
  </si>
  <si>
    <t>Global*</t>
  </si>
  <si>
    <t>Plan de Medios*</t>
  </si>
  <si>
    <t>Consejo Operativo*</t>
  </si>
  <si>
    <t>Nodo*</t>
  </si>
  <si>
    <t>Plan de Accion*</t>
  </si>
  <si>
    <t>Proyecto*</t>
  </si>
  <si>
    <t>PRESUPUESTO APROPIADO PLAN DE ACCION VIGENCIA 2015</t>
  </si>
  <si>
    <t>VALOR TOTAL COMPROMETIDO PLAN DE ACCION VIGENCIA 2015</t>
  </si>
  <si>
    <t>INDICE GLOBAL DE EJECUCION FINANCIERA PLAN DE ACCION 2015</t>
  </si>
  <si>
    <t>A MARZO 31</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</si>
</sst>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_(* #,##0_);_(* \(#,##0\);_(* &quot;-&quot;??_);_(@_)"/>
    <numFmt numFmtId="195" formatCode="0.0%"/>
    <numFmt numFmtId="196" formatCode="#,##0;[Red]#,##0"/>
    <numFmt numFmtId="197" formatCode="&quot;$&quot;\ #,##0;[Red]&quot;$&quot;\ #,##0"/>
    <numFmt numFmtId="198" formatCode="#,##0.0"/>
    <numFmt numFmtId="199" formatCode="0.000%"/>
    <numFmt numFmtId="200" formatCode="0.0000000"/>
    <numFmt numFmtId="201" formatCode="0.000000"/>
    <numFmt numFmtId="202" formatCode="0.00000"/>
    <numFmt numFmtId="203" formatCode="0.0000"/>
    <numFmt numFmtId="204" formatCode="0.000"/>
    <numFmt numFmtId="205" formatCode="0.0"/>
    <numFmt numFmtId="206" formatCode="_(* #,##0.0_);_(* \(#,##0.0\);_(* &quot;-&quot;??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00"/>
    <numFmt numFmtId="212" formatCode="#,##0.0000"/>
    <numFmt numFmtId="213" formatCode="0.000000000"/>
    <numFmt numFmtId="214" formatCode="0.00000000"/>
    <numFmt numFmtId="215" formatCode="#,##0.0;[Red]#,##0.0"/>
    <numFmt numFmtId="216" formatCode="#,##0.00;[Red]#,##0.00"/>
    <numFmt numFmtId="217" formatCode="&quot;$&quot;\ #,##0"/>
    <numFmt numFmtId="218" formatCode="&quot;$&quot;#,##0"/>
    <numFmt numFmtId="219" formatCode="0.0000000000"/>
    <numFmt numFmtId="220" formatCode="0.00000000000"/>
  </numFmts>
  <fonts count="65">
    <font>
      <sz val="10"/>
      <name val="Arial"/>
      <family val="0"/>
    </font>
    <font>
      <sz val="11"/>
      <color indexed="8"/>
      <name val="Calibri"/>
      <family val="2"/>
    </font>
    <font>
      <sz val="9"/>
      <name val="Arial"/>
      <family val="2"/>
    </font>
    <font>
      <b/>
      <sz val="10"/>
      <name val="Arial"/>
      <family val="2"/>
    </font>
    <font>
      <b/>
      <sz val="8"/>
      <name val="Tahoma"/>
      <family val="2"/>
    </font>
    <font>
      <b/>
      <sz val="11"/>
      <name val="Arial"/>
      <family val="2"/>
    </font>
    <font>
      <b/>
      <sz val="16"/>
      <name val="Arial"/>
      <family val="2"/>
    </font>
    <font>
      <sz val="13"/>
      <name val="Arial"/>
      <family val="2"/>
    </font>
    <font>
      <sz val="14"/>
      <name val="Arial"/>
      <family val="2"/>
    </font>
    <font>
      <sz val="11"/>
      <name val="Arial"/>
      <family val="2"/>
    </font>
    <font>
      <sz val="12"/>
      <name val="Arial"/>
      <family val="2"/>
    </font>
    <font>
      <b/>
      <sz val="12"/>
      <name val="Arial"/>
      <family val="2"/>
    </font>
    <font>
      <sz val="11"/>
      <color indexed="10"/>
      <name val="Arial"/>
      <family val="2"/>
    </font>
    <font>
      <b/>
      <sz val="14"/>
      <name val="Arial"/>
      <family val="2"/>
    </font>
    <font>
      <u val="single"/>
      <sz val="7"/>
      <color indexed="12"/>
      <name val="Arial"/>
      <family val="2"/>
    </font>
    <font>
      <u val="single"/>
      <sz val="7"/>
      <color indexed="36"/>
      <name val="Arial"/>
      <family val="2"/>
    </font>
    <font>
      <sz val="8"/>
      <name val="Arial"/>
      <family val="2"/>
    </font>
    <font>
      <sz val="12"/>
      <color indexed="8"/>
      <name val="Arial"/>
      <family val="2"/>
    </font>
    <font>
      <b/>
      <sz val="13"/>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8"/>
      <name val="Arial"/>
      <family val="2"/>
    </font>
    <font>
      <sz val="12"/>
      <color indexed="10"/>
      <name val="Arial"/>
      <family val="2"/>
    </font>
    <font>
      <b/>
      <sz val="14"/>
      <color indexed="8"/>
      <name val="Arial"/>
      <family val="2"/>
    </font>
    <font>
      <b/>
      <sz val="10"/>
      <color indexed="63"/>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Arial"/>
      <family val="2"/>
    </font>
    <font>
      <sz val="12"/>
      <color rgb="FFFF0000"/>
      <name val="Arial"/>
      <family val="2"/>
    </font>
    <font>
      <b/>
      <sz val="14"/>
      <color theme="1"/>
      <name val="Arial"/>
      <family val="2"/>
    </font>
    <font>
      <sz val="12"/>
      <color theme="1"/>
      <name val="Arial"/>
      <family val="2"/>
    </font>
    <font>
      <b/>
      <sz val="10"/>
      <color rgb="FF222222"/>
      <name val="Arial"/>
      <family val="2"/>
    </font>
    <font>
      <sz val="10"/>
      <color rgb="FF222222"/>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5"/>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bottom style="thin"/>
    </border>
    <border>
      <left>
        <color indexed="63"/>
      </left>
      <right style="medium"/>
      <top/>
      <bottom/>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thin"/>
      <right style="thin"/>
      <top>
        <color indexed="63"/>
      </top>
      <bottom style="thin"/>
    </border>
    <border>
      <left style="thin"/>
      <right style="medium"/>
      <top style="thin"/>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191">
    <xf numFmtId="0" fontId="0" fillId="0" borderId="0" xfId="0" applyAlignment="1">
      <alignment/>
    </xf>
    <xf numFmtId="0" fontId="2" fillId="33" borderId="0" xfId="0" applyFont="1" applyFill="1" applyAlignment="1">
      <alignment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3" fontId="10" fillId="33" borderId="0" xfId="0" applyNumberFormat="1" applyFont="1" applyFill="1" applyAlignment="1">
      <alignment vertical="center" wrapText="1"/>
    </xf>
    <xf numFmtId="3" fontId="2" fillId="33" borderId="0" xfId="0" applyNumberFormat="1" applyFont="1" applyFill="1" applyAlignment="1">
      <alignment vertical="center" wrapText="1"/>
    </xf>
    <xf numFmtId="0" fontId="9" fillId="33" borderId="0" xfId="0" applyFont="1" applyFill="1" applyAlignment="1">
      <alignment horizontal="center" vertical="center" wrapText="1"/>
    </xf>
    <xf numFmtId="4" fontId="9" fillId="33" borderId="0" xfId="0" applyNumberFormat="1" applyFont="1" applyFill="1" applyAlignment="1">
      <alignment horizontal="right" vertical="center" wrapText="1"/>
    </xf>
    <xf numFmtId="3" fontId="2" fillId="0" borderId="0" xfId="0" applyNumberFormat="1" applyFont="1" applyFill="1" applyAlignment="1">
      <alignment vertical="center" wrapText="1"/>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5" fillId="35" borderId="10" xfId="0" applyNumberFormat="1" applyFont="1" applyFill="1" applyBorder="1" applyAlignment="1">
      <alignment vertical="center" wrapText="1"/>
    </xf>
    <xf numFmtId="3" fontId="9" fillId="37" borderId="10" xfId="0" applyNumberFormat="1" applyFont="1" applyFill="1" applyBorder="1" applyAlignment="1">
      <alignment/>
    </xf>
    <xf numFmtId="3" fontId="9" fillId="37" borderId="10" xfId="0" applyNumberFormat="1" applyFont="1" applyFill="1" applyBorder="1" applyAlignment="1">
      <alignment vertical="center" wrapText="1"/>
    </xf>
    <xf numFmtId="3" fontId="5" fillId="37" borderId="10" xfId="0" applyNumberFormat="1" applyFont="1" applyFill="1" applyBorder="1" applyAlignment="1">
      <alignment vertical="center" wrapText="1"/>
    </xf>
    <xf numFmtId="3" fontId="5" fillId="36" borderId="10" xfId="0" applyNumberFormat="1" applyFont="1" applyFill="1" applyBorder="1" applyAlignment="1">
      <alignment vertical="center" wrapText="1"/>
    </xf>
    <xf numFmtId="3" fontId="10"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1" fillId="0" borderId="0" xfId="0" applyNumberFormat="1" applyFont="1" applyFill="1" applyAlignment="1">
      <alignment vertical="center" wrapText="1"/>
    </xf>
    <xf numFmtId="3" fontId="12" fillId="34" borderId="10" xfId="0" applyNumberFormat="1" applyFont="1" applyFill="1" applyBorder="1" applyAlignment="1">
      <alignment vertical="center" wrapText="1"/>
    </xf>
    <xf numFmtId="3" fontId="11" fillId="0" borderId="0" xfId="0" applyNumberFormat="1" applyFont="1" applyFill="1" applyBorder="1" applyAlignment="1">
      <alignment horizontal="right" vertical="center" wrapText="1"/>
    </xf>
    <xf numFmtId="0" fontId="8" fillId="0" borderId="0" xfId="0" applyFont="1" applyFill="1" applyAlignment="1">
      <alignment horizontal="center" vertical="center" wrapText="1"/>
    </xf>
    <xf numFmtId="3" fontId="10"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3" fontId="9" fillId="34" borderId="10" xfId="0" applyNumberFormat="1" applyFont="1" applyFill="1" applyBorder="1" applyAlignment="1">
      <alignment/>
    </xf>
    <xf numFmtId="3" fontId="9" fillId="35" borderId="10" xfId="0" applyNumberFormat="1" applyFont="1" applyFill="1" applyBorder="1" applyAlignment="1">
      <alignment/>
    </xf>
    <xf numFmtId="3" fontId="9" fillId="37" borderId="10" xfId="0" applyNumberFormat="1" applyFont="1" applyFill="1" applyBorder="1" applyAlignment="1">
      <alignment vertical="center" wrapText="1"/>
    </xf>
    <xf numFmtId="3" fontId="10" fillId="0" borderId="0" xfId="0" applyNumberFormat="1" applyFont="1" applyFill="1" applyAlignment="1">
      <alignment horizontal="center" vertical="center" wrapText="1"/>
    </xf>
    <xf numFmtId="3" fontId="8" fillId="0" borderId="0" xfId="0" applyNumberFormat="1" applyFont="1" applyFill="1" applyAlignment="1">
      <alignment horizontal="center" vertical="center" wrapText="1"/>
    </xf>
    <xf numFmtId="3" fontId="9" fillId="37" borderId="10" xfId="0" applyNumberFormat="1" applyFont="1" applyFill="1" applyBorder="1" applyAlignment="1">
      <alignment horizontal="center" vertical="center" wrapText="1"/>
    </xf>
    <xf numFmtId="3" fontId="10" fillId="0" borderId="0" xfId="0" applyNumberFormat="1" applyFont="1" applyFill="1" applyAlignment="1">
      <alignment vertical="center" wrapText="1"/>
    </xf>
    <xf numFmtId="3" fontId="8" fillId="0" borderId="0" xfId="0" applyNumberFormat="1" applyFont="1" applyFill="1" applyAlignment="1">
      <alignment vertical="center" wrapText="1"/>
    </xf>
    <xf numFmtId="3" fontId="5" fillId="34" borderId="10" xfId="0" applyNumberFormat="1"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7" borderId="10" xfId="0" applyNumberFormat="1" applyFont="1" applyFill="1" applyBorder="1" applyAlignment="1">
      <alignment vertical="center" wrapText="1"/>
    </xf>
    <xf numFmtId="3" fontId="10" fillId="36" borderId="0" xfId="0" applyNumberFormat="1" applyFont="1" applyFill="1" applyAlignment="1">
      <alignment vertical="center" wrapText="1"/>
    </xf>
    <xf numFmtId="3" fontId="9" fillId="34" borderId="10" xfId="0" applyNumberFormat="1" applyFont="1" applyFill="1" applyBorder="1" applyAlignment="1">
      <alignment vertical="center" wrapText="1"/>
    </xf>
    <xf numFmtId="3" fontId="9" fillId="35" borderId="10" xfId="0" applyNumberFormat="1" applyFont="1" applyFill="1" applyBorder="1" applyAlignment="1">
      <alignment vertical="center" wrapText="1"/>
    </xf>
    <xf numFmtId="3" fontId="10" fillId="38" borderId="0" xfId="0" applyNumberFormat="1" applyFont="1" applyFill="1" applyAlignment="1">
      <alignment vertical="center" wrapText="1"/>
    </xf>
    <xf numFmtId="3" fontId="5" fillId="0" borderId="0" xfId="0" applyNumberFormat="1" applyFont="1" applyFill="1" applyAlignment="1">
      <alignment vertical="center" wrapText="1"/>
    </xf>
    <xf numFmtId="3" fontId="9" fillId="36" borderId="10" xfId="0" applyNumberFormat="1" applyFont="1" applyFill="1" applyBorder="1" applyAlignment="1">
      <alignment vertical="center" wrapText="1"/>
    </xf>
    <xf numFmtId="3" fontId="9" fillId="38"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3" fontId="5" fillId="35" borderId="10" xfId="0" applyNumberFormat="1" applyFont="1" applyFill="1" applyBorder="1" applyAlignment="1">
      <alignment vertical="center" wrapText="1"/>
    </xf>
    <xf numFmtId="4" fontId="5" fillId="0" borderId="0" xfId="0"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0" fontId="5" fillId="0" borderId="0" xfId="0" applyFont="1" applyFill="1" applyAlignment="1">
      <alignment vertical="center" wrapText="1"/>
    </xf>
    <xf numFmtId="3" fontId="5" fillId="36" borderId="0" xfId="0" applyNumberFormat="1" applyFont="1" applyFill="1" applyBorder="1" applyAlignment="1">
      <alignment vertical="center" wrapText="1"/>
    </xf>
    <xf numFmtId="3" fontId="5" fillId="0" borderId="11"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0" fontId="13" fillId="39" borderId="10" xfId="0" applyFont="1" applyFill="1" applyBorder="1" applyAlignment="1">
      <alignment horizontal="center" vertical="center" wrapText="1"/>
    </xf>
    <xf numFmtId="4" fontId="3" fillId="39" borderId="10" xfId="0" applyNumberFormat="1" applyFont="1" applyFill="1" applyBorder="1" applyAlignment="1">
      <alignment horizontal="center" vertical="center" wrapText="1"/>
    </xf>
    <xf numFmtId="3" fontId="3" fillId="39" borderId="10" xfId="0" applyNumberFormat="1" applyFont="1" applyFill="1" applyBorder="1" applyAlignment="1">
      <alignment horizontal="center" vertical="center" wrapText="1"/>
    </xf>
    <xf numFmtId="0" fontId="0" fillId="0" borderId="13" xfId="0" applyFont="1" applyBorder="1" applyAlignment="1">
      <alignment/>
    </xf>
    <xf numFmtId="0" fontId="2" fillId="33" borderId="13" xfId="0" applyFont="1" applyFill="1" applyBorder="1" applyAlignment="1">
      <alignment vertical="center" wrapText="1"/>
    </xf>
    <xf numFmtId="4" fontId="3" fillId="39" borderId="14"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4" fontId="10" fillId="0" borderId="10" xfId="0" applyNumberFormat="1" applyFont="1" applyFill="1" applyBorder="1" applyAlignment="1">
      <alignment horizontal="right" vertical="center" wrapText="1"/>
    </xf>
    <xf numFmtId="195" fontId="11" fillId="0" borderId="10" xfId="0" applyNumberFormat="1" applyFont="1" applyFill="1" applyBorder="1" applyAlignment="1">
      <alignment horizontal="right" vertical="center" wrapText="1"/>
    </xf>
    <xf numFmtId="0" fontId="10" fillId="0" borderId="10" xfId="0" applyFont="1" applyFill="1" applyBorder="1" applyAlignment="1">
      <alignment vertical="center" wrapText="1"/>
    </xf>
    <xf numFmtId="0" fontId="10" fillId="0" borderId="10" xfId="0" applyFont="1" applyFill="1" applyBorder="1" applyAlignment="1">
      <alignment horizontal="justify" vertical="center" wrapText="1"/>
    </xf>
    <xf numFmtId="0" fontId="10" fillId="40" borderId="10" xfId="0" applyFont="1" applyFill="1" applyBorder="1" applyAlignment="1">
      <alignment horizontal="justify"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3" fontId="11" fillId="39" borderId="10" xfId="0" applyNumberFormat="1" applyFont="1" applyFill="1" applyBorder="1" applyAlignment="1">
      <alignment horizontal="center" vertical="center" wrapText="1"/>
    </xf>
    <xf numFmtId="0" fontId="10" fillId="40" borderId="10" xfId="0" applyFont="1" applyFill="1" applyBorder="1" applyAlignment="1">
      <alignment vertical="center" wrapText="1"/>
    </xf>
    <xf numFmtId="0" fontId="10" fillId="0" borderId="10" xfId="0" applyFont="1" applyBorder="1" applyAlignment="1">
      <alignment horizontal="center" vertical="center" wrapText="1"/>
    </xf>
    <xf numFmtId="0" fontId="10" fillId="40" borderId="10" xfId="0" applyFont="1" applyFill="1" applyBorder="1" applyAlignment="1">
      <alignment horizontal="justify" vertical="top" wrapText="1"/>
    </xf>
    <xf numFmtId="0" fontId="10" fillId="0" borderId="10" xfId="0" applyFont="1" applyFill="1" applyBorder="1" applyAlignment="1">
      <alignment horizontal="justify" vertical="top" wrapText="1"/>
    </xf>
    <xf numFmtId="3" fontId="11" fillId="39" borderId="15" xfId="0" applyNumberFormat="1" applyFont="1" applyFill="1" applyBorder="1" applyAlignment="1">
      <alignment horizontal="center" vertical="center" wrapText="1"/>
    </xf>
    <xf numFmtId="0" fontId="10" fillId="0" borderId="10" xfId="0" applyFont="1" applyFill="1" applyBorder="1" applyAlignment="1">
      <alignment horizontal="justify"/>
    </xf>
    <xf numFmtId="0" fontId="10" fillId="0" borderId="10" xfId="0" applyFont="1" applyFill="1" applyBorder="1" applyAlignment="1">
      <alignment horizontal="justify" wrapText="1"/>
    </xf>
    <xf numFmtId="0" fontId="17" fillId="0" borderId="10" xfId="0" applyFont="1" applyFill="1" applyBorder="1" applyAlignment="1">
      <alignment horizontal="justify" vertical="center" wrapText="1"/>
    </xf>
    <xf numFmtId="0" fontId="17" fillId="40" borderId="10" xfId="0" applyFont="1" applyFill="1" applyBorder="1" applyAlignment="1">
      <alignment horizontal="justify"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right" vertical="center" wrapText="1"/>
    </xf>
    <xf numFmtId="3" fontId="8" fillId="0" borderId="14" xfId="0" applyNumberFormat="1" applyFont="1" applyFill="1" applyBorder="1" applyAlignment="1">
      <alignment horizontal="right" vertical="center" wrapText="1"/>
    </xf>
    <xf numFmtId="196" fontId="8" fillId="0" borderId="10" xfId="0"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vertical="center" wrapText="1"/>
    </xf>
    <xf numFmtId="196" fontId="8" fillId="0" borderId="10" xfId="0" applyNumberFormat="1" applyFont="1" applyFill="1" applyBorder="1" applyAlignment="1">
      <alignment horizontal="center" vertical="center" wrapText="1"/>
    </xf>
    <xf numFmtId="3" fontId="8" fillId="0" borderId="14" xfId="0" applyNumberFormat="1" applyFont="1" applyFill="1" applyBorder="1" applyAlignment="1">
      <alignment vertical="center" wrapText="1"/>
    </xf>
    <xf numFmtId="0" fontId="7" fillId="39" borderId="16" xfId="0" applyFont="1" applyFill="1" applyBorder="1" applyAlignment="1">
      <alignment vertical="center" wrapText="1"/>
    </xf>
    <xf numFmtId="0" fontId="7" fillId="39" borderId="17" xfId="0" applyFont="1" applyFill="1" applyBorder="1" applyAlignment="1">
      <alignment vertical="center" wrapText="1"/>
    </xf>
    <xf numFmtId="0" fontId="7" fillId="39" borderId="18" xfId="0" applyFont="1" applyFill="1" applyBorder="1" applyAlignment="1">
      <alignment vertical="center" wrapText="1"/>
    </xf>
    <xf numFmtId="9" fontId="13" fillId="0" borderId="10" xfId="0" applyNumberFormat="1" applyFont="1" applyFill="1" applyBorder="1" applyAlignment="1">
      <alignment horizontal="right" vertical="center" wrapText="1"/>
    </xf>
    <xf numFmtId="3" fontId="58" fillId="0" borderId="10" xfId="0" applyNumberFormat="1" applyFont="1" applyFill="1" applyBorder="1" applyAlignment="1">
      <alignment horizontal="right" vertical="center" wrapText="1"/>
    </xf>
    <xf numFmtId="196" fontId="58" fillId="0" borderId="10" xfId="0" applyNumberFormat="1" applyFont="1" applyFill="1" applyBorder="1" applyAlignment="1">
      <alignment horizontal="right" vertical="center" wrapText="1"/>
    </xf>
    <xf numFmtId="3" fontId="59" fillId="0" borderId="10" xfId="0" applyNumberFormat="1" applyFont="1" applyFill="1" applyBorder="1" applyAlignment="1">
      <alignment horizontal="right" vertical="center" wrapText="1"/>
    </xf>
    <xf numFmtId="3" fontId="60" fillId="0" borderId="10" xfId="0" applyNumberFormat="1" applyFont="1" applyFill="1" applyBorder="1" applyAlignment="1">
      <alignment horizontal="right" vertical="center" wrapText="1"/>
    </xf>
    <xf numFmtId="9" fontId="60" fillId="0" borderId="10" xfId="0" applyNumberFormat="1" applyFont="1" applyFill="1" applyBorder="1" applyAlignment="1">
      <alignment horizontal="right" vertical="center" wrapText="1"/>
    </xf>
    <xf numFmtId="196" fontId="58" fillId="0" borderId="10" xfId="0" applyNumberFormat="1" applyFont="1" applyFill="1" applyBorder="1" applyAlignment="1">
      <alignment horizontal="center" vertical="center" wrapText="1"/>
    </xf>
    <xf numFmtId="3" fontId="58" fillId="0" borderId="10" xfId="0" applyNumberFormat="1" applyFont="1" applyFill="1" applyBorder="1" applyAlignment="1">
      <alignment vertical="center" wrapText="1"/>
    </xf>
    <xf numFmtId="3" fontId="61" fillId="0" borderId="10" xfId="0" applyNumberFormat="1" applyFont="1" applyFill="1" applyBorder="1" applyAlignment="1">
      <alignment horizontal="right" vertical="center" wrapText="1"/>
    </xf>
    <xf numFmtId="0" fontId="61"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9" fontId="13" fillId="0" borderId="19" xfId="0" applyNumberFormat="1" applyFont="1" applyFill="1" applyBorder="1" applyAlignment="1">
      <alignment horizontal="right" vertical="center" wrapText="1"/>
    </xf>
    <xf numFmtId="0" fontId="9" fillId="0" borderId="10" xfId="0" applyFont="1" applyFill="1" applyBorder="1" applyAlignment="1">
      <alignment horizontal="justify" vertical="top" wrapText="1"/>
    </xf>
    <xf numFmtId="3" fontId="8" fillId="41" borderId="10" xfId="0" applyNumberFormat="1" applyFont="1" applyFill="1" applyBorder="1" applyAlignment="1">
      <alignment vertical="center" wrapText="1"/>
    </xf>
    <xf numFmtId="218" fontId="8" fillId="0" borderId="10" xfId="0" applyNumberFormat="1" applyFont="1" applyFill="1" applyBorder="1" applyAlignment="1">
      <alignment vertical="center" wrapText="1"/>
    </xf>
    <xf numFmtId="0" fontId="19" fillId="0" borderId="10" xfId="0" applyFont="1" applyFill="1" applyBorder="1" applyAlignment="1">
      <alignment horizontal="justify" vertical="center" wrapText="1"/>
    </xf>
    <xf numFmtId="217" fontId="10" fillId="0" borderId="0" xfId="0" applyNumberFormat="1" applyFont="1" applyFill="1" applyAlignment="1">
      <alignment vertical="center" wrapText="1"/>
    </xf>
    <xf numFmtId="4" fontId="9" fillId="0" borderId="0" xfId="0" applyNumberFormat="1" applyFont="1" applyFill="1" applyAlignment="1">
      <alignment horizontal="right" vertical="center" wrapText="1"/>
    </xf>
    <xf numFmtId="4" fontId="3" fillId="42" borderId="10" xfId="0" applyNumberFormat="1" applyFont="1" applyFill="1" applyBorder="1" applyAlignment="1">
      <alignment horizontal="center" vertical="center" wrapText="1"/>
    </xf>
    <xf numFmtId="4" fontId="11" fillId="42" borderId="10" xfId="0" applyNumberFormat="1" applyFont="1" applyFill="1" applyBorder="1" applyAlignment="1">
      <alignment horizontal="center" vertical="center" wrapText="1"/>
    </xf>
    <xf numFmtId="4" fontId="11" fillId="42" borderId="15" xfId="0" applyNumberFormat="1" applyFont="1" applyFill="1" applyBorder="1" applyAlignment="1">
      <alignment horizontal="center" vertical="center" wrapText="1"/>
    </xf>
    <xf numFmtId="3" fontId="3" fillId="42" borderId="10" xfId="0" applyNumberFormat="1" applyFont="1" applyFill="1" applyBorder="1" applyAlignment="1">
      <alignment horizontal="center" vertical="center" wrapText="1"/>
    </xf>
    <xf numFmtId="0" fontId="62" fillId="0" borderId="0" xfId="0" applyFont="1" applyAlignment="1">
      <alignment wrapText="1"/>
    </xf>
    <xf numFmtId="0" fontId="63" fillId="0" borderId="0" xfId="0" applyFont="1" applyAlignment="1">
      <alignment wrapText="1"/>
    </xf>
    <xf numFmtId="3" fontId="11" fillId="42" borderId="10" xfId="0" applyNumberFormat="1" applyFont="1" applyFill="1" applyBorder="1" applyAlignment="1">
      <alignment horizontal="center" vertical="center" wrapText="1"/>
    </xf>
    <xf numFmtId="3" fontId="11" fillId="39" borderId="14" xfId="0" applyNumberFormat="1" applyFont="1" applyFill="1" applyBorder="1" applyAlignment="1">
      <alignment horizontal="center" vertical="center" wrapText="1"/>
    </xf>
    <xf numFmtId="3" fontId="10" fillId="0" borderId="10" xfId="0" applyNumberFormat="1" applyFont="1" applyFill="1" applyBorder="1" applyAlignment="1">
      <alignment vertical="center" wrapText="1"/>
    </xf>
    <xf numFmtId="3" fontId="13"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96" fontId="8" fillId="0" borderId="10" xfId="0" applyNumberFormat="1" applyFont="1" applyBorder="1" applyAlignment="1">
      <alignment horizontal="center" vertical="center" wrapText="1"/>
    </xf>
    <xf numFmtId="216" fontId="8" fillId="0" borderId="10" xfId="0" applyNumberFormat="1" applyFont="1" applyFill="1" applyBorder="1" applyAlignment="1">
      <alignment horizontal="center" vertical="center" wrapText="1"/>
    </xf>
    <xf numFmtId="215" fontId="8"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8" fillId="0" borderId="20" xfId="0" applyFont="1" applyFill="1" applyBorder="1" applyAlignment="1">
      <alignment horizontal="center" vertical="center" wrapText="1"/>
    </xf>
    <xf numFmtId="196" fontId="8" fillId="0" borderId="15" xfId="0" applyNumberFormat="1" applyFont="1" applyFill="1" applyBorder="1" applyAlignment="1">
      <alignment horizontal="center" vertical="center" wrapText="1"/>
    </xf>
    <xf numFmtId="0" fontId="18" fillId="39" borderId="13" xfId="0" applyFont="1" applyFill="1" applyBorder="1" applyAlignment="1">
      <alignment horizontal="left" vertical="justify" wrapText="1"/>
    </xf>
    <xf numFmtId="0" fontId="18" fillId="39" borderId="10" xfId="0" applyFont="1" applyFill="1" applyBorder="1" applyAlignment="1">
      <alignment horizontal="left" vertical="justify" wrapText="1"/>
    </xf>
    <xf numFmtId="3" fontId="13" fillId="0" borderId="14"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wrapText="1"/>
    </xf>
    <xf numFmtId="0" fontId="18" fillId="39" borderId="22" xfId="0" applyFont="1" applyFill="1" applyBorder="1" applyAlignment="1">
      <alignment horizontal="left" vertical="justify" wrapText="1"/>
    </xf>
    <xf numFmtId="0" fontId="18" fillId="39" borderId="15" xfId="0" applyFont="1" applyFill="1" applyBorder="1" applyAlignment="1">
      <alignment horizontal="left" vertical="justify" wrapText="1"/>
    </xf>
    <xf numFmtId="0" fontId="18" fillId="39" borderId="23" xfId="0" applyFont="1" applyFill="1" applyBorder="1" applyAlignment="1">
      <alignment horizontal="left" vertical="center" wrapText="1"/>
    </xf>
    <xf numFmtId="0" fontId="18" fillId="39" borderId="24" xfId="0" applyFont="1" applyFill="1" applyBorder="1" applyAlignment="1">
      <alignment horizontal="left" vertical="center" wrapText="1"/>
    </xf>
    <xf numFmtId="0" fontId="18" fillId="39" borderId="25"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8" fillId="0" borderId="15" xfId="0" applyFont="1" applyFill="1" applyBorder="1" applyAlignment="1">
      <alignment horizontal="center" vertical="top" wrapText="1"/>
    </xf>
    <xf numFmtId="0" fontId="18" fillId="0" borderId="26" xfId="0" applyFont="1" applyFill="1" applyBorder="1" applyAlignment="1">
      <alignment horizontal="center" vertical="top" wrapText="1"/>
    </xf>
    <xf numFmtId="0" fontId="18" fillId="0" borderId="20" xfId="0" applyFont="1" applyFill="1" applyBorder="1" applyAlignment="1">
      <alignment horizontal="center" vertical="top" wrapText="1"/>
    </xf>
    <xf numFmtId="0" fontId="18" fillId="0" borderId="27" xfId="0" applyFont="1" applyFill="1" applyBorder="1" applyAlignment="1">
      <alignment horizontal="center" vertical="top" wrapText="1"/>
    </xf>
    <xf numFmtId="0" fontId="18" fillId="0" borderId="28" xfId="0" applyFont="1" applyFill="1" applyBorder="1" applyAlignment="1">
      <alignment horizontal="center" vertical="top" wrapText="1"/>
    </xf>
    <xf numFmtId="0" fontId="18" fillId="0" borderId="11" xfId="0" applyFont="1" applyFill="1" applyBorder="1" applyAlignment="1">
      <alignment horizontal="center" vertical="top" wrapText="1"/>
    </xf>
    <xf numFmtId="0" fontId="18" fillId="0" borderId="10" xfId="0" applyFont="1" applyFill="1" applyBorder="1" applyAlignment="1">
      <alignment horizontal="center" vertical="top" wrapText="1"/>
    </xf>
    <xf numFmtId="0" fontId="7" fillId="0" borderId="10" xfId="0" applyFont="1" applyFill="1" applyBorder="1" applyAlignment="1">
      <alignment/>
    </xf>
    <xf numFmtId="0" fontId="18" fillId="0" borderId="10" xfId="0" applyFont="1" applyFill="1" applyBorder="1" applyAlignment="1">
      <alignment horizontal="left" vertical="center" wrapText="1"/>
    </xf>
    <xf numFmtId="0" fontId="11" fillId="42" borderId="10" xfId="0" applyFont="1" applyFill="1" applyBorder="1" applyAlignment="1">
      <alignment horizontal="center" vertical="center" wrapText="1"/>
    </xf>
    <xf numFmtId="4" fontId="11" fillId="39" borderId="10" xfId="0" applyNumberFormat="1" applyFont="1" applyFill="1" applyBorder="1" applyAlignment="1">
      <alignment horizontal="center" vertical="center" wrapText="1"/>
    </xf>
    <xf numFmtId="4" fontId="11" fillId="39" borderId="14" xfId="0" applyNumberFormat="1" applyFont="1" applyFill="1" applyBorder="1" applyAlignment="1">
      <alignment horizontal="center" vertical="center" wrapText="1"/>
    </xf>
    <xf numFmtId="0" fontId="11" fillId="39" borderId="10" xfId="0" applyFont="1" applyFill="1" applyBorder="1" applyAlignment="1">
      <alignment horizontal="center" vertical="center" wrapText="1"/>
    </xf>
    <xf numFmtId="0" fontId="18" fillId="0" borderId="20" xfId="0" applyFont="1" applyFill="1" applyBorder="1" applyAlignment="1">
      <alignment horizontal="left" vertical="center" wrapText="1"/>
    </xf>
    <xf numFmtId="0" fontId="11" fillId="39" borderId="15" xfId="0" applyFont="1" applyFill="1" applyBorder="1" applyAlignment="1">
      <alignment horizontal="center" vertical="center" wrapText="1"/>
    </xf>
    <xf numFmtId="0" fontId="11" fillId="39" borderId="20" xfId="0" applyFont="1" applyFill="1" applyBorder="1" applyAlignment="1">
      <alignment horizontal="center" vertical="center" wrapText="1"/>
    </xf>
    <xf numFmtId="0" fontId="18" fillId="0" borderId="29" xfId="0" applyFont="1" applyFill="1" applyBorder="1" applyAlignment="1">
      <alignment horizontal="center" vertical="top" wrapText="1"/>
    </xf>
    <xf numFmtId="0" fontId="11" fillId="42" borderId="15" xfId="0" applyFont="1" applyFill="1" applyBorder="1" applyAlignment="1">
      <alignment horizontal="center" vertical="center" wrapText="1"/>
    </xf>
    <xf numFmtId="0" fontId="11" fillId="42" borderId="20" xfId="0" applyFont="1" applyFill="1" applyBorder="1" applyAlignment="1">
      <alignment horizontal="center" vertical="center" wrapText="1"/>
    </xf>
    <xf numFmtId="3" fontId="13"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left" vertical="center" wrapText="1"/>
    </xf>
    <xf numFmtId="3" fontId="13" fillId="0" borderId="14" xfId="0" applyNumberFormat="1" applyFont="1" applyFill="1" applyBorder="1" applyAlignment="1">
      <alignment horizontal="center" vertical="center" wrapText="1"/>
    </xf>
    <xf numFmtId="0" fontId="18" fillId="0" borderId="15" xfId="0" applyFont="1" applyFill="1" applyBorder="1" applyAlignment="1">
      <alignment horizontal="left" vertical="center" wrapText="1"/>
    </xf>
    <xf numFmtId="0" fontId="11" fillId="39"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7" fillId="0" borderId="29" xfId="0" applyFont="1" applyFill="1" applyBorder="1" applyAlignment="1">
      <alignment/>
    </xf>
    <xf numFmtId="0" fontId="7" fillId="0" borderId="15" xfId="0" applyFont="1" applyFill="1" applyBorder="1" applyAlignment="1">
      <alignment/>
    </xf>
    <xf numFmtId="3" fontId="18" fillId="0" borderId="20" xfId="0" applyNumberFormat="1" applyFont="1" applyFill="1" applyBorder="1" applyAlignment="1">
      <alignment horizontal="left" vertical="center" wrapText="1"/>
    </xf>
    <xf numFmtId="0" fontId="3" fillId="39" borderId="13" xfId="0" applyFont="1" applyFill="1" applyBorder="1" applyAlignment="1">
      <alignment horizontal="center" vertical="center" wrapText="1"/>
    </xf>
    <xf numFmtId="0" fontId="3" fillId="42" borderId="10" xfId="0" applyFont="1" applyFill="1" applyBorder="1" applyAlignment="1">
      <alignment horizontal="center" vertical="center" wrapText="1"/>
    </xf>
    <xf numFmtId="0" fontId="18" fillId="0" borderId="22" xfId="0" applyFont="1" applyFill="1" applyBorder="1" applyAlignment="1">
      <alignment horizontal="center" vertical="top" wrapText="1"/>
    </xf>
    <xf numFmtId="0" fontId="18" fillId="0" borderId="30" xfId="0" applyFont="1" applyFill="1" applyBorder="1" applyAlignment="1">
      <alignment horizontal="center" vertical="top" wrapText="1"/>
    </xf>
    <xf numFmtId="0" fontId="18" fillId="0" borderId="31" xfId="0" applyFont="1" applyFill="1" applyBorder="1" applyAlignment="1">
      <alignment horizontal="center" vertical="top" wrapText="1"/>
    </xf>
    <xf numFmtId="4" fontId="3" fillId="39" borderId="10" xfId="0" applyNumberFormat="1" applyFont="1" applyFill="1" applyBorder="1" applyAlignment="1">
      <alignment horizontal="center" vertical="center" wrapText="1"/>
    </xf>
    <xf numFmtId="4" fontId="3" fillId="39" borderId="14" xfId="0" applyNumberFormat="1" applyFont="1" applyFill="1" applyBorder="1" applyAlignment="1">
      <alignment horizontal="center" vertical="center" wrapText="1"/>
    </xf>
    <xf numFmtId="0" fontId="3" fillId="39" borderId="10" xfId="0" applyFont="1" applyFill="1" applyBorder="1" applyAlignment="1">
      <alignment horizontal="center" vertical="center" wrapText="1"/>
    </xf>
    <xf numFmtId="0" fontId="8" fillId="0" borderId="14" xfId="0" applyFont="1" applyBorder="1" applyAlignment="1">
      <alignment/>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5" fillId="42"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6" fillId="39" borderId="32" xfId="0" applyFont="1" applyFill="1" applyBorder="1" applyAlignment="1">
      <alignment horizontal="center" vertical="center" wrapText="1"/>
    </xf>
    <xf numFmtId="0" fontId="6" fillId="39" borderId="33" xfId="0" applyFont="1" applyFill="1" applyBorder="1" applyAlignment="1">
      <alignment horizontal="center" vertical="center" wrapText="1"/>
    </xf>
    <xf numFmtId="0" fontId="6" fillId="39" borderId="13" xfId="0" applyFont="1" applyFill="1" applyBorder="1" applyAlignment="1">
      <alignment horizontal="center" vertical="center" wrapText="1"/>
    </xf>
    <xf numFmtId="0" fontId="6"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39" borderId="13" xfId="0" applyFont="1" applyFill="1" applyBorder="1" applyAlignment="1">
      <alignment horizontal="center" vertical="center" wrapText="1"/>
    </xf>
    <xf numFmtId="0" fontId="13" fillId="39"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504825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8192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0"/>
  <sheetViews>
    <sheetView tabSelected="1" zoomScale="70" zoomScaleNormal="70" zoomScalePageLayoutView="0" workbookViewId="0" topLeftCell="A1">
      <selection activeCell="G176" sqref="G176:G180"/>
    </sheetView>
  </sheetViews>
  <sheetFormatPr defaultColWidth="11.421875" defaultRowHeight="12.75"/>
  <cols>
    <col min="1" max="1" width="28.8515625" style="1" customWidth="1"/>
    <col min="2" max="2" width="24.7109375" style="104" customWidth="1"/>
    <col min="3" max="3" width="62.421875" style="1" customWidth="1"/>
    <col min="4" max="4" width="18.421875" style="1" customWidth="1"/>
    <col min="5" max="5" width="21.00390625" style="7" customWidth="1"/>
    <col min="6" max="6" width="17.57421875" style="7" customWidth="1"/>
    <col min="7" max="7" width="24.140625" style="111" customWidth="1"/>
    <col min="8" max="8" width="25.140625" style="8" customWidth="1"/>
    <col min="9" max="9" width="25.7109375" style="8" customWidth="1"/>
    <col min="10" max="10" width="18.421875" style="5" hidden="1" customWidth="1"/>
    <col min="11" max="11" width="17.00390625" style="6" hidden="1" customWidth="1"/>
    <col min="12" max="13" width="14.421875" style="41" hidden="1" customWidth="1"/>
    <col min="14" max="14" width="14.421875" style="42" hidden="1" customWidth="1"/>
    <col min="15" max="16" width="14.421875" style="31" hidden="1" customWidth="1"/>
    <col min="17" max="18" width="0" style="1" hidden="1" customWidth="1"/>
    <col min="19" max="19" width="11.7109375" style="1" bestFit="1" customWidth="1"/>
    <col min="20" max="20" width="32.421875" style="1" customWidth="1"/>
    <col min="21" max="21" width="30.140625" style="1" customWidth="1"/>
    <col min="22" max="16384" width="11.421875" style="1" customWidth="1"/>
  </cols>
  <sheetData>
    <row r="1" spans="1:16" s="28" customFormat="1" ht="34.5" customHeight="1">
      <c r="A1" s="183" t="s">
        <v>171</v>
      </c>
      <c r="B1" s="184"/>
      <c r="C1" s="184"/>
      <c r="D1" s="184"/>
      <c r="E1" s="184"/>
      <c r="F1" s="184"/>
      <c r="G1" s="184"/>
      <c r="H1" s="184"/>
      <c r="I1" s="91" t="s">
        <v>13</v>
      </c>
      <c r="J1" s="26"/>
      <c r="K1" s="27"/>
      <c r="L1" s="10"/>
      <c r="M1" s="10"/>
      <c r="N1" s="11"/>
      <c r="O1" s="16"/>
      <c r="P1" s="16"/>
    </row>
    <row r="2" spans="1:16" s="28" customFormat="1" ht="28.5" customHeight="1">
      <c r="A2" s="185"/>
      <c r="B2" s="186"/>
      <c r="C2" s="186"/>
      <c r="D2" s="186"/>
      <c r="E2" s="186"/>
      <c r="F2" s="186"/>
      <c r="G2" s="186"/>
      <c r="H2" s="186"/>
      <c r="I2" s="92" t="s">
        <v>169</v>
      </c>
      <c r="J2" s="26"/>
      <c r="K2" s="27"/>
      <c r="L2" s="10"/>
      <c r="M2" s="10"/>
      <c r="N2" s="11"/>
      <c r="O2" s="16"/>
      <c r="P2" s="16"/>
    </row>
    <row r="3" spans="1:16" s="28" customFormat="1" ht="55.5" customHeight="1" thickBot="1">
      <c r="A3" s="185"/>
      <c r="B3" s="186"/>
      <c r="C3" s="186"/>
      <c r="D3" s="186"/>
      <c r="E3" s="186"/>
      <c r="F3" s="186"/>
      <c r="G3" s="186"/>
      <c r="H3" s="186"/>
      <c r="I3" s="93" t="s">
        <v>170</v>
      </c>
      <c r="J3" s="26"/>
      <c r="K3" s="27"/>
      <c r="L3" s="10"/>
      <c r="M3" s="10"/>
      <c r="N3" s="11"/>
      <c r="O3" s="16"/>
      <c r="P3" s="16"/>
    </row>
    <row r="4" spans="1:16" s="28" customFormat="1" ht="8.25" customHeight="1">
      <c r="A4" s="59"/>
      <c r="B4" s="187"/>
      <c r="C4" s="187"/>
      <c r="D4" s="187"/>
      <c r="E4" s="187"/>
      <c r="F4" s="187"/>
      <c r="G4" s="187"/>
      <c r="H4" s="187"/>
      <c r="I4" s="188"/>
      <c r="J4" s="26"/>
      <c r="K4" s="27"/>
      <c r="L4" s="10"/>
      <c r="M4" s="10"/>
      <c r="N4" s="11"/>
      <c r="O4" s="16"/>
      <c r="P4" s="16"/>
    </row>
    <row r="5" spans="1:16" s="28" customFormat="1" ht="39" customHeight="1">
      <c r="A5" s="189" t="s">
        <v>4</v>
      </c>
      <c r="B5" s="190"/>
      <c r="C5" s="187">
        <v>2015</v>
      </c>
      <c r="D5" s="187"/>
      <c r="E5" s="55"/>
      <c r="F5" s="56" t="s">
        <v>5</v>
      </c>
      <c r="G5" s="187" t="s">
        <v>208</v>
      </c>
      <c r="H5" s="187"/>
      <c r="I5" s="188"/>
      <c r="J5" s="26"/>
      <c r="K5" s="27"/>
      <c r="L5" s="10"/>
      <c r="M5" s="10"/>
      <c r="N5" s="11"/>
      <c r="O5" s="16"/>
      <c r="P5" s="16"/>
    </row>
    <row r="6" spans="1:14" ht="8.25" customHeight="1">
      <c r="A6" s="60"/>
      <c r="B6" s="178"/>
      <c r="C6" s="178"/>
      <c r="D6" s="178"/>
      <c r="E6" s="178"/>
      <c r="F6" s="178"/>
      <c r="G6" s="178"/>
      <c r="H6" s="178"/>
      <c r="I6" s="179"/>
      <c r="L6" s="29"/>
      <c r="M6" s="29"/>
      <c r="N6" s="30"/>
    </row>
    <row r="7" spans="1:16" s="25" customFormat="1" ht="15.75" customHeight="1">
      <c r="A7" s="180" t="s">
        <v>32</v>
      </c>
      <c r="B7" s="181" t="s">
        <v>0</v>
      </c>
      <c r="C7" s="182" t="s">
        <v>2</v>
      </c>
      <c r="D7" s="176" t="s">
        <v>3</v>
      </c>
      <c r="E7" s="176" t="s">
        <v>6</v>
      </c>
      <c r="F7" s="176"/>
      <c r="G7" s="174" t="s">
        <v>7</v>
      </c>
      <c r="H7" s="174"/>
      <c r="I7" s="175"/>
      <c r="J7" s="32"/>
      <c r="K7" s="33"/>
      <c r="L7" s="29"/>
      <c r="M7" s="29"/>
      <c r="N7" s="30"/>
      <c r="O7" s="34"/>
      <c r="P7" s="34"/>
    </row>
    <row r="8" spans="1:16" s="3" customFormat="1" ht="45.75" customHeight="1">
      <c r="A8" s="180"/>
      <c r="B8" s="181"/>
      <c r="C8" s="182"/>
      <c r="D8" s="176"/>
      <c r="E8" s="58" t="s">
        <v>8</v>
      </c>
      <c r="F8" s="115" t="s">
        <v>9</v>
      </c>
      <c r="G8" s="112" t="s">
        <v>10</v>
      </c>
      <c r="H8" s="112" t="s">
        <v>11</v>
      </c>
      <c r="I8" s="61" t="s">
        <v>12</v>
      </c>
      <c r="J8" s="35"/>
      <c r="K8" s="36"/>
      <c r="L8" s="37" t="s">
        <v>27</v>
      </c>
      <c r="M8" s="37" t="s">
        <v>27</v>
      </c>
      <c r="N8" s="38" t="s">
        <v>28</v>
      </c>
      <c r="O8" s="39" t="s">
        <v>30</v>
      </c>
      <c r="P8" s="39" t="s">
        <v>30</v>
      </c>
    </row>
    <row r="9" spans="1:16" s="2" customFormat="1" ht="76.5" customHeight="1">
      <c r="A9" s="171" t="s">
        <v>44</v>
      </c>
      <c r="B9" s="147" t="s">
        <v>140</v>
      </c>
      <c r="C9" s="69" t="s">
        <v>145</v>
      </c>
      <c r="D9" s="62" t="s">
        <v>25</v>
      </c>
      <c r="E9" s="82">
        <v>3000</v>
      </c>
      <c r="F9" s="82">
        <v>0</v>
      </c>
      <c r="G9" s="82">
        <v>27409200</v>
      </c>
      <c r="H9" s="95">
        <v>0</v>
      </c>
      <c r="I9" s="84">
        <f>+G9-H9</f>
        <v>27409200</v>
      </c>
      <c r="J9" s="40"/>
      <c r="K9" s="9"/>
      <c r="L9" s="41"/>
      <c r="M9" s="41"/>
      <c r="N9" s="42"/>
      <c r="O9" s="31"/>
      <c r="P9" s="31"/>
    </row>
    <row r="10" spans="1:16" s="2" customFormat="1" ht="35.25" customHeight="1">
      <c r="A10" s="172"/>
      <c r="B10" s="147"/>
      <c r="C10" s="69" t="s">
        <v>14</v>
      </c>
      <c r="D10" s="62" t="s">
        <v>177</v>
      </c>
      <c r="E10" s="82">
        <v>330314</v>
      </c>
      <c r="F10" s="82">
        <v>0</v>
      </c>
      <c r="G10" s="82">
        <v>721214000</v>
      </c>
      <c r="H10" s="95">
        <v>435891018</v>
      </c>
      <c r="I10" s="84">
        <f aca="true" t="shared" si="0" ref="I10:I20">+G10-H10</f>
        <v>285322982</v>
      </c>
      <c r="J10" s="40"/>
      <c r="K10" s="9"/>
      <c r="L10" s="41"/>
      <c r="M10" s="41"/>
      <c r="N10" s="42"/>
      <c r="O10" s="31"/>
      <c r="P10" s="31"/>
    </row>
    <row r="11" spans="1:16" s="2" customFormat="1" ht="30" customHeight="1">
      <c r="A11" s="172"/>
      <c r="B11" s="147"/>
      <c r="C11" s="69" t="s">
        <v>15</v>
      </c>
      <c r="D11" s="62" t="s">
        <v>25</v>
      </c>
      <c r="E11" s="82">
        <v>30000</v>
      </c>
      <c r="F11" s="82">
        <v>7000</v>
      </c>
      <c r="G11" s="82">
        <v>38854000</v>
      </c>
      <c r="H11" s="96">
        <v>0</v>
      </c>
      <c r="I11" s="84">
        <f t="shared" si="0"/>
        <v>38854000</v>
      </c>
      <c r="J11" s="40">
        <v>118606003</v>
      </c>
      <c r="K11" s="9"/>
      <c r="L11" s="41">
        <v>35046</v>
      </c>
      <c r="M11" s="41">
        <v>255412</v>
      </c>
      <c r="N11" s="42">
        <v>615140</v>
      </c>
      <c r="O11" s="31"/>
      <c r="P11" s="31"/>
    </row>
    <row r="12" spans="1:16" s="2" customFormat="1" ht="33.75" customHeight="1">
      <c r="A12" s="172"/>
      <c r="B12" s="147"/>
      <c r="C12" s="69" t="s">
        <v>16</v>
      </c>
      <c r="D12" s="62" t="s">
        <v>177</v>
      </c>
      <c r="E12" s="82">
        <v>4145</v>
      </c>
      <c r="F12" s="82">
        <v>1000</v>
      </c>
      <c r="G12" s="82">
        <v>38453200</v>
      </c>
      <c r="H12" s="96">
        <v>0</v>
      </c>
      <c r="I12" s="84">
        <f t="shared" si="0"/>
        <v>38453200</v>
      </c>
      <c r="J12" s="40">
        <v>304866161</v>
      </c>
      <c r="K12" s="9"/>
      <c r="L12" s="41">
        <v>79222</v>
      </c>
      <c r="M12" s="41"/>
      <c r="N12" s="42">
        <v>165962</v>
      </c>
      <c r="O12" s="31"/>
      <c r="P12" s="31"/>
    </row>
    <row r="13" spans="1:16" s="2" customFormat="1" ht="34.5" customHeight="1">
      <c r="A13" s="172"/>
      <c r="B13" s="147"/>
      <c r="C13" s="69" t="s">
        <v>17</v>
      </c>
      <c r="D13" s="62" t="s">
        <v>178</v>
      </c>
      <c r="E13" s="82">
        <v>3</v>
      </c>
      <c r="F13" s="82">
        <v>1</v>
      </c>
      <c r="G13" s="82">
        <v>55722000</v>
      </c>
      <c r="H13" s="95">
        <v>28108446</v>
      </c>
      <c r="I13" s="84">
        <f t="shared" si="0"/>
        <v>27613554</v>
      </c>
      <c r="J13" s="40">
        <f>SUM(J11:J12)</f>
        <v>423472164</v>
      </c>
      <c r="K13" s="9"/>
      <c r="L13" s="41">
        <v>255412</v>
      </c>
      <c r="M13" s="41"/>
      <c r="N13" s="42">
        <v>489303</v>
      </c>
      <c r="O13" s="31"/>
      <c r="P13" s="31"/>
    </row>
    <row r="14" spans="1:16" s="2" customFormat="1" ht="64.5" customHeight="1">
      <c r="A14" s="172"/>
      <c r="B14" s="147"/>
      <c r="C14" s="68" t="s">
        <v>31</v>
      </c>
      <c r="D14" s="62" t="s">
        <v>25</v>
      </c>
      <c r="E14" s="82">
        <v>2000</v>
      </c>
      <c r="F14" s="82">
        <v>500</v>
      </c>
      <c r="G14" s="82">
        <v>34447720</v>
      </c>
      <c r="H14" s="95">
        <v>0</v>
      </c>
      <c r="I14" s="84">
        <f t="shared" si="0"/>
        <v>34447720</v>
      </c>
      <c r="J14" s="43" t="s">
        <v>29</v>
      </c>
      <c r="K14" s="9"/>
      <c r="L14" s="41">
        <v>85137</v>
      </c>
      <c r="M14" s="41"/>
      <c r="N14" s="42">
        <v>341394</v>
      </c>
      <c r="O14" s="31"/>
      <c r="P14" s="31"/>
    </row>
    <row r="15" spans="1:16" s="2" customFormat="1" ht="42" customHeight="1">
      <c r="A15" s="172"/>
      <c r="B15" s="147"/>
      <c r="C15" s="68" t="s">
        <v>35</v>
      </c>
      <c r="D15" s="62" t="s">
        <v>18</v>
      </c>
      <c r="E15" s="82">
        <v>350</v>
      </c>
      <c r="F15" s="82">
        <v>0</v>
      </c>
      <c r="G15" s="82">
        <v>662640000</v>
      </c>
      <c r="H15" s="95">
        <v>0</v>
      </c>
      <c r="I15" s="84">
        <f t="shared" si="0"/>
        <v>662640000</v>
      </c>
      <c r="J15" s="43"/>
      <c r="K15" s="9"/>
      <c r="L15" s="107" t="s">
        <v>174</v>
      </c>
      <c r="M15" s="41"/>
      <c r="N15" s="42"/>
      <c r="O15" s="31"/>
      <c r="P15" s="31"/>
    </row>
    <row r="16" spans="1:16" s="2" customFormat="1" ht="48" customHeight="1">
      <c r="A16" s="172"/>
      <c r="B16" s="147"/>
      <c r="C16" s="68" t="s">
        <v>172</v>
      </c>
      <c r="D16" s="62" t="s">
        <v>179</v>
      </c>
      <c r="E16" s="82">
        <v>3</v>
      </c>
      <c r="F16" s="82">
        <v>2</v>
      </c>
      <c r="G16" s="82">
        <v>78120000</v>
      </c>
      <c r="H16" s="95">
        <v>0</v>
      </c>
      <c r="I16" s="84">
        <f t="shared" si="0"/>
        <v>78120000</v>
      </c>
      <c r="J16" s="40">
        <v>474190061</v>
      </c>
      <c r="K16" s="9"/>
      <c r="L16" s="41">
        <v>425685</v>
      </c>
      <c r="M16" s="41"/>
      <c r="N16" s="42">
        <v>197989</v>
      </c>
      <c r="O16" s="31"/>
      <c r="P16" s="31"/>
    </row>
    <row r="17" spans="1:16" s="2" customFormat="1" ht="48" customHeight="1">
      <c r="A17" s="172"/>
      <c r="B17" s="147"/>
      <c r="C17" s="68" t="s">
        <v>146</v>
      </c>
      <c r="D17" s="62" t="s">
        <v>33</v>
      </c>
      <c r="E17" s="121">
        <v>2</v>
      </c>
      <c r="F17" s="82">
        <v>0</v>
      </c>
      <c r="G17" s="82">
        <v>15000000</v>
      </c>
      <c r="H17" s="95">
        <v>0</v>
      </c>
      <c r="I17" s="84">
        <f t="shared" si="0"/>
        <v>15000000</v>
      </c>
      <c r="J17" s="40"/>
      <c r="K17" s="9"/>
      <c r="L17" s="41"/>
      <c r="M17" s="41"/>
      <c r="N17" s="42"/>
      <c r="O17" s="31"/>
      <c r="P17" s="31"/>
    </row>
    <row r="18" spans="1:16" s="2" customFormat="1" ht="48" customHeight="1">
      <c r="A18" s="172"/>
      <c r="B18" s="147"/>
      <c r="C18" s="68" t="s">
        <v>165</v>
      </c>
      <c r="D18" s="62" t="s">
        <v>25</v>
      </c>
      <c r="E18" s="82">
        <v>5774</v>
      </c>
      <c r="F18" s="82">
        <v>0</v>
      </c>
      <c r="G18" s="82"/>
      <c r="H18" s="95">
        <v>0</v>
      </c>
      <c r="I18" s="84">
        <f t="shared" si="0"/>
        <v>0</v>
      </c>
      <c r="J18" s="40"/>
      <c r="K18" s="9"/>
      <c r="L18" s="41"/>
      <c r="M18" s="41"/>
      <c r="N18" s="42"/>
      <c r="O18" s="31"/>
      <c r="P18" s="31"/>
    </row>
    <row r="19" spans="1:16" s="2" customFormat="1" ht="48" customHeight="1">
      <c r="A19" s="172"/>
      <c r="B19" s="147"/>
      <c r="C19" s="68" t="s">
        <v>36</v>
      </c>
      <c r="D19" s="62" t="s">
        <v>180</v>
      </c>
      <c r="E19" s="82">
        <v>6</v>
      </c>
      <c r="F19" s="82">
        <v>0</v>
      </c>
      <c r="G19" s="82">
        <v>167580654</v>
      </c>
      <c r="H19" s="95">
        <v>0</v>
      </c>
      <c r="I19" s="84">
        <f t="shared" si="0"/>
        <v>167580654</v>
      </c>
      <c r="J19" s="40"/>
      <c r="K19" s="9"/>
      <c r="L19" s="41"/>
      <c r="M19" s="41"/>
      <c r="N19" s="42"/>
      <c r="O19" s="31"/>
      <c r="P19" s="31"/>
    </row>
    <row r="20" spans="1:16" s="2" customFormat="1" ht="33" customHeight="1">
      <c r="A20" s="172"/>
      <c r="B20" s="147"/>
      <c r="C20" s="68" t="s">
        <v>129</v>
      </c>
      <c r="D20" s="62" t="s">
        <v>130</v>
      </c>
      <c r="E20" s="82">
        <v>100</v>
      </c>
      <c r="F20" s="82">
        <v>0</v>
      </c>
      <c r="G20" s="82">
        <v>25100000</v>
      </c>
      <c r="H20" s="95">
        <v>8032000</v>
      </c>
      <c r="I20" s="84">
        <f t="shared" si="0"/>
        <v>17068000</v>
      </c>
      <c r="J20" s="43">
        <f>SUM(J16:J16)</f>
        <v>474190061</v>
      </c>
      <c r="K20" s="9"/>
      <c r="L20" s="41">
        <v>1097149</v>
      </c>
      <c r="M20" s="41"/>
      <c r="N20" s="42">
        <v>278352</v>
      </c>
      <c r="O20" s="31"/>
      <c r="P20" s="31"/>
    </row>
    <row r="21" spans="1:16" s="2" customFormat="1" ht="18" customHeight="1">
      <c r="A21" s="172"/>
      <c r="B21" s="147"/>
      <c r="C21" s="149" t="s">
        <v>19</v>
      </c>
      <c r="D21" s="149"/>
      <c r="E21" s="149"/>
      <c r="F21" s="149"/>
      <c r="G21" s="86">
        <f>SUM(G9:G20)</f>
        <v>1864540774</v>
      </c>
      <c r="H21" s="65"/>
      <c r="I21" s="132">
        <f>SUM(I9:I20)</f>
        <v>1392509310</v>
      </c>
      <c r="J21" s="44">
        <f>675436154-J20</f>
        <v>201246093</v>
      </c>
      <c r="K21" s="9"/>
      <c r="L21" s="41">
        <v>210274</v>
      </c>
      <c r="M21" s="41"/>
      <c r="N21" s="42"/>
      <c r="O21" s="31"/>
      <c r="P21" s="31"/>
    </row>
    <row r="22" spans="1:16" s="2" customFormat="1" ht="18" customHeight="1">
      <c r="A22" s="172"/>
      <c r="B22" s="147"/>
      <c r="C22" s="149" t="s">
        <v>20</v>
      </c>
      <c r="D22" s="149"/>
      <c r="E22" s="149"/>
      <c r="F22" s="149"/>
      <c r="G22" s="149"/>
      <c r="H22" s="86">
        <f>SUM(H9:H21)</f>
        <v>472031464</v>
      </c>
      <c r="I22" s="177"/>
      <c r="J22" s="21">
        <v>11</v>
      </c>
      <c r="K22" s="9"/>
      <c r="L22" s="41">
        <v>105137</v>
      </c>
      <c r="M22" s="41"/>
      <c r="N22" s="42"/>
      <c r="O22" s="31"/>
      <c r="P22" s="31"/>
    </row>
    <row r="23" spans="1:16" s="2" customFormat="1" ht="18.75" customHeight="1">
      <c r="A23" s="172"/>
      <c r="B23" s="147"/>
      <c r="C23" s="149" t="s">
        <v>21</v>
      </c>
      <c r="D23" s="149"/>
      <c r="E23" s="149"/>
      <c r="F23" s="149"/>
      <c r="G23" s="149"/>
      <c r="H23" s="94">
        <f>+H22/G21</f>
        <v>0.25316231781155996</v>
      </c>
      <c r="I23" s="177"/>
      <c r="J23" s="20"/>
      <c r="K23" s="9"/>
      <c r="L23" s="19"/>
      <c r="M23" s="19">
        <f>SUM(L11:M22)</f>
        <v>2548474</v>
      </c>
      <c r="N23" s="42"/>
      <c r="O23" s="31"/>
      <c r="P23" s="31"/>
    </row>
    <row r="24" spans="1:16" s="2" customFormat="1" ht="24" customHeight="1">
      <c r="A24" s="172"/>
      <c r="B24" s="150" t="s">
        <v>0</v>
      </c>
      <c r="C24" s="153" t="s">
        <v>2</v>
      </c>
      <c r="D24" s="153" t="s">
        <v>3</v>
      </c>
      <c r="E24" s="153" t="s">
        <v>6</v>
      </c>
      <c r="F24" s="153"/>
      <c r="G24" s="151" t="s">
        <v>7</v>
      </c>
      <c r="H24" s="151"/>
      <c r="I24" s="152"/>
      <c r="J24" s="20"/>
      <c r="K24" s="9"/>
      <c r="L24" s="19"/>
      <c r="M24" s="19"/>
      <c r="N24" s="42"/>
      <c r="O24" s="31"/>
      <c r="P24" s="31"/>
    </row>
    <row r="25" spans="1:16" s="2" customFormat="1" ht="57" customHeight="1">
      <c r="A25" s="172"/>
      <c r="B25" s="150"/>
      <c r="C25" s="153"/>
      <c r="D25" s="153"/>
      <c r="E25" s="72" t="s">
        <v>8</v>
      </c>
      <c r="F25" s="72" t="s">
        <v>9</v>
      </c>
      <c r="G25" s="113" t="s">
        <v>10</v>
      </c>
      <c r="H25" s="70" t="s">
        <v>11</v>
      </c>
      <c r="I25" s="71" t="s">
        <v>12</v>
      </c>
      <c r="J25" s="20"/>
      <c r="K25" s="9"/>
      <c r="L25" s="19"/>
      <c r="M25" s="19"/>
      <c r="N25" s="42"/>
      <c r="O25" s="31"/>
      <c r="P25" s="31"/>
    </row>
    <row r="26" spans="1:16" s="2" customFormat="1" ht="33" customHeight="1">
      <c r="A26" s="172"/>
      <c r="B26" s="147" t="s">
        <v>141</v>
      </c>
      <c r="C26" s="69" t="s">
        <v>176</v>
      </c>
      <c r="D26" s="62" t="s">
        <v>177</v>
      </c>
      <c r="E26" s="82">
        <v>35356</v>
      </c>
      <c r="F26" s="82">
        <v>0</v>
      </c>
      <c r="G26" s="83">
        <v>244078000</v>
      </c>
      <c r="H26" s="83">
        <v>31063968</v>
      </c>
      <c r="I26" s="84">
        <f>+G26-H26</f>
        <v>213014032</v>
      </c>
      <c r="J26" s="20"/>
      <c r="K26" s="9"/>
      <c r="L26" s="19"/>
      <c r="M26" s="19"/>
      <c r="N26" s="42"/>
      <c r="O26" s="31"/>
      <c r="P26" s="31"/>
    </row>
    <row r="27" spans="1:16" s="2" customFormat="1" ht="33" customHeight="1">
      <c r="A27" s="172"/>
      <c r="B27" s="147"/>
      <c r="C27" s="68" t="s">
        <v>147</v>
      </c>
      <c r="D27" s="62" t="s">
        <v>25</v>
      </c>
      <c r="E27" s="82">
        <v>13000</v>
      </c>
      <c r="F27" s="82">
        <v>13000</v>
      </c>
      <c r="G27" s="83">
        <v>100400000</v>
      </c>
      <c r="H27" s="83">
        <v>0</v>
      </c>
      <c r="I27" s="84">
        <f>+G27-H27</f>
        <v>100400000</v>
      </c>
      <c r="J27" s="20"/>
      <c r="K27" s="9"/>
      <c r="L27" s="19"/>
      <c r="M27" s="19"/>
      <c r="N27" s="42"/>
      <c r="O27" s="31"/>
      <c r="P27" s="31"/>
    </row>
    <row r="28" spans="1:16" s="2" customFormat="1" ht="53.25" customHeight="1">
      <c r="A28" s="172"/>
      <c r="B28" s="147"/>
      <c r="C28" s="68" t="s">
        <v>37</v>
      </c>
      <c r="D28" s="62" t="s">
        <v>177</v>
      </c>
      <c r="E28" s="82">
        <v>49000</v>
      </c>
      <c r="F28" s="82">
        <v>0</v>
      </c>
      <c r="G28" s="83">
        <v>0</v>
      </c>
      <c r="H28" s="83">
        <v>0</v>
      </c>
      <c r="I28" s="84">
        <f>+G28-H28</f>
        <v>0</v>
      </c>
      <c r="J28" s="20"/>
      <c r="K28" s="9"/>
      <c r="L28" s="19"/>
      <c r="M28" s="19"/>
      <c r="N28" s="42"/>
      <c r="O28" s="31"/>
      <c r="P28" s="31"/>
    </row>
    <row r="29" spans="1:16" s="2" customFormat="1" ht="30" customHeight="1">
      <c r="A29" s="172"/>
      <c r="B29" s="147"/>
      <c r="C29" s="68" t="s">
        <v>129</v>
      </c>
      <c r="D29" s="62" t="s">
        <v>130</v>
      </c>
      <c r="E29" s="82">
        <v>100</v>
      </c>
      <c r="F29" s="82">
        <v>0</v>
      </c>
      <c r="G29" s="83">
        <v>5522000</v>
      </c>
      <c r="H29" s="83">
        <v>2008000</v>
      </c>
      <c r="I29" s="84">
        <f>+G29-H29</f>
        <v>3514000</v>
      </c>
      <c r="J29" s="20"/>
      <c r="K29" s="9"/>
      <c r="L29" s="19"/>
      <c r="M29" s="19"/>
      <c r="N29" s="42"/>
      <c r="O29" s="31"/>
      <c r="P29" s="31"/>
    </row>
    <row r="30" spans="1:16" s="2" customFormat="1" ht="24" customHeight="1">
      <c r="A30" s="172"/>
      <c r="B30" s="147"/>
      <c r="C30" s="149" t="s">
        <v>19</v>
      </c>
      <c r="D30" s="149"/>
      <c r="E30" s="149"/>
      <c r="F30" s="149"/>
      <c r="G30" s="86">
        <f>SUM(G26:G29)</f>
        <v>350000000</v>
      </c>
      <c r="H30" s="64"/>
      <c r="I30" s="132">
        <f>+I29+I28+I27+I26</f>
        <v>316928032</v>
      </c>
      <c r="J30" s="20"/>
      <c r="K30" s="9"/>
      <c r="L30" s="19"/>
      <c r="M30" s="19"/>
      <c r="N30" s="42"/>
      <c r="O30" s="31"/>
      <c r="P30" s="31"/>
    </row>
    <row r="31" spans="1:16" s="2" customFormat="1" ht="18" customHeight="1">
      <c r="A31" s="172"/>
      <c r="B31" s="147"/>
      <c r="C31" s="149" t="s">
        <v>20</v>
      </c>
      <c r="D31" s="149"/>
      <c r="E31" s="149"/>
      <c r="F31" s="149"/>
      <c r="G31" s="149"/>
      <c r="H31" s="86">
        <f>SUM(H26:H30)</f>
        <v>33071968</v>
      </c>
      <c r="I31" s="177"/>
      <c r="J31" s="20"/>
      <c r="K31" s="9"/>
      <c r="L31" s="19"/>
      <c r="M31" s="19"/>
      <c r="N31" s="42"/>
      <c r="O31" s="31"/>
      <c r="P31" s="31"/>
    </row>
    <row r="32" spans="1:16" s="2" customFormat="1" ht="18" customHeight="1">
      <c r="A32" s="172"/>
      <c r="B32" s="147"/>
      <c r="C32" s="149" t="s">
        <v>21</v>
      </c>
      <c r="D32" s="149"/>
      <c r="E32" s="149"/>
      <c r="F32" s="149"/>
      <c r="G32" s="149"/>
      <c r="H32" s="94">
        <f>+H31/G30</f>
        <v>0.09449133714285714</v>
      </c>
      <c r="I32" s="177"/>
      <c r="J32" s="20"/>
      <c r="K32" s="9"/>
      <c r="L32" s="19"/>
      <c r="M32" s="19"/>
      <c r="N32" s="42"/>
      <c r="O32" s="31"/>
      <c r="P32" s="31"/>
    </row>
    <row r="33" spans="1:16" s="2" customFormat="1" ht="47.25" customHeight="1">
      <c r="A33" s="172"/>
      <c r="B33" s="150" t="s">
        <v>0</v>
      </c>
      <c r="C33" s="153" t="s">
        <v>2</v>
      </c>
      <c r="D33" s="153" t="s">
        <v>3</v>
      </c>
      <c r="E33" s="153" t="s">
        <v>6</v>
      </c>
      <c r="F33" s="153"/>
      <c r="G33" s="151" t="s">
        <v>7</v>
      </c>
      <c r="H33" s="151"/>
      <c r="I33" s="152"/>
      <c r="J33" s="20"/>
      <c r="K33" s="9"/>
      <c r="L33" s="19"/>
      <c r="M33" s="19"/>
      <c r="N33" s="42"/>
      <c r="O33" s="31"/>
      <c r="P33" s="31"/>
    </row>
    <row r="34" spans="1:16" s="2" customFormat="1" ht="47.25" customHeight="1">
      <c r="A34" s="172"/>
      <c r="B34" s="150"/>
      <c r="C34" s="153"/>
      <c r="D34" s="153"/>
      <c r="E34" s="72" t="s">
        <v>8</v>
      </c>
      <c r="F34" s="72" t="s">
        <v>9</v>
      </c>
      <c r="G34" s="113" t="s">
        <v>10</v>
      </c>
      <c r="H34" s="70" t="s">
        <v>11</v>
      </c>
      <c r="I34" s="71" t="s">
        <v>12</v>
      </c>
      <c r="J34" s="20"/>
      <c r="K34" s="9"/>
      <c r="L34" s="19"/>
      <c r="M34" s="19"/>
      <c r="N34" s="42"/>
      <c r="O34" s="31"/>
      <c r="P34" s="31"/>
    </row>
    <row r="35" spans="1:16" s="2" customFormat="1" ht="83.25" customHeight="1">
      <c r="A35" s="172"/>
      <c r="B35" s="147" t="s">
        <v>142</v>
      </c>
      <c r="C35" s="69" t="s">
        <v>38</v>
      </c>
      <c r="D35" s="62" t="s">
        <v>39</v>
      </c>
      <c r="E35" s="82">
        <v>2</v>
      </c>
      <c r="F35" s="122">
        <v>2</v>
      </c>
      <c r="G35" s="83">
        <v>0</v>
      </c>
      <c r="H35" s="83">
        <v>0</v>
      </c>
      <c r="I35" s="84">
        <f aca="true" t="shared" si="1" ref="I35:I41">+G35-H35</f>
        <v>0</v>
      </c>
      <c r="J35" s="20"/>
      <c r="K35" s="9"/>
      <c r="L35" s="19"/>
      <c r="M35" s="19"/>
      <c r="N35" s="42"/>
      <c r="O35" s="31"/>
      <c r="P35" s="31"/>
    </row>
    <row r="36" spans="1:16" s="2" customFormat="1" ht="33" customHeight="1">
      <c r="A36" s="172"/>
      <c r="B36" s="147"/>
      <c r="C36" s="68" t="s">
        <v>40</v>
      </c>
      <c r="D36" s="62" t="s">
        <v>41</v>
      </c>
      <c r="E36" s="82">
        <v>2</v>
      </c>
      <c r="F36" s="122">
        <v>2</v>
      </c>
      <c r="G36" s="83">
        <v>0</v>
      </c>
      <c r="H36" s="83">
        <v>0</v>
      </c>
      <c r="I36" s="84">
        <f t="shared" si="1"/>
        <v>0</v>
      </c>
      <c r="J36" s="20"/>
      <c r="K36" s="9"/>
      <c r="L36" s="19"/>
      <c r="M36" s="19"/>
      <c r="N36" s="42"/>
      <c r="O36" s="31"/>
      <c r="P36" s="31"/>
    </row>
    <row r="37" spans="1:16" s="2" customFormat="1" ht="45.75" customHeight="1">
      <c r="A37" s="172"/>
      <c r="B37" s="147"/>
      <c r="C37" s="68" t="s">
        <v>42</v>
      </c>
      <c r="D37" s="62" t="s">
        <v>43</v>
      </c>
      <c r="E37" s="82">
        <v>2</v>
      </c>
      <c r="F37" s="122">
        <v>2</v>
      </c>
      <c r="G37" s="83">
        <v>25903200</v>
      </c>
      <c r="H37" s="83">
        <v>21274760</v>
      </c>
      <c r="I37" s="84">
        <f t="shared" si="1"/>
        <v>4628440</v>
      </c>
      <c r="J37" s="20"/>
      <c r="K37" s="9"/>
      <c r="L37" s="19"/>
      <c r="M37" s="19"/>
      <c r="N37" s="42"/>
      <c r="O37" s="31"/>
      <c r="P37" s="31"/>
    </row>
    <row r="38" spans="1:16" s="2" customFormat="1" ht="49.5" customHeight="1">
      <c r="A38" s="172"/>
      <c r="B38" s="147"/>
      <c r="C38" s="68" t="s">
        <v>148</v>
      </c>
      <c r="D38" s="62" t="s">
        <v>179</v>
      </c>
      <c r="E38" s="82">
        <v>2</v>
      </c>
      <c r="F38" s="122">
        <v>2</v>
      </c>
      <c r="G38" s="83">
        <v>176049015</v>
      </c>
      <c r="H38" s="95">
        <v>8386197</v>
      </c>
      <c r="I38" s="84">
        <f t="shared" si="1"/>
        <v>167662818</v>
      </c>
      <c r="J38" s="20"/>
      <c r="K38" s="9"/>
      <c r="L38" s="19"/>
      <c r="M38" s="19"/>
      <c r="N38" s="42"/>
      <c r="O38" s="31"/>
      <c r="P38" s="31"/>
    </row>
    <row r="39" spans="1:16" s="2" customFormat="1" ht="36" customHeight="1">
      <c r="A39" s="172"/>
      <c r="B39" s="147"/>
      <c r="C39" s="68" t="s">
        <v>149</v>
      </c>
      <c r="D39" s="62" t="s">
        <v>179</v>
      </c>
      <c r="E39" s="82">
        <v>2</v>
      </c>
      <c r="F39" s="122">
        <v>2</v>
      </c>
      <c r="G39" s="83">
        <v>9036000</v>
      </c>
      <c r="H39" s="83">
        <v>0</v>
      </c>
      <c r="I39" s="84">
        <f t="shared" si="1"/>
        <v>9036000</v>
      </c>
      <c r="J39" s="20"/>
      <c r="K39" s="9"/>
      <c r="L39" s="19"/>
      <c r="M39" s="19"/>
      <c r="N39" s="42"/>
      <c r="O39" s="31"/>
      <c r="P39" s="31"/>
    </row>
    <row r="40" spans="1:16" s="2" customFormat="1" ht="45.75" customHeight="1">
      <c r="A40" s="172"/>
      <c r="B40" s="147"/>
      <c r="C40" s="68" t="s">
        <v>150</v>
      </c>
      <c r="D40" s="62" t="s">
        <v>151</v>
      </c>
      <c r="E40" s="82">
        <v>6</v>
      </c>
      <c r="F40" s="122">
        <v>2</v>
      </c>
      <c r="G40" s="83">
        <v>11718296</v>
      </c>
      <c r="H40" s="83">
        <v>0</v>
      </c>
      <c r="I40" s="84">
        <f t="shared" si="1"/>
        <v>11718296</v>
      </c>
      <c r="J40" s="20"/>
      <c r="K40" s="9"/>
      <c r="L40" s="19"/>
      <c r="M40" s="19"/>
      <c r="N40" s="42"/>
      <c r="O40" s="31"/>
      <c r="P40" s="31"/>
    </row>
    <row r="41" spans="1:16" s="2" customFormat="1" ht="33.75" customHeight="1">
      <c r="A41" s="172"/>
      <c r="B41" s="147"/>
      <c r="C41" s="68" t="s">
        <v>129</v>
      </c>
      <c r="D41" s="62" t="s">
        <v>130</v>
      </c>
      <c r="E41" s="82">
        <v>100</v>
      </c>
      <c r="F41" s="82">
        <v>0</v>
      </c>
      <c r="G41" s="83">
        <v>2293489</v>
      </c>
      <c r="H41" s="83">
        <v>997028</v>
      </c>
      <c r="I41" s="84">
        <f t="shared" si="1"/>
        <v>1296461</v>
      </c>
      <c r="J41" s="20"/>
      <c r="K41" s="9"/>
      <c r="L41" s="19"/>
      <c r="M41" s="19"/>
      <c r="N41" s="42"/>
      <c r="O41" s="31"/>
      <c r="P41" s="31"/>
    </row>
    <row r="42" spans="1:16" s="2" customFormat="1" ht="27" customHeight="1">
      <c r="A42" s="172"/>
      <c r="B42" s="147"/>
      <c r="C42" s="149" t="s">
        <v>19</v>
      </c>
      <c r="D42" s="149"/>
      <c r="E42" s="149"/>
      <c r="F42" s="149"/>
      <c r="G42" s="86">
        <f>SUM(G35:G41)</f>
        <v>225000000</v>
      </c>
      <c r="H42" s="64">
        <v>0</v>
      </c>
      <c r="I42" s="132">
        <f>+I35+I36+I37+I38+I39+I40+I41</f>
        <v>194342015</v>
      </c>
      <c r="J42" s="20"/>
      <c r="K42" s="9"/>
      <c r="L42" s="19"/>
      <c r="M42" s="19"/>
      <c r="N42" s="42"/>
      <c r="O42" s="31"/>
      <c r="P42" s="31"/>
    </row>
    <row r="43" spans="1:16" s="2" customFormat="1" ht="24.75" customHeight="1">
      <c r="A43" s="172"/>
      <c r="B43" s="147"/>
      <c r="C43" s="149" t="s">
        <v>20</v>
      </c>
      <c r="D43" s="149"/>
      <c r="E43" s="149"/>
      <c r="F43" s="149"/>
      <c r="G43" s="149"/>
      <c r="H43" s="86">
        <f>SUM(H35:H42)</f>
        <v>30657985</v>
      </c>
      <c r="I43" s="177"/>
      <c r="J43" s="20"/>
      <c r="K43" s="9"/>
      <c r="L43" s="19"/>
      <c r="M43" s="19"/>
      <c r="N43" s="42"/>
      <c r="O43" s="31"/>
      <c r="P43" s="31"/>
    </row>
    <row r="44" spans="1:16" s="2" customFormat="1" ht="18.75" customHeight="1">
      <c r="A44" s="173"/>
      <c r="B44" s="147"/>
      <c r="C44" s="149" t="s">
        <v>21</v>
      </c>
      <c r="D44" s="149"/>
      <c r="E44" s="149"/>
      <c r="F44" s="149"/>
      <c r="G44" s="149"/>
      <c r="H44" s="94">
        <f>+H43/G42</f>
        <v>0.13625771111111112</v>
      </c>
      <c r="I44" s="177"/>
      <c r="J44" s="20"/>
      <c r="K44" s="9"/>
      <c r="L44" s="19"/>
      <c r="M44" s="19"/>
      <c r="N44" s="42"/>
      <c r="O44" s="31"/>
      <c r="P44" s="31"/>
    </row>
    <row r="45" spans="1:16" s="2" customFormat="1" ht="17.25" customHeight="1">
      <c r="A45" s="169" t="s">
        <v>32</v>
      </c>
      <c r="B45" s="170" t="s">
        <v>0</v>
      </c>
      <c r="C45" s="176" t="s">
        <v>2</v>
      </c>
      <c r="D45" s="176" t="s">
        <v>3</v>
      </c>
      <c r="E45" s="176" t="s">
        <v>6</v>
      </c>
      <c r="F45" s="176"/>
      <c r="G45" s="174" t="s">
        <v>7</v>
      </c>
      <c r="H45" s="174"/>
      <c r="I45" s="175"/>
      <c r="J45" s="35"/>
      <c r="K45" s="9"/>
      <c r="L45" s="41"/>
      <c r="M45" s="41"/>
      <c r="N45" s="42"/>
      <c r="O45" s="31"/>
      <c r="P45" s="31"/>
    </row>
    <row r="46" spans="1:16" s="2" customFormat="1" ht="51.75" customHeight="1">
      <c r="A46" s="169"/>
      <c r="B46" s="170"/>
      <c r="C46" s="176"/>
      <c r="D46" s="176"/>
      <c r="E46" s="58" t="s">
        <v>8</v>
      </c>
      <c r="F46" s="58" t="s">
        <v>9</v>
      </c>
      <c r="G46" s="112" t="s">
        <v>10</v>
      </c>
      <c r="H46" s="57" t="s">
        <v>11</v>
      </c>
      <c r="I46" s="61" t="s">
        <v>12</v>
      </c>
      <c r="J46" s="35"/>
      <c r="K46" s="9"/>
      <c r="L46" s="41"/>
      <c r="M46" s="41"/>
      <c r="N46" s="42"/>
      <c r="O46" s="31"/>
      <c r="P46" s="31"/>
    </row>
    <row r="47" spans="1:16" s="2" customFormat="1" ht="119.25" customHeight="1">
      <c r="A47" s="171" t="s">
        <v>45</v>
      </c>
      <c r="B47" s="147" t="s">
        <v>143</v>
      </c>
      <c r="C47" s="69" t="s">
        <v>152</v>
      </c>
      <c r="D47" s="62" t="s">
        <v>153</v>
      </c>
      <c r="E47" s="87">
        <v>1</v>
      </c>
      <c r="F47" s="89">
        <v>0</v>
      </c>
      <c r="G47" s="88">
        <v>55000000</v>
      </c>
      <c r="H47" s="88">
        <v>0</v>
      </c>
      <c r="I47" s="84">
        <f>+G47-H47</f>
        <v>55000000</v>
      </c>
      <c r="J47" s="35"/>
      <c r="K47" s="9"/>
      <c r="L47" s="23">
        <f>75206</f>
        <v>75206</v>
      </c>
      <c r="M47" s="41">
        <v>340671</v>
      </c>
      <c r="N47" s="42"/>
      <c r="O47" s="31"/>
      <c r="P47" s="31"/>
    </row>
    <row r="48" spans="1:16" s="2" customFormat="1" ht="30.75" customHeight="1" hidden="1">
      <c r="A48" s="172"/>
      <c r="B48" s="147"/>
      <c r="C48" s="73" t="s">
        <v>22</v>
      </c>
      <c r="D48" s="62" t="s">
        <v>24</v>
      </c>
      <c r="E48" s="87"/>
      <c r="F48" s="89">
        <v>0</v>
      </c>
      <c r="G48" s="88"/>
      <c r="H48" s="88"/>
      <c r="I48" s="84">
        <f>+G48-H48</f>
        <v>0</v>
      </c>
      <c r="J48" s="35"/>
      <c r="K48" s="9"/>
      <c r="L48" s="23">
        <f>35046*4</f>
        <v>140184</v>
      </c>
      <c r="M48" s="41">
        <v>70092</v>
      </c>
      <c r="N48" s="42"/>
      <c r="O48" s="31"/>
      <c r="P48" s="31"/>
    </row>
    <row r="49" spans="1:16" s="2" customFormat="1" ht="30.75" customHeight="1" hidden="1">
      <c r="A49" s="172"/>
      <c r="B49" s="147"/>
      <c r="C49" s="67" t="s">
        <v>23</v>
      </c>
      <c r="D49" s="62" t="s">
        <v>24</v>
      </c>
      <c r="E49" s="87"/>
      <c r="F49" s="89">
        <v>0</v>
      </c>
      <c r="G49" s="88"/>
      <c r="H49" s="88"/>
      <c r="I49" s="84">
        <f>+G49-H49</f>
        <v>0</v>
      </c>
      <c r="J49" s="35"/>
      <c r="K49" s="9"/>
      <c r="L49" s="23">
        <v>65165</v>
      </c>
      <c r="M49" s="41">
        <v>266765</v>
      </c>
      <c r="N49" s="42"/>
      <c r="O49" s="31"/>
      <c r="P49" s="31"/>
    </row>
    <row r="50" spans="1:16" s="2" customFormat="1" ht="30.75" customHeight="1">
      <c r="A50" s="172"/>
      <c r="B50" s="147"/>
      <c r="C50" s="69" t="s">
        <v>46</v>
      </c>
      <c r="D50" s="62" t="s">
        <v>181</v>
      </c>
      <c r="E50" s="87">
        <v>6</v>
      </c>
      <c r="F50" s="89">
        <v>0</v>
      </c>
      <c r="G50" s="88">
        <v>2658871379</v>
      </c>
      <c r="H50" s="88">
        <v>0</v>
      </c>
      <c r="I50" s="84">
        <f>+G50-H50</f>
        <v>2658871379</v>
      </c>
      <c r="J50" s="35"/>
      <c r="K50" s="9"/>
      <c r="L50" s="23"/>
      <c r="M50" s="41"/>
      <c r="N50" s="42"/>
      <c r="O50" s="31"/>
      <c r="P50" s="31"/>
    </row>
    <row r="51" spans="1:16" s="2" customFormat="1" ht="30.75" customHeight="1">
      <c r="A51" s="172"/>
      <c r="B51" s="147"/>
      <c r="C51" s="68" t="s">
        <v>154</v>
      </c>
      <c r="D51" s="74" t="s">
        <v>182</v>
      </c>
      <c r="E51" s="87">
        <v>1</v>
      </c>
      <c r="F51" s="89">
        <v>0</v>
      </c>
      <c r="G51" s="88">
        <v>0</v>
      </c>
      <c r="H51" s="88">
        <v>0</v>
      </c>
      <c r="I51" s="84">
        <f>+G51-H51</f>
        <v>0</v>
      </c>
      <c r="J51" s="35"/>
      <c r="K51" s="9"/>
      <c r="L51" s="23"/>
      <c r="M51" s="41"/>
      <c r="N51" s="42"/>
      <c r="O51" s="31"/>
      <c r="P51" s="31"/>
    </row>
    <row r="52" spans="1:16" s="2" customFormat="1" ht="17.25" customHeight="1">
      <c r="A52" s="172"/>
      <c r="B52" s="147"/>
      <c r="C52" s="161" t="s">
        <v>19</v>
      </c>
      <c r="D52" s="161"/>
      <c r="E52" s="161"/>
      <c r="F52" s="161"/>
      <c r="G52" s="86">
        <f>SUM(G47:G51)</f>
        <v>2713871379</v>
      </c>
      <c r="H52" s="63"/>
      <c r="I52" s="132">
        <f>+I47+I50+I51</f>
        <v>2713871379</v>
      </c>
      <c r="J52" s="22"/>
      <c r="K52" s="9"/>
      <c r="L52" s="41"/>
      <c r="M52" s="41"/>
      <c r="N52" s="42"/>
      <c r="O52" s="31"/>
      <c r="P52" s="31"/>
    </row>
    <row r="53" spans="1:16" s="2" customFormat="1" ht="16.5" customHeight="1">
      <c r="A53" s="172"/>
      <c r="B53" s="147"/>
      <c r="C53" s="161" t="s">
        <v>20</v>
      </c>
      <c r="D53" s="161"/>
      <c r="E53" s="161"/>
      <c r="F53" s="161"/>
      <c r="G53" s="161"/>
      <c r="H53" s="86">
        <f>SUM(H47:H52)</f>
        <v>0</v>
      </c>
      <c r="I53" s="132"/>
      <c r="J53" s="21"/>
      <c r="K53" s="9"/>
      <c r="L53" s="41"/>
      <c r="M53" s="41"/>
      <c r="N53" s="42"/>
      <c r="O53" s="31"/>
      <c r="P53" s="31"/>
    </row>
    <row r="54" spans="1:16" s="2" customFormat="1" ht="33.75" customHeight="1">
      <c r="A54" s="172"/>
      <c r="B54" s="147"/>
      <c r="C54" s="163" t="s">
        <v>21</v>
      </c>
      <c r="D54" s="149"/>
      <c r="E54" s="149"/>
      <c r="F54" s="149"/>
      <c r="G54" s="149"/>
      <c r="H54" s="94">
        <f>+H53/G52</f>
        <v>0</v>
      </c>
      <c r="I54" s="132"/>
      <c r="J54" s="35"/>
      <c r="K54" s="9"/>
      <c r="L54" s="41"/>
      <c r="M54" s="41"/>
      <c r="N54" s="42"/>
      <c r="O54" s="31"/>
      <c r="P54" s="31"/>
    </row>
    <row r="55" spans="1:16" s="2" customFormat="1" ht="33.75" customHeight="1">
      <c r="A55" s="172"/>
      <c r="B55" s="150" t="s">
        <v>0</v>
      </c>
      <c r="C55" s="153" t="s">
        <v>2</v>
      </c>
      <c r="D55" s="153" t="s">
        <v>3</v>
      </c>
      <c r="E55" s="153" t="s">
        <v>6</v>
      </c>
      <c r="F55" s="153"/>
      <c r="G55" s="151" t="s">
        <v>166</v>
      </c>
      <c r="H55" s="151"/>
      <c r="I55" s="152"/>
      <c r="J55" s="35"/>
      <c r="K55" s="9"/>
      <c r="L55" s="41"/>
      <c r="M55" s="41"/>
      <c r="N55" s="42"/>
      <c r="O55" s="31"/>
      <c r="P55" s="31"/>
    </row>
    <row r="56" spans="1:16" s="2" customFormat="1" ht="33.75" customHeight="1">
      <c r="A56" s="172"/>
      <c r="B56" s="150"/>
      <c r="C56" s="153"/>
      <c r="D56" s="153"/>
      <c r="E56" s="72" t="s">
        <v>8</v>
      </c>
      <c r="F56" s="72" t="s">
        <v>9</v>
      </c>
      <c r="G56" s="113" t="s">
        <v>10</v>
      </c>
      <c r="H56" s="70" t="s">
        <v>11</v>
      </c>
      <c r="I56" s="71" t="s">
        <v>12</v>
      </c>
      <c r="J56" s="35"/>
      <c r="K56" s="9"/>
      <c r="L56" s="41"/>
      <c r="M56" s="41"/>
      <c r="N56" s="42"/>
      <c r="O56" s="31"/>
      <c r="P56" s="31"/>
    </row>
    <row r="57" spans="1:16" s="2" customFormat="1" ht="34.5" customHeight="1">
      <c r="A57" s="172"/>
      <c r="B57" s="157" t="s">
        <v>47</v>
      </c>
      <c r="C57" s="75" t="s">
        <v>48</v>
      </c>
      <c r="D57" s="62" t="s">
        <v>25</v>
      </c>
      <c r="E57" s="87">
        <v>80</v>
      </c>
      <c r="F57" s="87">
        <v>0</v>
      </c>
      <c r="G57" s="88">
        <v>440816874</v>
      </c>
      <c r="H57" s="88">
        <v>216495333</v>
      </c>
      <c r="I57" s="84">
        <f aca="true" t="shared" si="2" ref="I57:I64">+G57-H57</f>
        <v>224321541</v>
      </c>
      <c r="J57" s="35"/>
      <c r="K57" s="9"/>
      <c r="L57" s="41"/>
      <c r="M57" s="41"/>
      <c r="N57" s="42"/>
      <c r="O57" s="31"/>
      <c r="P57" s="31"/>
    </row>
    <row r="58" spans="1:16" s="2" customFormat="1" ht="32.25" customHeight="1">
      <c r="A58" s="172"/>
      <c r="B58" s="157"/>
      <c r="C58" s="75" t="s">
        <v>49</v>
      </c>
      <c r="D58" s="62" t="s">
        <v>25</v>
      </c>
      <c r="E58" s="87">
        <v>280</v>
      </c>
      <c r="F58" s="87">
        <v>0</v>
      </c>
      <c r="G58" s="88">
        <v>209935788</v>
      </c>
      <c r="H58" s="88">
        <v>0</v>
      </c>
      <c r="I58" s="84">
        <f t="shared" si="2"/>
        <v>209935788</v>
      </c>
      <c r="J58" s="35"/>
      <c r="K58" s="9"/>
      <c r="L58" s="41"/>
      <c r="M58" s="41"/>
      <c r="N58" s="42"/>
      <c r="O58" s="31"/>
      <c r="P58" s="31"/>
    </row>
    <row r="59" spans="1:16" s="2" customFormat="1" ht="32.25" customHeight="1">
      <c r="A59" s="172"/>
      <c r="B59" s="157"/>
      <c r="C59" s="75" t="s">
        <v>50</v>
      </c>
      <c r="D59" s="62" t="s">
        <v>25</v>
      </c>
      <c r="E59" s="87">
        <v>800</v>
      </c>
      <c r="F59" s="87">
        <v>0</v>
      </c>
      <c r="G59" s="83">
        <v>1598057127</v>
      </c>
      <c r="H59" s="83"/>
      <c r="I59" s="84">
        <f t="shared" si="2"/>
        <v>1598057127</v>
      </c>
      <c r="J59" s="35"/>
      <c r="K59" s="9"/>
      <c r="L59" s="41"/>
      <c r="M59" s="41"/>
      <c r="N59" s="42"/>
      <c r="O59" s="31"/>
      <c r="P59" s="31"/>
    </row>
    <row r="60" spans="1:16" s="2" customFormat="1" ht="36" customHeight="1">
      <c r="A60" s="172"/>
      <c r="B60" s="157"/>
      <c r="C60" s="75" t="s">
        <v>51</v>
      </c>
      <c r="D60" s="62" t="s">
        <v>25</v>
      </c>
      <c r="E60" s="87">
        <v>800</v>
      </c>
      <c r="F60" s="87">
        <v>0</v>
      </c>
      <c r="G60" s="88">
        <v>903548134</v>
      </c>
      <c r="H60" s="88">
        <v>0</v>
      </c>
      <c r="I60" s="84">
        <f t="shared" si="2"/>
        <v>903548134</v>
      </c>
      <c r="J60" s="35"/>
      <c r="K60" s="9"/>
      <c r="L60" s="41"/>
      <c r="M60" s="41"/>
      <c r="N60" s="42"/>
      <c r="O60" s="31"/>
      <c r="P60" s="31"/>
    </row>
    <row r="61" spans="1:16" s="2" customFormat="1" ht="60">
      <c r="A61" s="172"/>
      <c r="B61" s="157"/>
      <c r="C61" s="76" t="s">
        <v>52</v>
      </c>
      <c r="D61" s="62" t="s">
        <v>25</v>
      </c>
      <c r="E61" s="87">
        <v>300</v>
      </c>
      <c r="F61" s="87">
        <v>0</v>
      </c>
      <c r="G61" s="88">
        <v>469068800</v>
      </c>
      <c r="H61" s="88">
        <v>426788351</v>
      </c>
      <c r="I61" s="84">
        <f t="shared" si="2"/>
        <v>42280449</v>
      </c>
      <c r="J61" s="35"/>
      <c r="K61" s="9"/>
      <c r="L61" s="41"/>
      <c r="M61" s="41"/>
      <c r="N61" s="42"/>
      <c r="O61" s="31"/>
      <c r="P61" s="31"/>
    </row>
    <row r="62" spans="1:21" s="2" customFormat="1" ht="82.5" customHeight="1">
      <c r="A62" s="172"/>
      <c r="B62" s="157"/>
      <c r="C62" s="76" t="s">
        <v>53</v>
      </c>
      <c r="D62" s="74" t="s">
        <v>183</v>
      </c>
      <c r="E62" s="87">
        <v>1</v>
      </c>
      <c r="F62" s="87">
        <v>0</v>
      </c>
      <c r="G62" s="88">
        <v>10040000</v>
      </c>
      <c r="H62" s="88">
        <v>0</v>
      </c>
      <c r="I62" s="84">
        <f t="shared" si="2"/>
        <v>10040000</v>
      </c>
      <c r="J62" s="35"/>
      <c r="K62" s="9"/>
      <c r="L62" s="41"/>
      <c r="M62" s="41"/>
      <c r="N62" s="42"/>
      <c r="O62" s="31"/>
      <c r="P62" s="31"/>
      <c r="U62" s="3"/>
    </row>
    <row r="63" spans="1:21" s="2" customFormat="1" ht="30">
      <c r="A63" s="172"/>
      <c r="B63" s="157"/>
      <c r="C63" s="76" t="s">
        <v>155</v>
      </c>
      <c r="D63" s="74" t="s">
        <v>184</v>
      </c>
      <c r="E63" s="87">
        <v>1</v>
      </c>
      <c r="F63" s="87">
        <v>0</v>
      </c>
      <c r="G63" s="83">
        <v>10040000</v>
      </c>
      <c r="H63" s="83">
        <v>0</v>
      </c>
      <c r="I63" s="84">
        <f t="shared" si="2"/>
        <v>10040000</v>
      </c>
      <c r="J63" s="35"/>
      <c r="K63" s="9"/>
      <c r="L63" s="41"/>
      <c r="M63" s="41"/>
      <c r="N63" s="42"/>
      <c r="O63" s="31"/>
      <c r="P63" s="31"/>
      <c r="U63" s="3"/>
    </row>
    <row r="64" spans="1:21" s="2" customFormat="1" ht="30">
      <c r="A64" s="172"/>
      <c r="B64" s="157"/>
      <c r="C64" s="68" t="s">
        <v>129</v>
      </c>
      <c r="D64" s="62" t="s">
        <v>130</v>
      </c>
      <c r="E64" s="82">
        <v>100</v>
      </c>
      <c r="F64" s="82">
        <v>0</v>
      </c>
      <c r="G64" s="83">
        <v>1506000</v>
      </c>
      <c r="H64" s="83">
        <v>0</v>
      </c>
      <c r="I64" s="84">
        <f t="shared" si="2"/>
        <v>1506000</v>
      </c>
      <c r="J64" s="35"/>
      <c r="K64" s="9"/>
      <c r="L64" s="41"/>
      <c r="M64" s="41"/>
      <c r="N64" s="42"/>
      <c r="O64" s="31"/>
      <c r="P64" s="31"/>
      <c r="U64" s="3"/>
    </row>
    <row r="65" spans="1:16" s="2" customFormat="1" ht="18">
      <c r="A65" s="172"/>
      <c r="B65" s="147"/>
      <c r="C65" s="161" t="s">
        <v>19</v>
      </c>
      <c r="D65" s="161"/>
      <c r="E65" s="161"/>
      <c r="F65" s="161"/>
      <c r="G65" s="86">
        <f>SUM(G57:G64)</f>
        <v>3643012723</v>
      </c>
      <c r="H65" s="97"/>
      <c r="I65" s="132">
        <f>+G65-H66</f>
        <v>2999729039</v>
      </c>
      <c r="J65" s="35"/>
      <c r="K65" s="9"/>
      <c r="L65" s="41"/>
      <c r="M65" s="41"/>
      <c r="N65" s="42"/>
      <c r="O65" s="31"/>
      <c r="P65" s="31"/>
    </row>
    <row r="66" spans="1:16" s="2" customFormat="1" ht="18">
      <c r="A66" s="172"/>
      <c r="B66" s="147"/>
      <c r="C66" s="161" t="s">
        <v>20</v>
      </c>
      <c r="D66" s="161"/>
      <c r="E66" s="161"/>
      <c r="F66" s="161"/>
      <c r="G66" s="161"/>
      <c r="H66" s="98">
        <f>SUM(H57:H63)</f>
        <v>643283684</v>
      </c>
      <c r="I66" s="132"/>
      <c r="J66" s="35"/>
      <c r="K66" s="9"/>
      <c r="L66" s="41"/>
      <c r="M66" s="41"/>
      <c r="N66" s="42"/>
      <c r="O66" s="31"/>
      <c r="P66" s="31"/>
    </row>
    <row r="67" spans="1:16" s="2" customFormat="1" ht="18">
      <c r="A67" s="172"/>
      <c r="B67" s="141"/>
      <c r="C67" s="163" t="s">
        <v>21</v>
      </c>
      <c r="D67" s="163"/>
      <c r="E67" s="163"/>
      <c r="F67" s="163"/>
      <c r="G67" s="163"/>
      <c r="H67" s="99">
        <f>+H66/G65</f>
        <v>0.1765801365278405</v>
      </c>
      <c r="I67" s="132"/>
      <c r="J67" s="35"/>
      <c r="K67" s="9"/>
      <c r="L67" s="41"/>
      <c r="M67" s="41"/>
      <c r="N67" s="42"/>
      <c r="O67" s="31"/>
      <c r="P67" s="31"/>
    </row>
    <row r="68" spans="1:16" s="2" customFormat="1" ht="15.75">
      <c r="A68" s="172"/>
      <c r="B68" s="150" t="s">
        <v>0</v>
      </c>
      <c r="C68" s="153" t="s">
        <v>2</v>
      </c>
      <c r="D68" s="153" t="s">
        <v>3</v>
      </c>
      <c r="E68" s="153" t="s">
        <v>6</v>
      </c>
      <c r="F68" s="153"/>
      <c r="G68" s="151" t="s">
        <v>7</v>
      </c>
      <c r="H68" s="151"/>
      <c r="I68" s="152"/>
      <c r="J68" s="35"/>
      <c r="K68" s="9"/>
      <c r="L68" s="41"/>
      <c r="M68" s="41"/>
      <c r="N68" s="42"/>
      <c r="O68" s="31"/>
      <c r="P68" s="31"/>
    </row>
    <row r="69" spans="1:16" s="2" customFormat="1" ht="34.5" customHeight="1">
      <c r="A69" s="172"/>
      <c r="B69" s="150"/>
      <c r="C69" s="153"/>
      <c r="D69" s="153"/>
      <c r="E69" s="72" t="s">
        <v>8</v>
      </c>
      <c r="F69" s="72" t="s">
        <v>9</v>
      </c>
      <c r="G69" s="113" t="s">
        <v>10</v>
      </c>
      <c r="H69" s="70" t="s">
        <v>11</v>
      </c>
      <c r="I69" s="71" t="s">
        <v>12</v>
      </c>
      <c r="J69" s="35"/>
      <c r="K69" s="9"/>
      <c r="L69" s="41"/>
      <c r="M69" s="41"/>
      <c r="N69" s="42"/>
      <c r="O69" s="31"/>
      <c r="P69" s="31"/>
    </row>
    <row r="70" spans="1:16" s="2" customFormat="1" ht="33" customHeight="1">
      <c r="A70" s="172"/>
      <c r="B70" s="147" t="s">
        <v>54</v>
      </c>
      <c r="C70" s="75" t="s">
        <v>55</v>
      </c>
      <c r="D70" s="62" t="s">
        <v>185</v>
      </c>
      <c r="E70" s="82">
        <v>68</v>
      </c>
      <c r="F70" s="89">
        <v>0</v>
      </c>
      <c r="G70" s="88">
        <v>0</v>
      </c>
      <c r="H70" s="101">
        <v>0</v>
      </c>
      <c r="I70" s="90">
        <v>0</v>
      </c>
      <c r="J70" s="35"/>
      <c r="K70" s="9"/>
      <c r="L70" s="41"/>
      <c r="M70" s="41"/>
      <c r="N70" s="42"/>
      <c r="O70" s="31"/>
      <c r="P70" s="31"/>
    </row>
    <row r="71" spans="1:16" s="2" customFormat="1" ht="46.5" customHeight="1">
      <c r="A71" s="172"/>
      <c r="B71" s="147"/>
      <c r="C71" s="106" t="s">
        <v>173</v>
      </c>
      <c r="D71" s="74" t="s">
        <v>34</v>
      </c>
      <c r="E71" s="87">
        <v>1</v>
      </c>
      <c r="F71" s="89">
        <v>0</v>
      </c>
      <c r="G71" s="88">
        <v>183100000</v>
      </c>
      <c r="H71" s="101">
        <v>0</v>
      </c>
      <c r="I71" s="90">
        <f>+G71-H71</f>
        <v>183100000</v>
      </c>
      <c r="J71" s="35"/>
      <c r="K71" s="9"/>
      <c r="L71" s="41"/>
      <c r="M71" s="41"/>
      <c r="N71" s="42"/>
      <c r="O71" s="31"/>
      <c r="P71" s="31"/>
    </row>
    <row r="72" spans="1:16" s="2" customFormat="1" ht="42" customHeight="1">
      <c r="A72" s="172"/>
      <c r="B72" s="147"/>
      <c r="C72" s="76" t="s">
        <v>188</v>
      </c>
      <c r="D72" s="74" t="s">
        <v>24</v>
      </c>
      <c r="E72" s="82">
        <v>2</v>
      </c>
      <c r="F72" s="123">
        <v>0</v>
      </c>
      <c r="G72" s="88">
        <v>500000000</v>
      </c>
      <c r="H72" s="101">
        <v>0</v>
      </c>
      <c r="I72" s="90">
        <f>+G72-H72</f>
        <v>500000000</v>
      </c>
      <c r="J72" s="35"/>
      <c r="K72" s="9"/>
      <c r="L72" s="41"/>
      <c r="M72" s="41"/>
      <c r="N72" s="42"/>
      <c r="O72" s="31"/>
      <c r="P72" s="31"/>
    </row>
    <row r="73" spans="1:16" s="2" customFormat="1" ht="39" customHeight="1">
      <c r="A73" s="172"/>
      <c r="B73" s="147"/>
      <c r="C73" s="76" t="s">
        <v>56</v>
      </c>
      <c r="D73" s="74" t="s">
        <v>62</v>
      </c>
      <c r="E73" s="82">
        <v>2</v>
      </c>
      <c r="F73" s="123">
        <v>0</v>
      </c>
      <c r="G73" s="88">
        <v>100000000</v>
      </c>
      <c r="H73" s="101">
        <v>0</v>
      </c>
      <c r="I73" s="90">
        <f aca="true" t="shared" si="3" ref="I73:I78">+G73-H73</f>
        <v>100000000</v>
      </c>
      <c r="J73" s="35"/>
      <c r="K73" s="9"/>
      <c r="L73" s="41"/>
      <c r="M73" s="41"/>
      <c r="N73" s="42"/>
      <c r="O73" s="31"/>
      <c r="P73" s="31"/>
    </row>
    <row r="74" spans="1:16" s="2" customFormat="1" ht="24.75" customHeight="1">
      <c r="A74" s="172"/>
      <c r="B74" s="147"/>
      <c r="C74" s="76" t="s">
        <v>57</v>
      </c>
      <c r="D74" s="74" t="s">
        <v>63</v>
      </c>
      <c r="E74" s="82">
        <v>37</v>
      </c>
      <c r="F74" s="124">
        <v>0.13</v>
      </c>
      <c r="G74" s="88">
        <v>250000000</v>
      </c>
      <c r="H74" s="101">
        <v>0</v>
      </c>
      <c r="I74" s="90">
        <f t="shared" si="3"/>
        <v>250000000</v>
      </c>
      <c r="J74" s="35"/>
      <c r="K74" s="9"/>
      <c r="L74" s="41"/>
      <c r="M74" s="41"/>
      <c r="N74" s="42"/>
      <c r="O74" s="31"/>
      <c r="P74" s="31"/>
    </row>
    <row r="75" spans="1:16" s="2" customFormat="1" ht="60.75" customHeight="1">
      <c r="A75" s="172"/>
      <c r="B75" s="147"/>
      <c r="C75" s="76" t="s">
        <v>58</v>
      </c>
      <c r="D75" s="74" t="s">
        <v>186</v>
      </c>
      <c r="E75" s="82">
        <v>1</v>
      </c>
      <c r="F75" s="125">
        <v>4.5</v>
      </c>
      <c r="G75" s="88">
        <v>481066630</v>
      </c>
      <c r="H75" s="88">
        <v>41855208</v>
      </c>
      <c r="I75" s="90">
        <f t="shared" si="3"/>
        <v>439211422</v>
      </c>
      <c r="J75" s="35"/>
      <c r="K75" s="9"/>
      <c r="L75" s="41"/>
      <c r="M75" s="41"/>
      <c r="N75" s="42"/>
      <c r="O75" s="31"/>
      <c r="P75" s="31"/>
    </row>
    <row r="76" spans="1:16" s="2" customFormat="1" ht="36.75" customHeight="1">
      <c r="A76" s="172"/>
      <c r="B76" s="147"/>
      <c r="C76" s="76" t="s">
        <v>59</v>
      </c>
      <c r="D76" s="74" t="s">
        <v>64</v>
      </c>
      <c r="E76" s="82">
        <v>41</v>
      </c>
      <c r="F76" s="89">
        <v>0</v>
      </c>
      <c r="G76" s="88">
        <v>282607386</v>
      </c>
      <c r="H76" s="101">
        <v>15311000</v>
      </c>
      <c r="I76" s="90">
        <f t="shared" si="3"/>
        <v>267296386</v>
      </c>
      <c r="J76" s="35"/>
      <c r="K76" s="9"/>
      <c r="L76" s="41"/>
      <c r="M76" s="41"/>
      <c r="N76" s="42"/>
      <c r="O76" s="31"/>
      <c r="P76" s="31"/>
    </row>
    <row r="77" spans="1:16" s="2" customFormat="1" ht="48.75" customHeight="1">
      <c r="A77" s="172"/>
      <c r="B77" s="147"/>
      <c r="C77" s="75" t="s">
        <v>60</v>
      </c>
      <c r="D77" s="62" t="s">
        <v>187</v>
      </c>
      <c r="E77" s="82">
        <v>37</v>
      </c>
      <c r="F77" s="129">
        <v>0</v>
      </c>
      <c r="G77" s="88">
        <v>0</v>
      </c>
      <c r="H77" s="101">
        <v>0</v>
      </c>
      <c r="I77" s="90">
        <f t="shared" si="3"/>
        <v>0</v>
      </c>
      <c r="J77" s="35"/>
      <c r="K77" s="9"/>
      <c r="L77" s="41"/>
      <c r="M77" s="41"/>
      <c r="N77" s="42"/>
      <c r="O77" s="31"/>
      <c r="P77" s="31"/>
    </row>
    <row r="78" spans="1:16" s="2" customFormat="1" ht="49.5" customHeight="1">
      <c r="A78" s="172"/>
      <c r="B78" s="147"/>
      <c r="C78" s="76" t="s">
        <v>61</v>
      </c>
      <c r="D78" s="62" t="s">
        <v>65</v>
      </c>
      <c r="E78" s="82">
        <v>37</v>
      </c>
      <c r="F78" s="100">
        <v>0</v>
      </c>
      <c r="G78" s="83">
        <v>42000000</v>
      </c>
      <c r="H78" s="95">
        <v>0</v>
      </c>
      <c r="I78" s="90">
        <f t="shared" si="3"/>
        <v>42000000</v>
      </c>
      <c r="J78" s="35"/>
      <c r="K78" s="9"/>
      <c r="L78" s="41"/>
      <c r="M78" s="41"/>
      <c r="N78" s="42"/>
      <c r="O78" s="31"/>
      <c r="P78" s="31"/>
    </row>
    <row r="79" spans="1:16" s="2" customFormat="1" ht="18">
      <c r="A79" s="172"/>
      <c r="B79" s="147"/>
      <c r="C79" s="161" t="s">
        <v>19</v>
      </c>
      <c r="D79" s="161"/>
      <c r="E79" s="161"/>
      <c r="F79" s="161"/>
      <c r="G79" s="86">
        <f>SUM(G70:G78)</f>
        <v>1838774016</v>
      </c>
      <c r="H79" s="102"/>
      <c r="I79" s="132">
        <f>SUM(I70:I78)</f>
        <v>1781607808</v>
      </c>
      <c r="J79" s="35"/>
      <c r="K79" s="9"/>
      <c r="L79" s="41"/>
      <c r="M79" s="41"/>
      <c r="N79" s="42"/>
      <c r="O79" s="31"/>
      <c r="P79" s="31"/>
    </row>
    <row r="80" spans="1:16" s="2" customFormat="1" ht="18">
      <c r="A80" s="172"/>
      <c r="B80" s="147"/>
      <c r="C80" s="161" t="s">
        <v>20</v>
      </c>
      <c r="D80" s="161"/>
      <c r="E80" s="161"/>
      <c r="F80" s="161"/>
      <c r="G80" s="161"/>
      <c r="H80" s="98">
        <f>SUM(H70:H79)</f>
        <v>57166208</v>
      </c>
      <c r="I80" s="132"/>
      <c r="J80" s="35"/>
      <c r="K80" s="9"/>
      <c r="L80" s="41"/>
      <c r="M80" s="41"/>
      <c r="N80" s="42"/>
      <c r="O80" s="31"/>
      <c r="P80" s="31"/>
    </row>
    <row r="81" spans="1:16" s="2" customFormat="1" ht="18">
      <c r="A81" s="172"/>
      <c r="B81" s="147"/>
      <c r="C81" s="149" t="s">
        <v>21</v>
      </c>
      <c r="D81" s="149"/>
      <c r="E81" s="149"/>
      <c r="F81" s="149"/>
      <c r="G81" s="149"/>
      <c r="H81" s="99">
        <f>+H80/G79</f>
        <v>0.031089305973747237</v>
      </c>
      <c r="I81" s="132"/>
      <c r="J81" s="35"/>
      <c r="K81" s="9"/>
      <c r="L81" s="41"/>
      <c r="M81" s="41"/>
      <c r="N81" s="42"/>
      <c r="O81" s="31"/>
      <c r="P81" s="31"/>
    </row>
    <row r="82" spans="1:16" s="2" customFormat="1" ht="15.75">
      <c r="A82" s="172"/>
      <c r="B82" s="150" t="s">
        <v>0</v>
      </c>
      <c r="C82" s="153" t="s">
        <v>2</v>
      </c>
      <c r="D82" s="153" t="s">
        <v>3</v>
      </c>
      <c r="E82" s="153" t="s">
        <v>6</v>
      </c>
      <c r="F82" s="153"/>
      <c r="G82" s="151" t="s">
        <v>7</v>
      </c>
      <c r="H82" s="151"/>
      <c r="I82" s="152"/>
      <c r="J82" s="35"/>
      <c r="K82" s="9"/>
      <c r="L82" s="41"/>
      <c r="M82" s="41"/>
      <c r="N82" s="42"/>
      <c r="O82" s="31"/>
      <c r="P82" s="31"/>
    </row>
    <row r="83" spans="1:16" s="2" customFormat="1" ht="31.5">
      <c r="A83" s="172"/>
      <c r="B83" s="158"/>
      <c r="C83" s="155"/>
      <c r="D83" s="155"/>
      <c r="E83" s="77" t="s">
        <v>8</v>
      </c>
      <c r="F83" s="77" t="s">
        <v>9</v>
      </c>
      <c r="G83" s="114" t="s">
        <v>10</v>
      </c>
      <c r="H83" s="70" t="s">
        <v>11</v>
      </c>
      <c r="I83" s="71" t="s">
        <v>12</v>
      </c>
      <c r="J83" s="35"/>
      <c r="K83" s="9"/>
      <c r="L83" s="41"/>
      <c r="M83" s="41"/>
      <c r="N83" s="42"/>
      <c r="O83" s="31"/>
      <c r="P83" s="31"/>
    </row>
    <row r="84" spans="1:16" s="2" customFormat="1" ht="58.5" customHeight="1">
      <c r="A84" s="172"/>
      <c r="B84" s="147" t="s">
        <v>66</v>
      </c>
      <c r="C84" s="69" t="s">
        <v>67</v>
      </c>
      <c r="D84" s="62" t="s">
        <v>185</v>
      </c>
      <c r="E84" s="82">
        <v>14</v>
      </c>
      <c r="F84" s="89">
        <v>0</v>
      </c>
      <c r="G84" s="88">
        <v>0</v>
      </c>
      <c r="H84" s="88">
        <v>0</v>
      </c>
      <c r="I84" s="90">
        <f>+G84-H84</f>
        <v>0</v>
      </c>
      <c r="J84" s="35"/>
      <c r="K84" s="9"/>
      <c r="L84" s="41"/>
      <c r="M84" s="41"/>
      <c r="N84" s="42"/>
      <c r="O84" s="31"/>
      <c r="P84" s="31"/>
    </row>
    <row r="85" spans="1:16" s="2" customFormat="1" ht="60" customHeight="1">
      <c r="A85" s="172"/>
      <c r="B85" s="147"/>
      <c r="C85" s="69" t="s">
        <v>68</v>
      </c>
      <c r="D85" s="62" t="s">
        <v>185</v>
      </c>
      <c r="E85" s="82">
        <v>13</v>
      </c>
      <c r="F85" s="89">
        <v>0</v>
      </c>
      <c r="G85" s="88">
        <v>0</v>
      </c>
      <c r="H85" s="88">
        <v>0</v>
      </c>
      <c r="I85" s="90">
        <f>+G85-H85</f>
        <v>0</v>
      </c>
      <c r="J85" s="35"/>
      <c r="K85" s="9"/>
      <c r="L85" s="41"/>
      <c r="M85" s="41"/>
      <c r="N85" s="42"/>
      <c r="O85" s="31"/>
      <c r="P85" s="31"/>
    </row>
    <row r="86" spans="1:16" s="2" customFormat="1" ht="33.75" customHeight="1">
      <c r="A86" s="172"/>
      <c r="B86" s="147"/>
      <c r="C86" s="69" t="s">
        <v>69</v>
      </c>
      <c r="D86" s="62" t="s">
        <v>185</v>
      </c>
      <c r="E86" s="82">
        <v>87</v>
      </c>
      <c r="F86" s="89">
        <v>0</v>
      </c>
      <c r="G86" s="88">
        <v>0</v>
      </c>
      <c r="H86" s="88">
        <v>0</v>
      </c>
      <c r="I86" s="90">
        <f>+G86-H86</f>
        <v>0</v>
      </c>
      <c r="J86" s="35"/>
      <c r="K86" s="9"/>
      <c r="L86" s="41"/>
      <c r="M86" s="41"/>
      <c r="N86" s="42"/>
      <c r="O86" s="31"/>
      <c r="P86" s="31"/>
    </row>
    <row r="87" spans="1:16" s="2" customFormat="1" ht="45">
      <c r="A87" s="172"/>
      <c r="B87" s="147"/>
      <c r="C87" s="78" t="s">
        <v>70</v>
      </c>
      <c r="D87" s="74" t="s">
        <v>26</v>
      </c>
      <c r="E87" s="82">
        <v>1</v>
      </c>
      <c r="F87" s="89">
        <v>0</v>
      </c>
      <c r="G87" s="88">
        <v>926639804</v>
      </c>
      <c r="H87" s="88">
        <v>0</v>
      </c>
      <c r="I87" s="90">
        <f>+G87-H87</f>
        <v>926639804</v>
      </c>
      <c r="J87" s="35"/>
      <c r="K87" s="9"/>
      <c r="L87" s="41"/>
      <c r="M87" s="41"/>
      <c r="N87" s="42"/>
      <c r="O87" s="31"/>
      <c r="P87" s="31"/>
    </row>
    <row r="88" spans="1:16" s="2" customFormat="1" ht="30">
      <c r="A88" s="172"/>
      <c r="B88" s="147"/>
      <c r="C88" s="68" t="s">
        <v>144</v>
      </c>
      <c r="D88" s="74" t="s">
        <v>104</v>
      </c>
      <c r="E88" s="82">
        <v>2</v>
      </c>
      <c r="F88" s="89">
        <v>0</v>
      </c>
      <c r="G88" s="88">
        <v>117315198</v>
      </c>
      <c r="H88" s="88">
        <v>0</v>
      </c>
      <c r="I88" s="90">
        <f>+G88-H88</f>
        <v>117315198</v>
      </c>
      <c r="J88" s="35"/>
      <c r="K88" s="9"/>
      <c r="L88" s="41"/>
      <c r="M88" s="41"/>
      <c r="N88" s="42"/>
      <c r="O88" s="31"/>
      <c r="P88" s="31"/>
    </row>
    <row r="89" spans="1:16" s="2" customFormat="1" ht="18">
      <c r="A89" s="172"/>
      <c r="B89" s="147"/>
      <c r="C89" s="161" t="s">
        <v>19</v>
      </c>
      <c r="D89" s="161"/>
      <c r="E89" s="161"/>
      <c r="F89" s="161"/>
      <c r="G89" s="86">
        <f>SUM(G84:G88)</f>
        <v>1043955002</v>
      </c>
      <c r="H89" s="63"/>
      <c r="I89" s="132">
        <f>SUM(I84:I88)</f>
        <v>1043955002</v>
      </c>
      <c r="J89" s="35"/>
      <c r="K89" s="9"/>
      <c r="L89" s="41"/>
      <c r="M89" s="41"/>
      <c r="N89" s="42"/>
      <c r="O89" s="31"/>
      <c r="P89" s="31"/>
    </row>
    <row r="90" spans="1:16" s="2" customFormat="1" ht="18">
      <c r="A90" s="172"/>
      <c r="B90" s="147"/>
      <c r="C90" s="161" t="s">
        <v>20</v>
      </c>
      <c r="D90" s="161"/>
      <c r="E90" s="161"/>
      <c r="F90" s="161"/>
      <c r="G90" s="161"/>
      <c r="H90" s="86">
        <f>SUM(H84:H88)</f>
        <v>0</v>
      </c>
      <c r="I90" s="132"/>
      <c r="J90" s="35"/>
      <c r="K90" s="9"/>
      <c r="L90" s="41"/>
      <c r="M90" s="41"/>
      <c r="N90" s="42"/>
      <c r="O90" s="31"/>
      <c r="P90" s="31"/>
    </row>
    <row r="91" spans="1:16" s="2" customFormat="1" ht="18">
      <c r="A91" s="173"/>
      <c r="B91" s="147"/>
      <c r="C91" s="149" t="s">
        <v>21</v>
      </c>
      <c r="D91" s="149"/>
      <c r="E91" s="149"/>
      <c r="F91" s="149"/>
      <c r="G91" s="149"/>
      <c r="H91" s="94">
        <f>+H90/G89</f>
        <v>0</v>
      </c>
      <c r="I91" s="132"/>
      <c r="J91" s="35"/>
      <c r="K91" s="9"/>
      <c r="L91" s="41"/>
      <c r="M91" s="41"/>
      <c r="N91" s="42"/>
      <c r="O91" s="31"/>
      <c r="P91" s="31"/>
    </row>
    <row r="92" spans="1:16" s="2" customFormat="1" ht="16.5" customHeight="1">
      <c r="A92" s="164" t="s">
        <v>32</v>
      </c>
      <c r="B92" s="150" t="s">
        <v>0</v>
      </c>
      <c r="C92" s="153" t="s">
        <v>2</v>
      </c>
      <c r="D92" s="153" t="s">
        <v>3</v>
      </c>
      <c r="E92" s="153" t="s">
        <v>6</v>
      </c>
      <c r="F92" s="153"/>
      <c r="G92" s="151" t="s">
        <v>7</v>
      </c>
      <c r="H92" s="151"/>
      <c r="I92" s="152"/>
      <c r="J92" s="35"/>
      <c r="K92" s="9"/>
      <c r="L92" s="41"/>
      <c r="M92" s="41"/>
      <c r="N92" s="42"/>
      <c r="O92" s="31"/>
      <c r="P92" s="31"/>
    </row>
    <row r="93" spans="1:16" s="2" customFormat="1" ht="51" customHeight="1">
      <c r="A93" s="164"/>
      <c r="B93" s="150"/>
      <c r="C93" s="155"/>
      <c r="D93" s="153"/>
      <c r="E93" s="72" t="s">
        <v>8</v>
      </c>
      <c r="F93" s="72" t="s">
        <v>9</v>
      </c>
      <c r="G93" s="113" t="s">
        <v>10</v>
      </c>
      <c r="H93" s="70" t="s">
        <v>11</v>
      </c>
      <c r="I93" s="71" t="s">
        <v>12</v>
      </c>
      <c r="J93" s="35"/>
      <c r="K93" s="9"/>
      <c r="L93" s="41"/>
      <c r="M93" s="41"/>
      <c r="N93" s="42"/>
      <c r="O93" s="31"/>
      <c r="P93" s="31"/>
    </row>
    <row r="94" spans="1:16" s="2" customFormat="1" ht="64.5" customHeight="1">
      <c r="A94" s="165" t="s">
        <v>71</v>
      </c>
      <c r="B94" s="157" t="s">
        <v>76</v>
      </c>
      <c r="C94" s="69" t="s">
        <v>72</v>
      </c>
      <c r="D94" s="62" t="s">
        <v>189</v>
      </c>
      <c r="E94" s="82">
        <v>37</v>
      </c>
      <c r="F94" s="82">
        <v>12</v>
      </c>
      <c r="G94" s="83">
        <v>0</v>
      </c>
      <c r="H94" s="95">
        <v>0</v>
      </c>
      <c r="I94" s="84">
        <f>+G94-H94</f>
        <v>0</v>
      </c>
      <c r="J94" s="35"/>
      <c r="K94" s="9"/>
      <c r="L94" s="41">
        <v>175228</v>
      </c>
      <c r="M94" s="41">
        <v>45086</v>
      </c>
      <c r="N94" s="42">
        <v>334406</v>
      </c>
      <c r="O94" s="31"/>
      <c r="P94" s="31"/>
    </row>
    <row r="95" spans="1:16" s="2" customFormat="1" ht="34.5" customHeight="1">
      <c r="A95" s="165"/>
      <c r="B95" s="157"/>
      <c r="C95" s="68" t="s">
        <v>73</v>
      </c>
      <c r="D95" s="62" t="s">
        <v>190</v>
      </c>
      <c r="E95" s="87">
        <v>37</v>
      </c>
      <c r="F95" s="87">
        <v>6</v>
      </c>
      <c r="G95" s="83">
        <v>70280000</v>
      </c>
      <c r="H95" s="83">
        <v>0</v>
      </c>
      <c r="I95" s="84">
        <f>+G95-H95</f>
        <v>70280000</v>
      </c>
      <c r="J95" s="35"/>
      <c r="K95" s="9"/>
      <c r="L95" s="41"/>
      <c r="M95" s="41"/>
      <c r="N95" s="42"/>
      <c r="O95" s="31"/>
      <c r="P95" s="31"/>
    </row>
    <row r="96" spans="1:16" s="2" customFormat="1" ht="34.5" customHeight="1">
      <c r="A96" s="165"/>
      <c r="B96" s="157"/>
      <c r="C96" s="68" t="s">
        <v>156</v>
      </c>
      <c r="D96" s="62" t="s">
        <v>191</v>
      </c>
      <c r="E96" s="87">
        <v>1</v>
      </c>
      <c r="F96" s="87">
        <v>0</v>
      </c>
      <c r="G96" s="83">
        <v>50000000</v>
      </c>
      <c r="H96" s="83">
        <v>0</v>
      </c>
      <c r="I96" s="84">
        <f>+G96-H96</f>
        <v>50000000</v>
      </c>
      <c r="J96" s="35"/>
      <c r="K96" s="9"/>
      <c r="L96" s="41"/>
      <c r="M96" s="41"/>
      <c r="N96" s="42"/>
      <c r="O96" s="31"/>
      <c r="P96" s="31"/>
    </row>
    <row r="97" spans="1:16" s="2" customFormat="1" ht="33.75" customHeight="1">
      <c r="A97" s="165"/>
      <c r="B97" s="157"/>
      <c r="C97" s="68" t="s">
        <v>74</v>
      </c>
      <c r="D97" s="62" t="s">
        <v>75</v>
      </c>
      <c r="E97" s="82">
        <v>1</v>
      </c>
      <c r="F97" s="82">
        <v>0</v>
      </c>
      <c r="G97" s="83">
        <v>170000000</v>
      </c>
      <c r="H97" s="83">
        <v>0</v>
      </c>
      <c r="I97" s="84">
        <f>+G97-H97</f>
        <v>170000000</v>
      </c>
      <c r="J97" s="35"/>
      <c r="K97" s="9"/>
      <c r="L97" s="41"/>
      <c r="M97" s="41"/>
      <c r="N97" s="42"/>
      <c r="O97" s="31"/>
      <c r="P97" s="31"/>
    </row>
    <row r="98" spans="1:16" s="2" customFormat="1" ht="30">
      <c r="A98" s="165"/>
      <c r="B98" s="166"/>
      <c r="C98" s="68" t="s">
        <v>129</v>
      </c>
      <c r="D98" s="62" t="s">
        <v>130</v>
      </c>
      <c r="E98" s="82">
        <v>100</v>
      </c>
      <c r="F98" s="82"/>
      <c r="G98" s="83">
        <v>29720000</v>
      </c>
      <c r="H98" s="83">
        <v>7000000</v>
      </c>
      <c r="I98" s="84">
        <f>+G98-H98</f>
        <v>22720000</v>
      </c>
      <c r="J98" s="35"/>
      <c r="K98" s="9"/>
      <c r="L98" s="41"/>
      <c r="M98" s="41"/>
      <c r="N98" s="42"/>
      <c r="O98" s="31"/>
      <c r="P98" s="31"/>
    </row>
    <row r="99" spans="1:16" s="2" customFormat="1" ht="18">
      <c r="A99" s="165"/>
      <c r="B99" s="148"/>
      <c r="C99" s="168" t="s">
        <v>19</v>
      </c>
      <c r="D99" s="161"/>
      <c r="E99" s="161"/>
      <c r="F99" s="161"/>
      <c r="G99" s="86">
        <f>SUM(G94:G98)</f>
        <v>320000000</v>
      </c>
      <c r="H99" s="63"/>
      <c r="I99" s="132">
        <f>+G99-H100</f>
        <v>313000000</v>
      </c>
      <c r="J99" s="53"/>
      <c r="K99" s="9"/>
      <c r="L99" s="41">
        <v>630821</v>
      </c>
      <c r="M99" s="41"/>
      <c r="N99" s="42"/>
      <c r="O99" s="31"/>
      <c r="P99" s="31"/>
    </row>
    <row r="100" spans="1:16" s="2" customFormat="1" ht="18">
      <c r="A100" s="165"/>
      <c r="B100" s="148"/>
      <c r="C100" s="161" t="s">
        <v>20</v>
      </c>
      <c r="D100" s="161"/>
      <c r="E100" s="161"/>
      <c r="F100" s="161"/>
      <c r="G100" s="161"/>
      <c r="H100" s="86">
        <f>SUM(H94:H99)</f>
        <v>7000000</v>
      </c>
      <c r="I100" s="132"/>
      <c r="J100" s="21"/>
      <c r="K100" s="9"/>
      <c r="L100" s="41">
        <v>4107244</v>
      </c>
      <c r="M100" s="41"/>
      <c r="N100" s="42"/>
      <c r="O100" s="31"/>
      <c r="P100" s="31"/>
    </row>
    <row r="101" spans="1:16" s="2" customFormat="1" ht="18">
      <c r="A101" s="165"/>
      <c r="B101" s="167"/>
      <c r="C101" s="163" t="s">
        <v>21</v>
      </c>
      <c r="D101" s="163"/>
      <c r="E101" s="163"/>
      <c r="F101" s="163"/>
      <c r="G101" s="163"/>
      <c r="H101" s="94">
        <f>+H100/G99</f>
        <v>0.021875</v>
      </c>
      <c r="I101" s="132"/>
      <c r="J101" s="35">
        <v>80</v>
      </c>
      <c r="K101" s="9"/>
      <c r="L101" s="45"/>
      <c r="M101" s="14">
        <f>SUM(L94:M100)</f>
        <v>4958379</v>
      </c>
      <c r="N101" s="15">
        <f>SUM(N94:N100)</f>
        <v>334406</v>
      </c>
      <c r="O101" s="31"/>
      <c r="P101" s="31"/>
    </row>
    <row r="102" spans="1:16" s="2" customFormat="1" ht="23.25" customHeight="1">
      <c r="A102" s="165"/>
      <c r="B102" s="150" t="s">
        <v>0</v>
      </c>
      <c r="C102" s="153" t="s">
        <v>2</v>
      </c>
      <c r="D102" s="153" t="s">
        <v>3</v>
      </c>
      <c r="E102" s="153" t="s">
        <v>6</v>
      </c>
      <c r="F102" s="153"/>
      <c r="G102" s="151" t="s">
        <v>7</v>
      </c>
      <c r="H102" s="151"/>
      <c r="I102" s="152"/>
      <c r="J102" s="35"/>
      <c r="K102" s="9"/>
      <c r="L102" s="45"/>
      <c r="M102" s="14"/>
      <c r="N102" s="15"/>
      <c r="O102" s="31"/>
      <c r="P102" s="31"/>
    </row>
    <row r="103" spans="1:16" s="2" customFormat="1" ht="44.25" customHeight="1">
      <c r="A103" s="165"/>
      <c r="B103" s="150"/>
      <c r="C103" s="155"/>
      <c r="D103" s="153"/>
      <c r="E103" s="72" t="s">
        <v>8</v>
      </c>
      <c r="F103" s="72" t="s">
        <v>9</v>
      </c>
      <c r="G103" s="113" t="s">
        <v>10</v>
      </c>
      <c r="H103" s="70" t="s">
        <v>11</v>
      </c>
      <c r="I103" s="71" t="s">
        <v>12</v>
      </c>
      <c r="J103" s="35"/>
      <c r="K103" s="9"/>
      <c r="L103" s="45"/>
      <c r="M103" s="14"/>
      <c r="N103" s="15"/>
      <c r="O103" s="31"/>
      <c r="P103" s="31"/>
    </row>
    <row r="104" spans="1:16" s="2" customFormat="1" ht="50.25" customHeight="1">
      <c r="A104" s="165"/>
      <c r="B104" s="147" t="s">
        <v>139</v>
      </c>
      <c r="C104" s="69" t="s">
        <v>77</v>
      </c>
      <c r="D104" s="62" t="s">
        <v>192</v>
      </c>
      <c r="E104" s="82">
        <v>37</v>
      </c>
      <c r="F104" s="82">
        <v>8</v>
      </c>
      <c r="G104" s="83">
        <v>0</v>
      </c>
      <c r="H104" s="83">
        <v>0</v>
      </c>
      <c r="I104" s="84">
        <f aca="true" t="shared" si="4" ref="I104:I109">+G104-H104</f>
        <v>0</v>
      </c>
      <c r="J104" s="35"/>
      <c r="K104" s="9"/>
      <c r="L104" s="45"/>
      <c r="M104" s="14"/>
      <c r="N104" s="15"/>
      <c r="O104" s="31"/>
      <c r="P104" s="31"/>
    </row>
    <row r="105" spans="1:16" s="2" customFormat="1" ht="45">
      <c r="A105" s="165"/>
      <c r="B105" s="147"/>
      <c r="C105" s="79" t="s">
        <v>78</v>
      </c>
      <c r="D105" s="62" t="s">
        <v>193</v>
      </c>
      <c r="E105" s="82">
        <v>38</v>
      </c>
      <c r="F105" s="82">
        <v>9</v>
      </c>
      <c r="G105" s="83">
        <v>190592143</v>
      </c>
      <c r="H105" s="83">
        <v>0</v>
      </c>
      <c r="I105" s="84">
        <f t="shared" si="4"/>
        <v>190592143</v>
      </c>
      <c r="J105" s="35"/>
      <c r="K105" s="9"/>
      <c r="L105" s="45"/>
      <c r="M105" s="14"/>
      <c r="N105" s="15"/>
      <c r="O105" s="31"/>
      <c r="P105" s="31"/>
    </row>
    <row r="106" spans="1:16" s="2" customFormat="1" ht="45">
      <c r="A106" s="165"/>
      <c r="B106" s="147"/>
      <c r="C106" s="79" t="s">
        <v>79</v>
      </c>
      <c r="D106" s="62" t="s">
        <v>34</v>
      </c>
      <c r="E106" s="82">
        <v>2</v>
      </c>
      <c r="F106" s="82">
        <v>0</v>
      </c>
      <c r="G106" s="83">
        <v>701600000</v>
      </c>
      <c r="H106" s="83">
        <v>0</v>
      </c>
      <c r="I106" s="84">
        <f t="shared" si="4"/>
        <v>701600000</v>
      </c>
      <c r="J106" s="35"/>
      <c r="K106" s="9"/>
      <c r="L106" s="45"/>
      <c r="M106" s="14"/>
      <c r="N106" s="15"/>
      <c r="O106" s="31"/>
      <c r="P106" s="31"/>
    </row>
    <row r="107" spans="1:16" s="2" customFormat="1" ht="105.75" customHeight="1">
      <c r="A107" s="165"/>
      <c r="B107" s="147"/>
      <c r="C107" s="76" t="s">
        <v>80</v>
      </c>
      <c r="D107" s="62" t="s">
        <v>82</v>
      </c>
      <c r="E107" s="82">
        <v>6</v>
      </c>
      <c r="F107" s="82">
        <v>2</v>
      </c>
      <c r="G107" s="83">
        <v>0</v>
      </c>
      <c r="H107" s="83">
        <v>0</v>
      </c>
      <c r="I107" s="84">
        <f t="shared" si="4"/>
        <v>0</v>
      </c>
      <c r="J107" s="35"/>
      <c r="K107" s="9"/>
      <c r="L107" s="45"/>
      <c r="M107" s="14"/>
      <c r="N107" s="15"/>
      <c r="O107" s="31"/>
      <c r="P107" s="31"/>
    </row>
    <row r="108" spans="1:16" s="2" customFormat="1" ht="46.5" customHeight="1">
      <c r="A108" s="165"/>
      <c r="B108" s="147"/>
      <c r="C108" s="76" t="s">
        <v>194</v>
      </c>
      <c r="D108" s="62" t="s">
        <v>195</v>
      </c>
      <c r="E108" s="82">
        <v>6</v>
      </c>
      <c r="F108" s="82">
        <v>0</v>
      </c>
      <c r="G108" s="83">
        <v>322592447</v>
      </c>
      <c r="H108" s="83">
        <v>0</v>
      </c>
      <c r="I108" s="84">
        <f t="shared" si="4"/>
        <v>322592447</v>
      </c>
      <c r="J108" s="35"/>
      <c r="K108" s="9"/>
      <c r="L108" s="45"/>
      <c r="M108" s="14"/>
      <c r="N108" s="15"/>
      <c r="O108" s="31"/>
      <c r="P108" s="31"/>
    </row>
    <row r="109" spans="1:16" s="2" customFormat="1" ht="82.5" customHeight="1">
      <c r="A109" s="165"/>
      <c r="B109" s="147"/>
      <c r="C109" s="76" t="s">
        <v>81</v>
      </c>
      <c r="D109" s="62" t="s">
        <v>196</v>
      </c>
      <c r="E109" s="82">
        <v>37</v>
      </c>
      <c r="F109" s="82">
        <v>0</v>
      </c>
      <c r="G109" s="83">
        <v>20742991</v>
      </c>
      <c r="H109" s="83">
        <v>0</v>
      </c>
      <c r="I109" s="84">
        <f t="shared" si="4"/>
        <v>20742991</v>
      </c>
      <c r="J109" s="35"/>
      <c r="K109" s="9"/>
      <c r="L109" s="45"/>
      <c r="M109" s="14"/>
      <c r="N109" s="15"/>
      <c r="O109" s="31"/>
      <c r="P109" s="31"/>
    </row>
    <row r="110" spans="1:16" s="2" customFormat="1" ht="23.25" customHeight="1">
      <c r="A110" s="165"/>
      <c r="B110" s="148"/>
      <c r="C110" s="161" t="s">
        <v>19</v>
      </c>
      <c r="D110" s="161"/>
      <c r="E110" s="161"/>
      <c r="F110" s="161"/>
      <c r="G110" s="86">
        <f>SUM(G104:G109)</f>
        <v>1235527581</v>
      </c>
      <c r="H110" s="66"/>
      <c r="I110" s="162">
        <f>+G110-H111</f>
        <v>1235527581</v>
      </c>
      <c r="J110" s="35"/>
      <c r="K110" s="9"/>
      <c r="L110" s="45"/>
      <c r="M110" s="14"/>
      <c r="N110" s="15"/>
      <c r="O110" s="31"/>
      <c r="P110" s="31"/>
    </row>
    <row r="111" spans="1:16" s="2" customFormat="1" ht="25.5" customHeight="1">
      <c r="A111" s="165"/>
      <c r="B111" s="148"/>
      <c r="C111" s="161" t="s">
        <v>20</v>
      </c>
      <c r="D111" s="161"/>
      <c r="E111" s="161"/>
      <c r="F111" s="161"/>
      <c r="G111" s="161"/>
      <c r="H111" s="86">
        <f>SUM(H104:H110)</f>
        <v>0</v>
      </c>
      <c r="I111" s="162"/>
      <c r="J111" s="35"/>
      <c r="K111" s="9"/>
      <c r="L111" s="45"/>
      <c r="M111" s="14"/>
      <c r="N111" s="15"/>
      <c r="O111" s="31"/>
      <c r="P111" s="31"/>
    </row>
    <row r="112" spans="1:16" s="2" customFormat="1" ht="24.75" customHeight="1">
      <c r="A112" s="165"/>
      <c r="B112" s="148"/>
      <c r="C112" s="149" t="s">
        <v>21</v>
      </c>
      <c r="D112" s="149"/>
      <c r="E112" s="149"/>
      <c r="F112" s="149"/>
      <c r="G112" s="149"/>
      <c r="H112" s="99">
        <f>+H111/G110</f>
        <v>0</v>
      </c>
      <c r="I112" s="162"/>
      <c r="J112" s="35"/>
      <c r="K112" s="9"/>
      <c r="L112" s="45"/>
      <c r="M112" s="14"/>
      <c r="N112" s="15"/>
      <c r="O112" s="31"/>
      <c r="P112" s="31"/>
    </row>
    <row r="113" spans="1:16" s="2" customFormat="1" ht="19.5" customHeight="1">
      <c r="A113" s="153" t="s">
        <v>32</v>
      </c>
      <c r="B113" s="150" t="s">
        <v>0</v>
      </c>
      <c r="C113" s="153" t="s">
        <v>2</v>
      </c>
      <c r="D113" s="153" t="s">
        <v>3</v>
      </c>
      <c r="E113" s="153" t="s">
        <v>6</v>
      </c>
      <c r="F113" s="153"/>
      <c r="G113" s="151" t="s">
        <v>7</v>
      </c>
      <c r="H113" s="151"/>
      <c r="I113" s="152"/>
      <c r="J113" s="35"/>
      <c r="K113" s="9"/>
      <c r="L113" s="41"/>
      <c r="M113" s="41"/>
      <c r="N113" s="42"/>
      <c r="O113" s="31"/>
      <c r="P113" s="31"/>
    </row>
    <row r="114" spans="1:16" s="2" customFormat="1" ht="45.75" customHeight="1">
      <c r="A114" s="153"/>
      <c r="B114" s="150"/>
      <c r="C114" s="155"/>
      <c r="D114" s="153"/>
      <c r="E114" s="72" t="s">
        <v>8</v>
      </c>
      <c r="F114" s="72" t="s">
        <v>9</v>
      </c>
      <c r="G114" s="118" t="s">
        <v>10</v>
      </c>
      <c r="H114" s="72" t="s">
        <v>11</v>
      </c>
      <c r="I114" s="119" t="s">
        <v>12</v>
      </c>
      <c r="J114" s="35"/>
      <c r="K114" s="9"/>
      <c r="L114" s="41"/>
      <c r="M114" s="41"/>
      <c r="N114" s="42"/>
      <c r="O114" s="31"/>
      <c r="P114" s="31"/>
    </row>
    <row r="115" spans="1:16" s="2" customFormat="1" ht="111" customHeight="1">
      <c r="A115" s="144" t="s">
        <v>83</v>
      </c>
      <c r="B115" s="157" t="s">
        <v>84</v>
      </c>
      <c r="C115" s="69" t="s">
        <v>85</v>
      </c>
      <c r="D115" s="62" t="s">
        <v>192</v>
      </c>
      <c r="E115" s="82">
        <v>37</v>
      </c>
      <c r="F115" s="126">
        <v>37</v>
      </c>
      <c r="G115" s="83">
        <v>0</v>
      </c>
      <c r="H115" s="83">
        <v>0</v>
      </c>
      <c r="I115" s="83">
        <f aca="true" t="shared" si="5" ref="I115:I122">+G115-H115</f>
        <v>0</v>
      </c>
      <c r="J115" s="35"/>
      <c r="K115" s="9"/>
      <c r="L115" s="46">
        <v>951912</v>
      </c>
      <c r="M115" s="41">
        <v>69813</v>
      </c>
      <c r="N115" s="42">
        <v>412670</v>
      </c>
      <c r="O115" s="31"/>
      <c r="P115" s="31"/>
    </row>
    <row r="116" spans="1:16" s="2" customFormat="1" ht="50.25" customHeight="1">
      <c r="A116" s="145"/>
      <c r="B116" s="157"/>
      <c r="C116" s="69" t="s">
        <v>86</v>
      </c>
      <c r="D116" s="62" t="s">
        <v>1</v>
      </c>
      <c r="E116" s="82">
        <v>70</v>
      </c>
      <c r="F116" s="126">
        <v>0</v>
      </c>
      <c r="G116" s="83">
        <v>0</v>
      </c>
      <c r="H116" s="83">
        <v>0</v>
      </c>
      <c r="I116" s="83">
        <f t="shared" si="5"/>
        <v>0</v>
      </c>
      <c r="J116" s="35"/>
      <c r="K116" s="9"/>
      <c r="L116" s="46"/>
      <c r="M116" s="41"/>
      <c r="N116" s="42"/>
      <c r="O116" s="31"/>
      <c r="P116" s="31"/>
    </row>
    <row r="117" spans="1:16" s="2" customFormat="1" ht="48" customHeight="1">
      <c r="A117" s="145"/>
      <c r="B117" s="157"/>
      <c r="C117" s="69" t="s">
        <v>87</v>
      </c>
      <c r="D117" s="62" t="s">
        <v>1</v>
      </c>
      <c r="E117" s="82">
        <v>90</v>
      </c>
      <c r="F117" s="126">
        <v>5</v>
      </c>
      <c r="G117" s="120">
        <v>37466870</v>
      </c>
      <c r="H117" s="83">
        <v>0</v>
      </c>
      <c r="I117" s="83">
        <f t="shared" si="5"/>
        <v>37466870</v>
      </c>
      <c r="J117" s="35"/>
      <c r="K117" s="9"/>
      <c r="L117" s="46"/>
      <c r="M117" s="41"/>
      <c r="N117" s="42"/>
      <c r="O117" s="31"/>
      <c r="P117" s="31"/>
    </row>
    <row r="118" spans="1:16" s="2" customFormat="1" ht="48.75" customHeight="1">
      <c r="A118" s="145"/>
      <c r="B118" s="157"/>
      <c r="C118" s="68" t="s">
        <v>88</v>
      </c>
      <c r="D118" s="62" t="s">
        <v>192</v>
      </c>
      <c r="E118" s="82">
        <v>37</v>
      </c>
      <c r="F118" s="126">
        <v>37</v>
      </c>
      <c r="G118" s="120">
        <v>33303885</v>
      </c>
      <c r="H118" s="83">
        <v>0</v>
      </c>
      <c r="I118" s="83">
        <f t="shared" si="5"/>
        <v>33303885</v>
      </c>
      <c r="J118" s="35"/>
      <c r="K118" s="9"/>
      <c r="L118" s="46"/>
      <c r="M118" s="41"/>
      <c r="N118" s="42"/>
      <c r="O118" s="31"/>
      <c r="P118" s="31"/>
    </row>
    <row r="119" spans="1:16" s="2" customFormat="1" ht="47.25" customHeight="1">
      <c r="A119" s="145"/>
      <c r="B119" s="157"/>
      <c r="C119" s="69" t="s">
        <v>89</v>
      </c>
      <c r="D119" s="62" t="s">
        <v>197</v>
      </c>
      <c r="E119" s="82">
        <v>1</v>
      </c>
      <c r="F119" s="126">
        <v>1</v>
      </c>
      <c r="G119" s="120">
        <v>19251623</v>
      </c>
      <c r="H119" s="83">
        <v>0</v>
      </c>
      <c r="I119" s="83">
        <f t="shared" si="5"/>
        <v>19251623</v>
      </c>
      <c r="J119" s="35"/>
      <c r="K119" s="9"/>
      <c r="L119" s="46"/>
      <c r="M119" s="41"/>
      <c r="N119" s="42"/>
      <c r="O119" s="31"/>
      <c r="P119" s="31"/>
    </row>
    <row r="120" spans="1:16" s="2" customFormat="1" ht="36" customHeight="1">
      <c r="A120" s="145"/>
      <c r="B120" s="157"/>
      <c r="C120" s="68" t="s">
        <v>90</v>
      </c>
      <c r="D120" s="62" t="s">
        <v>102</v>
      </c>
      <c r="E120" s="82">
        <v>771</v>
      </c>
      <c r="F120" s="126">
        <v>0</v>
      </c>
      <c r="G120" s="83">
        <v>30120000</v>
      </c>
      <c r="H120" s="83">
        <v>0</v>
      </c>
      <c r="I120" s="83">
        <f t="shared" si="5"/>
        <v>30120000</v>
      </c>
      <c r="J120" s="35"/>
      <c r="K120" s="9"/>
      <c r="L120" s="46"/>
      <c r="M120" s="41"/>
      <c r="N120" s="42"/>
      <c r="O120" s="31"/>
      <c r="P120" s="31"/>
    </row>
    <row r="121" spans="1:16" s="2" customFormat="1" ht="99" customHeight="1">
      <c r="A121" s="145"/>
      <c r="B121" s="157"/>
      <c r="C121" s="69" t="s">
        <v>91</v>
      </c>
      <c r="D121" s="62" t="s">
        <v>1</v>
      </c>
      <c r="E121" s="82">
        <v>50</v>
      </c>
      <c r="F121" s="126">
        <v>29</v>
      </c>
      <c r="G121" s="83">
        <v>80000000</v>
      </c>
      <c r="H121" s="83">
        <v>0</v>
      </c>
      <c r="I121" s="83">
        <f t="shared" si="5"/>
        <v>80000000</v>
      </c>
      <c r="J121" s="35"/>
      <c r="K121" s="9"/>
      <c r="L121" s="46"/>
      <c r="M121" s="41"/>
      <c r="N121" s="42"/>
      <c r="O121" s="31"/>
      <c r="P121" s="31"/>
    </row>
    <row r="122" spans="1:16" s="2" customFormat="1" ht="44.25" customHeight="1">
      <c r="A122" s="145"/>
      <c r="B122" s="157"/>
      <c r="C122" s="68" t="s">
        <v>92</v>
      </c>
      <c r="D122" s="62" t="s">
        <v>103</v>
      </c>
      <c r="E122" s="82">
        <v>90</v>
      </c>
      <c r="F122" s="126">
        <v>70</v>
      </c>
      <c r="G122" s="83">
        <v>0</v>
      </c>
      <c r="H122" s="83">
        <v>0</v>
      </c>
      <c r="I122" s="83">
        <f t="shared" si="5"/>
        <v>0</v>
      </c>
      <c r="J122" s="35"/>
      <c r="K122" s="9"/>
      <c r="L122" s="46">
        <f>280554*2</f>
        <v>561108</v>
      </c>
      <c r="M122" s="41">
        <f>105137*2</f>
        <v>210274</v>
      </c>
      <c r="N122" s="42"/>
      <c r="O122" s="31"/>
      <c r="P122" s="31"/>
    </row>
    <row r="123" spans="1:16" s="2" customFormat="1" ht="55.5" customHeight="1">
      <c r="A123" s="145"/>
      <c r="B123" s="157"/>
      <c r="C123" s="69" t="s">
        <v>93</v>
      </c>
      <c r="D123" s="62" t="s">
        <v>103</v>
      </c>
      <c r="E123" s="82">
        <v>60</v>
      </c>
      <c r="F123" s="126">
        <v>60</v>
      </c>
      <c r="G123" s="83">
        <v>0</v>
      </c>
      <c r="H123" s="83">
        <v>0</v>
      </c>
      <c r="I123" s="83">
        <f aca="true" t="shared" si="6" ref="I123:I132">+G123-H123</f>
        <v>0</v>
      </c>
      <c r="J123" s="35"/>
      <c r="K123" s="9"/>
      <c r="L123" s="46">
        <v>425686</v>
      </c>
      <c r="M123" s="41">
        <v>63158</v>
      </c>
      <c r="N123" s="42"/>
      <c r="O123" s="31"/>
      <c r="P123" s="31"/>
    </row>
    <row r="124" spans="1:16" s="2" customFormat="1" ht="45">
      <c r="A124" s="145"/>
      <c r="B124" s="157"/>
      <c r="C124" s="68" t="s">
        <v>94</v>
      </c>
      <c r="D124" s="103" t="s">
        <v>184</v>
      </c>
      <c r="E124" s="82">
        <v>1</v>
      </c>
      <c r="F124" s="126">
        <v>1</v>
      </c>
      <c r="G124" s="95">
        <v>768296123</v>
      </c>
      <c r="H124" s="83">
        <v>86865393</v>
      </c>
      <c r="I124" s="83">
        <f t="shared" si="6"/>
        <v>681430730</v>
      </c>
      <c r="J124" s="35"/>
      <c r="K124" s="9"/>
      <c r="L124" s="46"/>
      <c r="M124" s="41"/>
      <c r="N124" s="42"/>
      <c r="O124" s="31"/>
      <c r="P124" s="31"/>
    </row>
    <row r="125" spans="1:16" s="2" customFormat="1" ht="60">
      <c r="A125" s="145"/>
      <c r="B125" s="157"/>
      <c r="C125" s="68" t="s">
        <v>95</v>
      </c>
      <c r="D125" s="62" t="s">
        <v>185</v>
      </c>
      <c r="E125" s="82">
        <v>100</v>
      </c>
      <c r="F125" s="126">
        <v>0</v>
      </c>
      <c r="G125" s="83">
        <v>0</v>
      </c>
      <c r="H125" s="83">
        <v>0</v>
      </c>
      <c r="I125" s="83">
        <f t="shared" si="6"/>
        <v>0</v>
      </c>
      <c r="J125" s="35"/>
      <c r="K125" s="9"/>
      <c r="L125" s="46"/>
      <c r="M125" s="41"/>
      <c r="N125" s="42"/>
      <c r="O125" s="31"/>
      <c r="P125" s="31"/>
    </row>
    <row r="126" spans="1:16" s="2" customFormat="1" ht="45">
      <c r="A126" s="145"/>
      <c r="B126" s="157"/>
      <c r="C126" s="68" t="s">
        <v>96</v>
      </c>
      <c r="D126" s="62" t="s">
        <v>1</v>
      </c>
      <c r="E126" s="82">
        <v>80</v>
      </c>
      <c r="F126" s="126">
        <v>15</v>
      </c>
      <c r="G126" s="95">
        <v>0</v>
      </c>
      <c r="H126" s="83">
        <v>0</v>
      </c>
      <c r="I126" s="83">
        <f t="shared" si="6"/>
        <v>0</v>
      </c>
      <c r="J126" s="35"/>
      <c r="K126" s="9"/>
      <c r="L126" s="46"/>
      <c r="M126" s="41"/>
      <c r="N126" s="42"/>
      <c r="O126" s="31"/>
      <c r="P126" s="31"/>
    </row>
    <row r="127" spans="1:16" s="2" customFormat="1" ht="30">
      <c r="A127" s="145"/>
      <c r="B127" s="157"/>
      <c r="C127" s="68" t="s">
        <v>97</v>
      </c>
      <c r="D127" s="62" t="s">
        <v>1</v>
      </c>
      <c r="E127" s="82">
        <v>80</v>
      </c>
      <c r="F127" s="126">
        <v>10</v>
      </c>
      <c r="G127" s="95">
        <v>11044000</v>
      </c>
      <c r="H127" s="83">
        <v>0</v>
      </c>
      <c r="I127" s="83">
        <f t="shared" si="6"/>
        <v>11044000</v>
      </c>
      <c r="J127" s="35"/>
      <c r="K127" s="9"/>
      <c r="L127" s="46"/>
      <c r="M127" s="41"/>
      <c r="N127" s="42"/>
      <c r="O127" s="31"/>
      <c r="P127" s="31"/>
    </row>
    <row r="128" spans="1:16" s="2" customFormat="1" ht="22.5" customHeight="1">
      <c r="A128" s="145"/>
      <c r="B128" s="157"/>
      <c r="C128" s="69" t="s">
        <v>175</v>
      </c>
      <c r="D128" s="62" t="s">
        <v>198</v>
      </c>
      <c r="E128" s="82">
        <v>80</v>
      </c>
      <c r="F128" s="126">
        <v>20</v>
      </c>
      <c r="G128" s="83">
        <v>1200200000</v>
      </c>
      <c r="H128" s="83">
        <v>0</v>
      </c>
      <c r="I128" s="83">
        <f t="shared" si="6"/>
        <v>1200200000</v>
      </c>
      <c r="J128" s="35"/>
      <c r="K128" s="9"/>
      <c r="L128" s="46"/>
      <c r="M128" s="41"/>
      <c r="N128" s="42"/>
      <c r="O128" s="31"/>
      <c r="P128" s="31"/>
    </row>
    <row r="129" spans="1:16" s="2" customFormat="1" ht="45">
      <c r="A129" s="145"/>
      <c r="B129" s="157"/>
      <c r="C129" s="68" t="s">
        <v>98</v>
      </c>
      <c r="D129" s="62" t="s">
        <v>104</v>
      </c>
      <c r="E129" s="82">
        <v>1</v>
      </c>
      <c r="F129" s="126">
        <v>1</v>
      </c>
      <c r="G129" s="83">
        <v>43975200</v>
      </c>
      <c r="H129" s="83">
        <v>0</v>
      </c>
      <c r="I129" s="83">
        <f t="shared" si="6"/>
        <v>43975200</v>
      </c>
      <c r="J129" s="35"/>
      <c r="K129" s="9"/>
      <c r="L129" s="46"/>
      <c r="M129" s="41"/>
      <c r="N129" s="42"/>
      <c r="O129" s="31"/>
      <c r="P129" s="31"/>
    </row>
    <row r="130" spans="1:16" s="2" customFormat="1" ht="74.25" customHeight="1">
      <c r="A130" s="145"/>
      <c r="B130" s="157"/>
      <c r="C130" s="68" t="s">
        <v>99</v>
      </c>
      <c r="D130" s="62" t="s">
        <v>189</v>
      </c>
      <c r="E130" s="82">
        <v>37</v>
      </c>
      <c r="F130" s="126">
        <v>37</v>
      </c>
      <c r="G130" s="83">
        <v>137571918</v>
      </c>
      <c r="H130" s="83">
        <v>11100465</v>
      </c>
      <c r="I130" s="83">
        <f t="shared" si="6"/>
        <v>126471453</v>
      </c>
      <c r="J130" s="35"/>
      <c r="K130" s="9"/>
      <c r="L130" s="46"/>
      <c r="M130" s="41"/>
      <c r="N130" s="42"/>
      <c r="O130" s="31"/>
      <c r="P130" s="31"/>
    </row>
    <row r="131" spans="1:16" s="2" customFormat="1" ht="33" customHeight="1">
      <c r="A131" s="145"/>
      <c r="B131" s="157"/>
      <c r="C131" s="68" t="s">
        <v>100</v>
      </c>
      <c r="D131" s="62" t="s">
        <v>105</v>
      </c>
      <c r="E131" s="82">
        <v>100</v>
      </c>
      <c r="F131" s="126">
        <v>80</v>
      </c>
      <c r="G131" s="83">
        <v>123359712</v>
      </c>
      <c r="H131" s="83">
        <v>59981975</v>
      </c>
      <c r="I131" s="83">
        <f t="shared" si="6"/>
        <v>63377737</v>
      </c>
      <c r="J131" s="35"/>
      <c r="K131" s="9"/>
      <c r="L131" s="46"/>
      <c r="M131" s="41"/>
      <c r="N131" s="42"/>
      <c r="O131" s="31"/>
      <c r="P131" s="31"/>
    </row>
    <row r="132" spans="1:16" s="2" customFormat="1" ht="90">
      <c r="A132" s="145"/>
      <c r="B132" s="157"/>
      <c r="C132" s="68" t="s">
        <v>101</v>
      </c>
      <c r="D132" s="62" t="s">
        <v>197</v>
      </c>
      <c r="E132" s="82">
        <v>1</v>
      </c>
      <c r="F132" s="126">
        <v>1</v>
      </c>
      <c r="G132" s="83">
        <v>1226461474</v>
      </c>
      <c r="H132" s="83">
        <v>281995797</v>
      </c>
      <c r="I132" s="83">
        <f t="shared" si="6"/>
        <v>944465677</v>
      </c>
      <c r="J132" s="35"/>
      <c r="K132" s="9"/>
      <c r="L132" s="46"/>
      <c r="M132" s="41"/>
      <c r="N132" s="42"/>
      <c r="O132" s="31"/>
      <c r="P132" s="31"/>
    </row>
    <row r="133" spans="1:16" s="2" customFormat="1" ht="18">
      <c r="A133" s="145"/>
      <c r="B133" s="147"/>
      <c r="C133" s="149" t="s">
        <v>19</v>
      </c>
      <c r="D133" s="149"/>
      <c r="E133" s="149"/>
      <c r="F133" s="149"/>
      <c r="G133" s="86">
        <f>SUM(G115:G132)</f>
        <v>3711050805</v>
      </c>
      <c r="H133" s="65"/>
      <c r="I133" s="160">
        <f>SUM(I115:I132)</f>
        <v>3271107175</v>
      </c>
      <c r="J133" s="47"/>
      <c r="K133" s="9"/>
      <c r="L133" s="46"/>
      <c r="M133" s="41">
        <f>70091*2</f>
        <v>140182</v>
      </c>
      <c r="N133" s="42"/>
      <c r="O133" s="31"/>
      <c r="P133" s="31"/>
    </row>
    <row r="134" spans="1:16" s="2" customFormat="1" ht="18">
      <c r="A134" s="145"/>
      <c r="B134" s="147"/>
      <c r="C134" s="149" t="s">
        <v>20</v>
      </c>
      <c r="D134" s="149"/>
      <c r="E134" s="149"/>
      <c r="F134" s="149"/>
      <c r="G134" s="149"/>
      <c r="H134" s="86">
        <f>SUM(H115:H133)</f>
        <v>439943630</v>
      </c>
      <c r="I134" s="160"/>
      <c r="J134" s="21">
        <v>29</v>
      </c>
      <c r="K134" s="9"/>
      <c r="L134" s="46"/>
      <c r="M134" s="41"/>
      <c r="N134" s="42"/>
      <c r="O134" s="31"/>
      <c r="P134" s="31"/>
    </row>
    <row r="135" spans="1:16" s="2" customFormat="1" ht="18">
      <c r="A135" s="145"/>
      <c r="B135" s="147"/>
      <c r="C135" s="149" t="s">
        <v>21</v>
      </c>
      <c r="D135" s="149"/>
      <c r="E135" s="149"/>
      <c r="F135" s="149"/>
      <c r="G135" s="149"/>
      <c r="H135" s="94">
        <f>+H134/G133</f>
        <v>0.11854961117946754</v>
      </c>
      <c r="I135" s="160"/>
      <c r="J135" s="35"/>
      <c r="K135" s="9"/>
      <c r="L135" s="19">
        <f>SUM(L115:L134)</f>
        <v>1938706</v>
      </c>
      <c r="M135" s="19">
        <f>SUM(M115:M134)</f>
        <v>483427</v>
      </c>
      <c r="N135" s="48">
        <f>SUM(N115:N134)</f>
        <v>412670</v>
      </c>
      <c r="O135" s="31"/>
      <c r="P135" s="31"/>
    </row>
    <row r="136" spans="1:16" s="2" customFormat="1" ht="21.75" customHeight="1">
      <c r="A136" s="145"/>
      <c r="B136" s="150" t="s">
        <v>0</v>
      </c>
      <c r="C136" s="153" t="s">
        <v>2</v>
      </c>
      <c r="D136" s="153" t="s">
        <v>3</v>
      </c>
      <c r="E136" s="153" t="s">
        <v>6</v>
      </c>
      <c r="F136" s="153"/>
      <c r="G136" s="151" t="s">
        <v>7</v>
      </c>
      <c r="H136" s="151"/>
      <c r="I136" s="152"/>
      <c r="J136" s="35"/>
      <c r="K136" s="9"/>
      <c r="L136" s="41"/>
      <c r="M136" s="41"/>
      <c r="N136" s="42"/>
      <c r="O136" s="31"/>
      <c r="P136" s="31"/>
    </row>
    <row r="137" spans="1:16" s="2" customFormat="1" ht="48" customHeight="1">
      <c r="A137" s="145"/>
      <c r="B137" s="150"/>
      <c r="C137" s="155"/>
      <c r="D137" s="153"/>
      <c r="E137" s="72" t="s">
        <v>8</v>
      </c>
      <c r="F137" s="72" t="s">
        <v>9</v>
      </c>
      <c r="G137" s="113" t="s">
        <v>10</v>
      </c>
      <c r="H137" s="70" t="s">
        <v>11</v>
      </c>
      <c r="I137" s="71" t="s">
        <v>12</v>
      </c>
      <c r="J137" s="35"/>
      <c r="K137" s="9"/>
      <c r="L137" s="41"/>
      <c r="M137" s="41"/>
      <c r="N137" s="42"/>
      <c r="O137" s="31"/>
      <c r="P137" s="31"/>
    </row>
    <row r="138" spans="1:18" s="2" customFormat="1" ht="75">
      <c r="A138" s="145"/>
      <c r="B138" s="157" t="s">
        <v>106</v>
      </c>
      <c r="C138" s="79" t="s">
        <v>107</v>
      </c>
      <c r="D138" s="62" t="s">
        <v>185</v>
      </c>
      <c r="E138" s="82">
        <v>100</v>
      </c>
      <c r="F138" s="89">
        <v>20</v>
      </c>
      <c r="G138" s="88">
        <v>39234594</v>
      </c>
      <c r="H138" s="88">
        <v>16064000</v>
      </c>
      <c r="I138" s="84">
        <f aca="true" t="shared" si="7" ref="I138:I143">+G138-H138</f>
        <v>23170594</v>
      </c>
      <c r="J138" s="35"/>
      <c r="K138" s="9"/>
      <c r="L138" s="41">
        <v>232514</v>
      </c>
      <c r="M138" s="41">
        <v>77615</v>
      </c>
      <c r="N138" s="42">
        <v>233394</v>
      </c>
      <c r="O138" s="31">
        <v>18676636</v>
      </c>
      <c r="P138" s="31">
        <v>282726</v>
      </c>
      <c r="Q138" s="2">
        <f>+O138/2</f>
        <v>9338318</v>
      </c>
      <c r="R138" s="2">
        <f>+P138/2</f>
        <v>141363</v>
      </c>
    </row>
    <row r="139" spans="1:16" s="2" customFormat="1" ht="30">
      <c r="A139" s="145"/>
      <c r="B139" s="157"/>
      <c r="C139" s="79" t="s">
        <v>157</v>
      </c>
      <c r="D139" s="62" t="s">
        <v>1</v>
      </c>
      <c r="E139" s="82">
        <v>100</v>
      </c>
      <c r="F139" s="89">
        <v>0</v>
      </c>
      <c r="G139" s="88">
        <v>8032000</v>
      </c>
      <c r="H139" s="88">
        <v>0</v>
      </c>
      <c r="I139" s="84">
        <f t="shared" si="7"/>
        <v>8032000</v>
      </c>
      <c r="J139" s="35"/>
      <c r="K139" s="9"/>
      <c r="L139" s="41"/>
      <c r="M139" s="41"/>
      <c r="N139" s="42"/>
      <c r="O139" s="31"/>
      <c r="P139" s="31"/>
    </row>
    <row r="140" spans="1:16" s="2" customFormat="1" ht="30.75" customHeight="1">
      <c r="A140" s="145"/>
      <c r="B140" s="157"/>
      <c r="C140" s="79" t="s">
        <v>138</v>
      </c>
      <c r="D140" s="62" t="s">
        <v>1</v>
      </c>
      <c r="E140" s="82">
        <v>100</v>
      </c>
      <c r="F140" s="89">
        <v>10</v>
      </c>
      <c r="G140" s="88">
        <v>356975176</v>
      </c>
      <c r="H140" s="88">
        <v>5481840</v>
      </c>
      <c r="I140" s="84">
        <f t="shared" si="7"/>
        <v>351493336</v>
      </c>
      <c r="J140" s="35"/>
      <c r="K140" s="9"/>
      <c r="L140" s="41"/>
      <c r="M140" s="41"/>
      <c r="N140" s="42"/>
      <c r="O140" s="31"/>
      <c r="P140" s="31"/>
    </row>
    <row r="141" spans="1:16" s="2" customFormat="1" ht="47.25" customHeight="1">
      <c r="A141" s="145"/>
      <c r="B141" s="157"/>
      <c r="C141" s="76" t="s">
        <v>158</v>
      </c>
      <c r="D141" s="62" t="s">
        <v>1</v>
      </c>
      <c r="E141" s="82">
        <v>100</v>
      </c>
      <c r="F141" s="89">
        <v>0</v>
      </c>
      <c r="G141" s="88">
        <v>2142938</v>
      </c>
      <c r="H141" s="88">
        <v>0</v>
      </c>
      <c r="I141" s="84">
        <f t="shared" si="7"/>
        <v>2142938</v>
      </c>
      <c r="J141" s="35"/>
      <c r="K141" s="9"/>
      <c r="L141" s="41"/>
      <c r="M141" s="41"/>
      <c r="N141" s="42"/>
      <c r="O141" s="31"/>
      <c r="P141" s="31"/>
    </row>
    <row r="142" spans="1:16" s="2" customFormat="1" ht="30">
      <c r="A142" s="145"/>
      <c r="B142" s="157"/>
      <c r="C142" s="79" t="s">
        <v>108</v>
      </c>
      <c r="D142" s="62" t="s">
        <v>1</v>
      </c>
      <c r="E142" s="82">
        <v>100</v>
      </c>
      <c r="F142" s="89">
        <v>0</v>
      </c>
      <c r="G142" s="83">
        <v>171041434</v>
      </c>
      <c r="H142" s="108">
        <v>0</v>
      </c>
      <c r="I142" s="84">
        <f t="shared" si="7"/>
        <v>171041434</v>
      </c>
      <c r="J142" s="35"/>
      <c r="K142" s="9"/>
      <c r="L142" s="41"/>
      <c r="M142" s="41"/>
      <c r="N142" s="42"/>
      <c r="O142" s="31"/>
      <c r="P142" s="31"/>
    </row>
    <row r="143" spans="1:16" s="2" customFormat="1" ht="30">
      <c r="A143" s="145"/>
      <c r="B143" s="157"/>
      <c r="C143" s="79" t="s">
        <v>109</v>
      </c>
      <c r="D143" s="62" t="s">
        <v>199</v>
      </c>
      <c r="E143" s="82">
        <v>1</v>
      </c>
      <c r="F143" s="89">
        <v>0</v>
      </c>
      <c r="G143" s="88">
        <v>978336244</v>
      </c>
      <c r="H143" s="88">
        <v>0</v>
      </c>
      <c r="I143" s="84">
        <f t="shared" si="7"/>
        <v>978336244</v>
      </c>
      <c r="J143" s="35"/>
      <c r="K143" s="9"/>
      <c r="L143" s="41"/>
      <c r="M143" s="41"/>
      <c r="N143" s="42"/>
      <c r="O143" s="31"/>
      <c r="P143" s="31"/>
    </row>
    <row r="144" spans="1:18" s="2" customFormat="1" ht="18">
      <c r="A144" s="145"/>
      <c r="B144" s="148"/>
      <c r="C144" s="149" t="s">
        <v>19</v>
      </c>
      <c r="D144" s="149"/>
      <c r="E144" s="149"/>
      <c r="F144" s="149"/>
      <c r="G144" s="86">
        <f>SUM(G138:G143)</f>
        <v>1555762386</v>
      </c>
      <c r="H144" s="65"/>
      <c r="I144" s="132">
        <f>+G144-H145</f>
        <v>1534216546</v>
      </c>
      <c r="J144" s="53"/>
      <c r="K144" s="9"/>
      <c r="L144" s="41">
        <v>340670</v>
      </c>
      <c r="M144" s="41"/>
      <c r="N144" s="42"/>
      <c r="O144" s="31">
        <v>282726</v>
      </c>
      <c r="P144" s="31"/>
      <c r="Q144" s="2">
        <f>+O144/2</f>
        <v>141363</v>
      </c>
      <c r="R144" s="2">
        <f>+P144/2</f>
        <v>0</v>
      </c>
    </row>
    <row r="145" spans="1:18" s="2" customFormat="1" ht="18">
      <c r="A145" s="145"/>
      <c r="B145" s="148"/>
      <c r="C145" s="149" t="s">
        <v>20</v>
      </c>
      <c r="D145" s="149"/>
      <c r="E145" s="149"/>
      <c r="F145" s="149"/>
      <c r="G145" s="149"/>
      <c r="H145" s="86">
        <f>SUM(H138:H144)</f>
        <v>21545840</v>
      </c>
      <c r="I145" s="132"/>
      <c r="J145" s="21">
        <v>31</v>
      </c>
      <c r="K145" s="9"/>
      <c r="L145" s="41">
        <v>425686</v>
      </c>
      <c r="M145" s="41"/>
      <c r="N145" s="42"/>
      <c r="O145" s="31">
        <v>141363</v>
      </c>
      <c r="P145" s="31"/>
      <c r="Q145" s="2">
        <f>+O145/2</f>
        <v>70681.5</v>
      </c>
      <c r="R145" s="2">
        <f>+P145/2</f>
        <v>0</v>
      </c>
    </row>
    <row r="146" spans="1:18" s="2" customFormat="1" ht="18">
      <c r="A146" s="146"/>
      <c r="B146" s="148"/>
      <c r="C146" s="149" t="s">
        <v>21</v>
      </c>
      <c r="D146" s="149"/>
      <c r="E146" s="149"/>
      <c r="F146" s="149"/>
      <c r="G146" s="149"/>
      <c r="H146" s="94">
        <f>+H145/G144</f>
        <v>0.013849055738772695</v>
      </c>
      <c r="I146" s="132"/>
      <c r="J146" s="35"/>
      <c r="K146" s="9"/>
      <c r="L146" s="19"/>
      <c r="M146" s="19">
        <f>SUM(L138:M145)</f>
        <v>1076485</v>
      </c>
      <c r="N146" s="19">
        <f>SUM(N138:N145)</f>
        <v>233394</v>
      </c>
      <c r="O146" s="19"/>
      <c r="P146" s="19">
        <f>SUM(O138:P145)</f>
        <v>19383451</v>
      </c>
      <c r="Q146" s="2">
        <f>+P146/2</f>
        <v>9691725.5</v>
      </c>
      <c r="R146" s="19">
        <f>SUM(Q138:R145)</f>
        <v>9691725.5</v>
      </c>
    </row>
    <row r="147" spans="1:16" s="2" customFormat="1" ht="19.5" customHeight="1">
      <c r="A147" s="155" t="s">
        <v>32</v>
      </c>
      <c r="B147" s="158" t="s">
        <v>0</v>
      </c>
      <c r="C147" s="153" t="s">
        <v>2</v>
      </c>
      <c r="D147" s="153" t="s">
        <v>3</v>
      </c>
      <c r="E147" s="153" t="s">
        <v>6</v>
      </c>
      <c r="F147" s="153"/>
      <c r="G147" s="151" t="s">
        <v>7</v>
      </c>
      <c r="H147" s="151"/>
      <c r="I147" s="152"/>
      <c r="J147" s="35"/>
      <c r="K147" s="9"/>
      <c r="L147" s="41"/>
      <c r="M147" s="41"/>
      <c r="N147" s="42"/>
      <c r="O147" s="31"/>
      <c r="P147" s="31"/>
    </row>
    <row r="148" spans="1:16" s="2" customFormat="1" ht="50.25" customHeight="1">
      <c r="A148" s="156"/>
      <c r="B148" s="159"/>
      <c r="C148" s="153"/>
      <c r="D148" s="153"/>
      <c r="E148" s="72" t="s">
        <v>8</v>
      </c>
      <c r="F148" s="72" t="s">
        <v>9</v>
      </c>
      <c r="G148" s="113" t="s">
        <v>10</v>
      </c>
      <c r="H148" s="70" t="s">
        <v>11</v>
      </c>
      <c r="I148" s="71" t="s">
        <v>12</v>
      </c>
      <c r="J148" s="35"/>
      <c r="K148" s="9"/>
      <c r="L148" s="41"/>
      <c r="M148" s="41"/>
      <c r="N148" s="42"/>
      <c r="O148" s="31"/>
      <c r="P148" s="31"/>
    </row>
    <row r="149" spans="1:16" s="2" customFormat="1" ht="22.5" customHeight="1">
      <c r="A149" s="147" t="s">
        <v>118</v>
      </c>
      <c r="B149" s="147" t="s">
        <v>110</v>
      </c>
      <c r="C149" s="68" t="s">
        <v>111</v>
      </c>
      <c r="D149" s="62" t="s">
        <v>114</v>
      </c>
      <c r="E149" s="82">
        <v>10</v>
      </c>
      <c r="F149" s="123">
        <v>3</v>
      </c>
      <c r="G149" s="83">
        <v>32128000</v>
      </c>
      <c r="H149" s="83">
        <v>32128000</v>
      </c>
      <c r="I149" s="84">
        <f aca="true" t="shared" si="8" ref="I149:I154">+G149-H149</f>
        <v>0</v>
      </c>
      <c r="J149" s="35"/>
      <c r="K149" s="9"/>
      <c r="L149" s="41"/>
      <c r="M149" s="41"/>
      <c r="N149" s="42"/>
      <c r="O149" s="31"/>
      <c r="P149" s="31"/>
    </row>
    <row r="150" spans="1:16" s="2" customFormat="1" ht="46.5" customHeight="1">
      <c r="A150" s="147"/>
      <c r="B150" s="147"/>
      <c r="C150" s="68" t="s">
        <v>112</v>
      </c>
      <c r="D150" s="62" t="s">
        <v>115</v>
      </c>
      <c r="E150" s="82">
        <v>200</v>
      </c>
      <c r="F150" s="123">
        <v>0</v>
      </c>
      <c r="G150" s="83">
        <v>5020000</v>
      </c>
      <c r="H150" s="83">
        <v>0</v>
      </c>
      <c r="I150" s="84">
        <f>+G150-H150</f>
        <v>5020000</v>
      </c>
      <c r="J150" s="35"/>
      <c r="K150" s="9"/>
      <c r="L150" s="41"/>
      <c r="M150" s="41"/>
      <c r="N150" s="42"/>
      <c r="O150" s="31"/>
      <c r="P150" s="31"/>
    </row>
    <row r="151" spans="1:16" s="2" customFormat="1" ht="39.75" customHeight="1">
      <c r="A151" s="147"/>
      <c r="B151" s="147"/>
      <c r="C151" s="68" t="s">
        <v>113</v>
      </c>
      <c r="D151" s="62" t="s">
        <v>116</v>
      </c>
      <c r="E151" s="82">
        <v>50</v>
      </c>
      <c r="F151" s="123">
        <v>13</v>
      </c>
      <c r="G151" s="83">
        <v>5522000</v>
      </c>
      <c r="H151" s="83">
        <v>0</v>
      </c>
      <c r="I151" s="84">
        <f>+G151-H151</f>
        <v>5522000</v>
      </c>
      <c r="J151" s="35"/>
      <c r="K151" s="9"/>
      <c r="L151" s="41"/>
      <c r="M151" s="41"/>
      <c r="N151" s="42"/>
      <c r="O151" s="31"/>
      <c r="P151" s="31"/>
    </row>
    <row r="152" spans="1:16" s="2" customFormat="1" ht="48.75" customHeight="1">
      <c r="A152" s="147"/>
      <c r="B152" s="147"/>
      <c r="C152" s="68" t="s">
        <v>159</v>
      </c>
      <c r="D152" s="62" t="s">
        <v>160</v>
      </c>
      <c r="E152" s="82">
        <v>1</v>
      </c>
      <c r="F152" s="123">
        <v>0</v>
      </c>
      <c r="G152" s="83">
        <v>5020000</v>
      </c>
      <c r="H152" s="83">
        <v>0</v>
      </c>
      <c r="I152" s="84">
        <f>+G152-H152</f>
        <v>5020000</v>
      </c>
      <c r="J152" s="35"/>
      <c r="K152" s="9"/>
      <c r="L152" s="41"/>
      <c r="M152" s="41"/>
      <c r="N152" s="42"/>
      <c r="O152" s="31"/>
      <c r="P152" s="31"/>
    </row>
    <row r="153" spans="1:16" s="2" customFormat="1" ht="37.5" customHeight="1">
      <c r="A153" s="147"/>
      <c r="B153" s="147"/>
      <c r="C153" s="67" t="s">
        <v>132</v>
      </c>
      <c r="D153" s="62" t="s">
        <v>133</v>
      </c>
      <c r="E153" s="82">
        <v>2</v>
      </c>
      <c r="F153" s="123">
        <v>1</v>
      </c>
      <c r="G153" s="83">
        <v>28894000</v>
      </c>
      <c r="H153" s="83">
        <v>0</v>
      </c>
      <c r="I153" s="84">
        <f t="shared" si="8"/>
        <v>28894000</v>
      </c>
      <c r="J153" s="35"/>
      <c r="K153" s="9"/>
      <c r="L153" s="41"/>
      <c r="M153" s="41"/>
      <c r="N153" s="42"/>
      <c r="O153" s="31"/>
      <c r="P153" s="31"/>
    </row>
    <row r="154" spans="1:16" s="2" customFormat="1" ht="22.5" customHeight="1">
      <c r="A154" s="147"/>
      <c r="B154" s="147"/>
      <c r="C154" s="67" t="s">
        <v>134</v>
      </c>
      <c r="D154" s="62" t="s">
        <v>135</v>
      </c>
      <c r="E154" s="82">
        <v>1</v>
      </c>
      <c r="F154" s="123">
        <v>1</v>
      </c>
      <c r="G154" s="83">
        <v>19276800</v>
      </c>
      <c r="H154" s="83">
        <v>0</v>
      </c>
      <c r="I154" s="84">
        <f t="shared" si="8"/>
        <v>19276800</v>
      </c>
      <c r="J154" s="35"/>
      <c r="K154" s="9"/>
      <c r="L154" s="41"/>
      <c r="M154" s="41"/>
      <c r="N154" s="42"/>
      <c r="O154" s="31"/>
      <c r="P154" s="31"/>
    </row>
    <row r="155" spans="1:16" s="2" customFormat="1" ht="31.5" customHeight="1">
      <c r="A155" s="147"/>
      <c r="B155" s="147"/>
      <c r="C155" s="67" t="s">
        <v>136</v>
      </c>
      <c r="D155" s="62" t="s">
        <v>137</v>
      </c>
      <c r="E155" s="82">
        <v>1</v>
      </c>
      <c r="F155" s="123">
        <v>0</v>
      </c>
      <c r="G155" s="83">
        <v>175311113</v>
      </c>
      <c r="H155" s="83">
        <v>0</v>
      </c>
      <c r="I155" s="84">
        <f>+G155-H155</f>
        <v>175311113</v>
      </c>
      <c r="J155" s="35"/>
      <c r="K155" s="9"/>
      <c r="L155" s="41"/>
      <c r="M155" s="41"/>
      <c r="N155" s="42"/>
      <c r="O155" s="31"/>
      <c r="P155" s="31"/>
    </row>
    <row r="156" spans="1:16" s="2" customFormat="1" ht="31.5" customHeight="1">
      <c r="A156" s="147"/>
      <c r="B156" s="147"/>
      <c r="C156" s="67" t="s">
        <v>162</v>
      </c>
      <c r="D156" s="62" t="s">
        <v>184</v>
      </c>
      <c r="E156" s="82">
        <v>1</v>
      </c>
      <c r="F156" s="123">
        <v>0</v>
      </c>
      <c r="G156" s="83">
        <v>60160000</v>
      </c>
      <c r="H156" s="83">
        <v>0</v>
      </c>
      <c r="I156" s="84">
        <f>+G156-H156</f>
        <v>60160000</v>
      </c>
      <c r="J156" s="35"/>
      <c r="K156" s="9"/>
      <c r="L156" s="41"/>
      <c r="M156" s="41"/>
      <c r="N156" s="42"/>
      <c r="O156" s="31"/>
      <c r="P156" s="31"/>
    </row>
    <row r="157" spans="1:16" s="2" customFormat="1" ht="22.5" customHeight="1">
      <c r="A157" s="147"/>
      <c r="B157" s="148"/>
      <c r="C157" s="67" t="s">
        <v>117</v>
      </c>
      <c r="D157" s="62" t="s">
        <v>200</v>
      </c>
      <c r="E157" s="82">
        <v>1</v>
      </c>
      <c r="F157" s="123">
        <v>0</v>
      </c>
      <c r="G157" s="83">
        <v>70000000</v>
      </c>
      <c r="H157" s="83">
        <v>0</v>
      </c>
      <c r="I157" s="84">
        <f>+G157-H157</f>
        <v>70000000</v>
      </c>
      <c r="J157" s="35"/>
      <c r="K157" s="9"/>
      <c r="L157" s="41"/>
      <c r="M157" s="41"/>
      <c r="N157" s="42"/>
      <c r="O157" s="31"/>
      <c r="P157" s="31"/>
    </row>
    <row r="158" spans="1:16" s="2" customFormat="1" ht="40.5" customHeight="1">
      <c r="A158" s="147"/>
      <c r="B158" s="148"/>
      <c r="C158" s="68" t="s">
        <v>129</v>
      </c>
      <c r="D158" s="62" t="s">
        <v>130</v>
      </c>
      <c r="E158" s="82">
        <v>100</v>
      </c>
      <c r="F158" s="82">
        <v>0</v>
      </c>
      <c r="G158" s="83">
        <v>8899200</v>
      </c>
      <c r="H158" s="83">
        <v>0</v>
      </c>
      <c r="I158" s="84">
        <f>+G158-H158</f>
        <v>8899200</v>
      </c>
      <c r="J158" s="35"/>
      <c r="K158" s="9"/>
      <c r="L158" s="41"/>
      <c r="M158" s="41"/>
      <c r="N158" s="42"/>
      <c r="O158" s="31"/>
      <c r="P158" s="31"/>
    </row>
    <row r="159" spans="1:16" s="2" customFormat="1" ht="18">
      <c r="A159" s="147"/>
      <c r="B159" s="148"/>
      <c r="C159" s="149" t="s">
        <v>19</v>
      </c>
      <c r="D159" s="149"/>
      <c r="E159" s="149"/>
      <c r="F159" s="149"/>
      <c r="G159" s="86">
        <f>SUM(G149:G158)</f>
        <v>410231113</v>
      </c>
      <c r="H159" s="65"/>
      <c r="I159" s="132">
        <f>SUM(I149:I158)</f>
        <v>378103113</v>
      </c>
      <c r="J159" s="49"/>
      <c r="K159" s="9"/>
      <c r="L159" s="41"/>
      <c r="M159" s="41"/>
      <c r="N159" s="42"/>
      <c r="O159" s="31"/>
      <c r="P159" s="31"/>
    </row>
    <row r="160" spans="1:16" s="2" customFormat="1" ht="18">
      <c r="A160" s="147"/>
      <c r="B160" s="148"/>
      <c r="C160" s="149" t="s">
        <v>20</v>
      </c>
      <c r="D160" s="149"/>
      <c r="E160" s="149"/>
      <c r="F160" s="149"/>
      <c r="G160" s="149"/>
      <c r="H160" s="86">
        <f>SUM(H149:H159)</f>
        <v>32128000</v>
      </c>
      <c r="I160" s="132"/>
      <c r="J160" s="50">
        <v>31</v>
      </c>
      <c r="K160" s="9"/>
      <c r="L160" s="41"/>
      <c r="M160" s="41"/>
      <c r="N160" s="42"/>
      <c r="O160" s="31"/>
      <c r="P160" s="31"/>
    </row>
    <row r="161" spans="1:16" s="2" customFormat="1" ht="18">
      <c r="A161" s="147"/>
      <c r="B161" s="148"/>
      <c r="C161" s="149" t="s">
        <v>21</v>
      </c>
      <c r="D161" s="149"/>
      <c r="E161" s="149"/>
      <c r="F161" s="149"/>
      <c r="G161" s="149"/>
      <c r="H161" s="99">
        <f>+H160/G159</f>
        <v>0.07831682917721552</v>
      </c>
      <c r="I161" s="132"/>
      <c r="J161" s="35"/>
      <c r="K161" s="9"/>
      <c r="L161" s="41"/>
      <c r="M161" s="41"/>
      <c r="N161" s="42"/>
      <c r="O161" s="31"/>
      <c r="P161" s="31"/>
    </row>
    <row r="162" spans="1:16" s="2" customFormat="1" ht="26.25" customHeight="1">
      <c r="A162" s="153" t="s">
        <v>32</v>
      </c>
      <c r="B162" s="150" t="s">
        <v>0</v>
      </c>
      <c r="C162" s="153" t="s">
        <v>2</v>
      </c>
      <c r="D162" s="153" t="s">
        <v>3</v>
      </c>
      <c r="E162" s="153" t="s">
        <v>6</v>
      </c>
      <c r="F162" s="153"/>
      <c r="G162" s="151" t="s">
        <v>7</v>
      </c>
      <c r="H162" s="151"/>
      <c r="I162" s="152"/>
      <c r="J162" s="35"/>
      <c r="K162" s="9"/>
      <c r="L162" s="41"/>
      <c r="M162" s="41"/>
      <c r="N162" s="42"/>
      <c r="O162" s="31"/>
      <c r="P162" s="31"/>
    </row>
    <row r="163" spans="1:16" s="2" customFormat="1" ht="47.25" customHeight="1">
      <c r="A163" s="153"/>
      <c r="B163" s="150"/>
      <c r="C163" s="153"/>
      <c r="D163" s="153"/>
      <c r="E163" s="72" t="s">
        <v>8</v>
      </c>
      <c r="F163" s="72" t="s">
        <v>9</v>
      </c>
      <c r="G163" s="113" t="s">
        <v>10</v>
      </c>
      <c r="H163" s="70" t="s">
        <v>11</v>
      </c>
      <c r="I163" s="71" t="s">
        <v>12</v>
      </c>
      <c r="J163" s="35"/>
      <c r="K163" s="9"/>
      <c r="L163" s="41"/>
      <c r="M163" s="41"/>
      <c r="N163" s="42"/>
      <c r="O163" s="31"/>
      <c r="P163" s="31"/>
    </row>
    <row r="164" spans="1:16" s="2" customFormat="1" ht="36" customHeight="1">
      <c r="A164" s="144" t="s">
        <v>168</v>
      </c>
      <c r="B164" s="147" t="s">
        <v>119</v>
      </c>
      <c r="C164" s="80" t="s">
        <v>120</v>
      </c>
      <c r="D164" s="74" t="s">
        <v>201</v>
      </c>
      <c r="E164" s="82">
        <v>1</v>
      </c>
      <c r="F164" s="82">
        <v>1</v>
      </c>
      <c r="G164" s="83">
        <v>0</v>
      </c>
      <c r="H164" s="85">
        <v>0</v>
      </c>
      <c r="I164" s="84">
        <v>0</v>
      </c>
      <c r="J164" s="35"/>
      <c r="K164" s="9"/>
      <c r="L164" s="41">
        <v>70091</v>
      </c>
      <c r="M164" s="41"/>
      <c r="N164" s="42">
        <v>413662</v>
      </c>
      <c r="O164" s="31"/>
      <c r="P164" s="31"/>
    </row>
    <row r="165" spans="1:16" s="2" customFormat="1" ht="36" customHeight="1">
      <c r="A165" s="145"/>
      <c r="B165" s="147"/>
      <c r="C165" s="80" t="s">
        <v>121</v>
      </c>
      <c r="D165" s="74" t="s">
        <v>123</v>
      </c>
      <c r="E165" s="82">
        <v>1</v>
      </c>
      <c r="F165" s="82">
        <v>1</v>
      </c>
      <c r="G165" s="83">
        <v>20000000</v>
      </c>
      <c r="H165" s="83">
        <v>0</v>
      </c>
      <c r="I165" s="84">
        <v>0</v>
      </c>
      <c r="J165" s="35"/>
      <c r="K165" s="9"/>
      <c r="L165" s="41"/>
      <c r="M165" s="41"/>
      <c r="N165" s="42"/>
      <c r="O165" s="31"/>
      <c r="P165" s="31"/>
    </row>
    <row r="166" spans="1:16" s="2" customFormat="1" ht="35.25" customHeight="1">
      <c r="A166" s="145"/>
      <c r="B166" s="147"/>
      <c r="C166" s="80" t="s">
        <v>122</v>
      </c>
      <c r="D166" s="74" t="s">
        <v>202</v>
      </c>
      <c r="E166" s="82">
        <v>1</v>
      </c>
      <c r="F166" s="127">
        <v>0</v>
      </c>
      <c r="G166" s="83">
        <v>0</v>
      </c>
      <c r="H166" s="83">
        <v>0</v>
      </c>
      <c r="I166" s="84">
        <f>+G166-H166</f>
        <v>0</v>
      </c>
      <c r="J166" s="35"/>
      <c r="K166" s="9"/>
      <c r="L166" s="41"/>
      <c r="M166" s="41"/>
      <c r="N166" s="42"/>
      <c r="O166" s="31"/>
      <c r="P166" s="31"/>
    </row>
    <row r="167" spans="1:16" s="2" customFormat="1" ht="35.25" customHeight="1">
      <c r="A167" s="145"/>
      <c r="B167" s="147"/>
      <c r="C167" s="80" t="s">
        <v>167</v>
      </c>
      <c r="D167" s="74" t="s">
        <v>203</v>
      </c>
      <c r="E167" s="82">
        <v>1</v>
      </c>
      <c r="F167" s="127">
        <v>1</v>
      </c>
      <c r="G167" s="83">
        <v>1215093850</v>
      </c>
      <c r="H167" s="83">
        <v>867807300</v>
      </c>
      <c r="I167" s="84">
        <f>+G167-H167</f>
        <v>347286550</v>
      </c>
      <c r="J167" s="35"/>
      <c r="K167" s="9"/>
      <c r="L167" s="41"/>
      <c r="M167" s="41"/>
      <c r="N167" s="42"/>
      <c r="O167" s="31"/>
      <c r="P167" s="31"/>
    </row>
    <row r="168" spans="1:16" s="2" customFormat="1" ht="54.75" customHeight="1">
      <c r="A168" s="145"/>
      <c r="B168" s="147"/>
      <c r="C168" s="80" t="s">
        <v>163</v>
      </c>
      <c r="D168" s="74" t="s">
        <v>164</v>
      </c>
      <c r="E168" s="82">
        <v>1</v>
      </c>
      <c r="F168" s="127">
        <v>0</v>
      </c>
      <c r="G168" s="83">
        <v>0</v>
      </c>
      <c r="H168" s="96">
        <v>0</v>
      </c>
      <c r="I168" s="84">
        <f>+G168-H168</f>
        <v>0</v>
      </c>
      <c r="J168" s="35"/>
      <c r="K168" s="9"/>
      <c r="L168" s="41"/>
      <c r="M168" s="41"/>
      <c r="N168" s="42"/>
      <c r="O168" s="31"/>
      <c r="P168" s="31"/>
    </row>
    <row r="169" spans="1:16" s="2" customFormat="1" ht="35.25" customHeight="1">
      <c r="A169" s="145"/>
      <c r="B169" s="147"/>
      <c r="C169" s="109" t="s">
        <v>131</v>
      </c>
      <c r="D169" s="62" t="s">
        <v>204</v>
      </c>
      <c r="E169" s="82">
        <v>1</v>
      </c>
      <c r="F169" s="127">
        <v>0</v>
      </c>
      <c r="G169" s="83">
        <v>29409855</v>
      </c>
      <c r="H169" s="110">
        <v>0</v>
      </c>
      <c r="I169" s="84">
        <f>+G169-H169</f>
        <v>29409855</v>
      </c>
      <c r="J169" s="35"/>
      <c r="K169" s="9"/>
      <c r="L169" s="41"/>
      <c r="M169" s="41"/>
      <c r="N169" s="42"/>
      <c r="O169" s="31"/>
      <c r="P169" s="31"/>
    </row>
    <row r="170" spans="1:16" s="2" customFormat="1" ht="31.5" customHeight="1">
      <c r="A170" s="145"/>
      <c r="B170" s="147"/>
      <c r="C170" s="68" t="s">
        <v>129</v>
      </c>
      <c r="D170" s="62" t="s">
        <v>130</v>
      </c>
      <c r="E170" s="82">
        <v>100</v>
      </c>
      <c r="F170" s="127">
        <v>0</v>
      </c>
      <c r="G170" s="83">
        <v>2008000</v>
      </c>
      <c r="H170" s="83">
        <v>0</v>
      </c>
      <c r="I170" s="84">
        <f>+G170-H170</f>
        <v>2008000</v>
      </c>
      <c r="J170" s="35"/>
      <c r="K170" s="9"/>
      <c r="L170" s="41"/>
      <c r="M170" s="41"/>
      <c r="N170" s="42"/>
      <c r="O170" s="31"/>
      <c r="P170" s="31"/>
    </row>
    <row r="171" spans="1:16" s="2" customFormat="1" ht="18">
      <c r="A171" s="145"/>
      <c r="B171" s="148"/>
      <c r="C171" s="149" t="s">
        <v>19</v>
      </c>
      <c r="D171" s="149"/>
      <c r="E171" s="149"/>
      <c r="F171" s="154"/>
      <c r="G171" s="86">
        <f>SUM(G164:G170)</f>
        <v>1266511705</v>
      </c>
      <c r="H171" s="65"/>
      <c r="I171" s="132">
        <f>+G171-H172</f>
        <v>398704405</v>
      </c>
      <c r="J171" s="24"/>
      <c r="K171" s="9"/>
      <c r="L171" s="41"/>
      <c r="M171" s="41"/>
      <c r="N171" s="42"/>
      <c r="O171" s="31"/>
      <c r="P171" s="31"/>
    </row>
    <row r="172" spans="1:16" s="2" customFormat="1" ht="18">
      <c r="A172" s="145"/>
      <c r="B172" s="148"/>
      <c r="C172" s="149" t="s">
        <v>20</v>
      </c>
      <c r="D172" s="149"/>
      <c r="E172" s="149"/>
      <c r="F172" s="149"/>
      <c r="G172" s="149"/>
      <c r="H172" s="86">
        <f>SUM(H164:H171)</f>
        <v>867807300</v>
      </c>
      <c r="I172" s="132"/>
      <c r="J172" s="50">
        <v>21</v>
      </c>
      <c r="K172" s="9"/>
      <c r="L172" s="41"/>
      <c r="M172" s="41"/>
      <c r="N172" s="42"/>
      <c r="O172" s="31"/>
      <c r="P172" s="31"/>
    </row>
    <row r="173" spans="1:18" s="4" customFormat="1" ht="19.5" customHeight="1">
      <c r="A173" s="145"/>
      <c r="B173" s="148"/>
      <c r="C173" s="149" t="s">
        <v>21</v>
      </c>
      <c r="D173" s="149"/>
      <c r="E173" s="149"/>
      <c r="F173" s="149"/>
      <c r="G173" s="149"/>
      <c r="H173" s="94">
        <f>+H172/G171</f>
        <v>0.6851948517917567</v>
      </c>
      <c r="I173" s="132"/>
      <c r="J173" s="21">
        <f>SUM(J22:J172)/7</f>
        <v>29</v>
      </c>
      <c r="K173" s="44"/>
      <c r="L173" s="14">
        <f>SUM(L164:L172)</f>
        <v>70091</v>
      </c>
      <c r="M173" s="14"/>
      <c r="N173" s="14">
        <f>SUM(N164:N172)</f>
        <v>413662</v>
      </c>
      <c r="O173" s="18"/>
      <c r="P173" s="18"/>
      <c r="Q173" s="51"/>
      <c r="R173" s="51"/>
    </row>
    <row r="174" spans="1:18" s="4" customFormat="1" ht="37.5" customHeight="1">
      <c r="A174" s="145"/>
      <c r="B174" s="150" t="s">
        <v>0</v>
      </c>
      <c r="C174" s="153" t="s">
        <v>2</v>
      </c>
      <c r="D174" s="153" t="s">
        <v>3</v>
      </c>
      <c r="E174" s="153" t="s">
        <v>6</v>
      </c>
      <c r="F174" s="153"/>
      <c r="G174" s="151" t="s">
        <v>7</v>
      </c>
      <c r="H174" s="151"/>
      <c r="I174" s="152"/>
      <c r="J174" s="21"/>
      <c r="K174" s="44"/>
      <c r="L174" s="14"/>
      <c r="M174" s="14"/>
      <c r="N174" s="14"/>
      <c r="O174" s="18"/>
      <c r="P174" s="18"/>
      <c r="Q174" s="51"/>
      <c r="R174" s="51"/>
    </row>
    <row r="175" spans="1:18" s="4" customFormat="1" ht="46.5" customHeight="1">
      <c r="A175" s="145"/>
      <c r="B175" s="150"/>
      <c r="C175" s="153"/>
      <c r="D175" s="153"/>
      <c r="E175" s="72" t="s">
        <v>8</v>
      </c>
      <c r="F175" s="72" t="s">
        <v>9</v>
      </c>
      <c r="G175" s="113" t="s">
        <v>10</v>
      </c>
      <c r="H175" s="70" t="s">
        <v>11</v>
      </c>
      <c r="I175" s="71" t="s">
        <v>12</v>
      </c>
      <c r="J175" s="21"/>
      <c r="K175" s="44"/>
      <c r="L175" s="14"/>
      <c r="M175" s="14"/>
      <c r="N175" s="14"/>
      <c r="O175" s="18"/>
      <c r="P175" s="18"/>
      <c r="Q175" s="51"/>
      <c r="R175" s="51"/>
    </row>
    <row r="176" spans="1:18" s="4" customFormat="1" ht="36.75" customHeight="1">
      <c r="A176" s="145"/>
      <c r="B176" s="141" t="s">
        <v>124</v>
      </c>
      <c r="C176" s="80" t="s">
        <v>125</v>
      </c>
      <c r="D176" s="62" t="s">
        <v>128</v>
      </c>
      <c r="E176" s="87">
        <v>1</v>
      </c>
      <c r="F176" s="87">
        <v>0</v>
      </c>
      <c r="G176" s="83">
        <v>4016000</v>
      </c>
      <c r="H176" s="85">
        <v>4016000</v>
      </c>
      <c r="I176" s="84">
        <f>+G176-H176</f>
        <v>0</v>
      </c>
      <c r="J176" s="21"/>
      <c r="K176" s="44"/>
      <c r="L176" s="14"/>
      <c r="M176" s="14"/>
      <c r="N176" s="14"/>
      <c r="O176" s="18"/>
      <c r="P176" s="18"/>
      <c r="Q176" s="51"/>
      <c r="R176" s="51"/>
    </row>
    <row r="177" spans="1:18" s="4" customFormat="1" ht="46.5" customHeight="1">
      <c r="A177" s="145"/>
      <c r="B177" s="142"/>
      <c r="C177" s="81" t="s">
        <v>126</v>
      </c>
      <c r="D177" s="62" t="s">
        <v>1</v>
      </c>
      <c r="E177" s="87">
        <v>80</v>
      </c>
      <c r="F177" s="87">
        <v>15</v>
      </c>
      <c r="G177" s="83">
        <v>0</v>
      </c>
      <c r="H177" s="96">
        <v>0</v>
      </c>
      <c r="I177" s="84">
        <f>+G177-H177</f>
        <v>0</v>
      </c>
      <c r="J177" s="21"/>
      <c r="K177" s="44"/>
      <c r="L177" s="14"/>
      <c r="M177" s="14"/>
      <c r="N177" s="14"/>
      <c r="O177" s="18"/>
      <c r="P177" s="18"/>
      <c r="Q177" s="51"/>
      <c r="R177" s="51"/>
    </row>
    <row r="178" spans="1:18" s="4" customFormat="1" ht="46.5" customHeight="1">
      <c r="A178" s="145"/>
      <c r="B178" s="142"/>
      <c r="C178" s="80" t="s">
        <v>161</v>
      </c>
      <c r="D178" s="62" t="s">
        <v>204</v>
      </c>
      <c r="E178" s="87">
        <v>1</v>
      </c>
      <c r="F178" s="87">
        <v>1</v>
      </c>
      <c r="G178" s="83">
        <v>1483062620</v>
      </c>
      <c r="H178" s="96">
        <v>0</v>
      </c>
      <c r="I178" s="84">
        <f>+G178-H178</f>
        <v>1483062620</v>
      </c>
      <c r="J178" s="21"/>
      <c r="K178" s="44"/>
      <c r="L178" s="52"/>
      <c r="M178" s="14"/>
      <c r="N178" s="14"/>
      <c r="O178" s="18"/>
      <c r="P178" s="18"/>
      <c r="Q178" s="51"/>
      <c r="R178" s="51"/>
    </row>
    <row r="179" spans="1:18" s="4" customFormat="1" ht="39.75" customHeight="1">
      <c r="A179" s="145"/>
      <c r="B179" s="142"/>
      <c r="C179" s="81" t="s">
        <v>127</v>
      </c>
      <c r="D179" s="62" t="s">
        <v>204</v>
      </c>
      <c r="E179" s="87">
        <v>2</v>
      </c>
      <c r="F179" s="87">
        <v>2</v>
      </c>
      <c r="G179" s="83">
        <v>76046763</v>
      </c>
      <c r="H179" s="85">
        <v>14056000</v>
      </c>
      <c r="I179" s="84">
        <f>+G179-H179</f>
        <v>61990763</v>
      </c>
      <c r="J179" s="21"/>
      <c r="K179" s="44"/>
      <c r="L179" s="52"/>
      <c r="M179" s="14"/>
      <c r="N179" s="14"/>
      <c r="O179" s="18"/>
      <c r="P179" s="18"/>
      <c r="Q179" s="51"/>
      <c r="R179" s="51"/>
    </row>
    <row r="180" spans="1:18" s="4" customFormat="1" ht="30.75" customHeight="1">
      <c r="A180" s="145"/>
      <c r="B180" s="142"/>
      <c r="C180" s="68" t="s">
        <v>129</v>
      </c>
      <c r="D180" s="62" t="s">
        <v>130</v>
      </c>
      <c r="E180" s="82">
        <v>100</v>
      </c>
      <c r="F180" s="128">
        <v>0</v>
      </c>
      <c r="G180" s="83">
        <v>11044000</v>
      </c>
      <c r="H180" s="85">
        <v>0</v>
      </c>
      <c r="I180" s="84">
        <f>+G180-H180</f>
        <v>11044000</v>
      </c>
      <c r="J180" s="21"/>
      <c r="K180" s="44"/>
      <c r="L180" s="52"/>
      <c r="M180" s="14"/>
      <c r="N180" s="14"/>
      <c r="O180" s="18"/>
      <c r="P180" s="18"/>
      <c r="Q180" s="51"/>
      <c r="R180" s="51"/>
    </row>
    <row r="181" spans="1:18" s="4" customFormat="1" ht="18">
      <c r="A181" s="145"/>
      <c r="B181" s="142"/>
      <c r="C181" s="139" t="s">
        <v>19</v>
      </c>
      <c r="D181" s="139"/>
      <c r="E181" s="139"/>
      <c r="F181" s="139"/>
      <c r="G181" s="86">
        <f>SUM(G176:G180)</f>
        <v>1574169383</v>
      </c>
      <c r="H181" s="64"/>
      <c r="I181" s="132">
        <f>+G181-H182</f>
        <v>1556097383</v>
      </c>
      <c r="J181" s="54"/>
      <c r="K181" s="21"/>
      <c r="L181" s="44"/>
      <c r="M181" s="14"/>
      <c r="N181" s="14"/>
      <c r="O181" s="14"/>
      <c r="P181" s="18"/>
      <c r="Q181" s="18"/>
      <c r="R181" s="51"/>
    </row>
    <row r="182" spans="1:18" s="4" customFormat="1" ht="18">
      <c r="A182" s="145"/>
      <c r="B182" s="142"/>
      <c r="C182" s="140" t="s">
        <v>20</v>
      </c>
      <c r="D182" s="140"/>
      <c r="E182" s="140"/>
      <c r="F182" s="140"/>
      <c r="G182" s="140"/>
      <c r="H182" s="86">
        <f>SUM(H176:H181)</f>
        <v>18072000</v>
      </c>
      <c r="I182" s="132"/>
      <c r="J182" s="54"/>
      <c r="K182" s="21"/>
      <c r="L182" s="44"/>
      <c r="M182" s="14"/>
      <c r="N182" s="14"/>
      <c r="O182" s="14"/>
      <c r="P182" s="18"/>
      <c r="Q182" s="18"/>
      <c r="R182" s="51"/>
    </row>
    <row r="183" spans="1:18" s="4" customFormat="1" ht="18">
      <c r="A183" s="146"/>
      <c r="B183" s="143"/>
      <c r="C183" s="140" t="s">
        <v>21</v>
      </c>
      <c r="D183" s="140"/>
      <c r="E183" s="140"/>
      <c r="F183" s="140"/>
      <c r="G183" s="140"/>
      <c r="H183" s="94">
        <f>+H182/G181</f>
        <v>0.011480340168704703</v>
      </c>
      <c r="I183" s="132"/>
      <c r="J183" s="54"/>
      <c r="K183" s="21"/>
      <c r="L183" s="44"/>
      <c r="M183" s="14"/>
      <c r="N183" s="14"/>
      <c r="O183" s="14"/>
      <c r="P183" s="18"/>
      <c r="Q183" s="18"/>
      <c r="R183" s="51"/>
    </row>
    <row r="184" spans="1:17" ht="24" customHeight="1">
      <c r="A184" s="130" t="s">
        <v>205</v>
      </c>
      <c r="B184" s="131"/>
      <c r="C184" s="131"/>
      <c r="D184" s="131"/>
      <c r="E184" s="131"/>
      <c r="F184" s="131"/>
      <c r="G184" s="131"/>
      <c r="H184" s="86">
        <f>+G21+G30+G42+G52+G65+G79+G89+G99+G110+G133+G144+G159+G171+G181</f>
        <v>21752406867</v>
      </c>
      <c r="I184" s="132">
        <f>+H184-H185</f>
        <v>19129698788</v>
      </c>
      <c r="K184" s="5"/>
      <c r="L184" s="12"/>
      <c r="M184" s="12"/>
      <c r="N184" s="13"/>
      <c r="O184" s="17"/>
      <c r="P184" s="17"/>
      <c r="Q184" s="6"/>
    </row>
    <row r="185" spans="1:17" ht="24" customHeight="1" thickBot="1">
      <c r="A185" s="134" t="s">
        <v>206</v>
      </c>
      <c r="B185" s="135"/>
      <c r="C185" s="135"/>
      <c r="D185" s="135"/>
      <c r="E185" s="135"/>
      <c r="F185" s="135"/>
      <c r="G185" s="135"/>
      <c r="H185" s="86">
        <f>+H22+H31+H43+H53+H66+H80+H90+H100+H111+H134+H145+H160+H172+H182</f>
        <v>2622708079</v>
      </c>
      <c r="I185" s="132"/>
      <c r="K185" s="5"/>
      <c r="L185" s="12"/>
      <c r="M185" s="12"/>
      <c r="N185" s="13"/>
      <c r="O185" s="17"/>
      <c r="P185" s="17"/>
      <c r="Q185" s="6"/>
    </row>
    <row r="186" spans="1:17" ht="24" customHeight="1" thickBot="1">
      <c r="A186" s="136" t="s">
        <v>207</v>
      </c>
      <c r="B186" s="137"/>
      <c r="C186" s="137"/>
      <c r="D186" s="137"/>
      <c r="E186" s="137"/>
      <c r="F186" s="137"/>
      <c r="G186" s="138"/>
      <c r="H186" s="105">
        <f>+H185/H184</f>
        <v>0.12057093704783726</v>
      </c>
      <c r="I186" s="133"/>
      <c r="K186" s="5"/>
      <c r="L186" s="12"/>
      <c r="M186" s="12"/>
      <c r="N186" s="13"/>
      <c r="O186" s="17"/>
      <c r="P186" s="17"/>
      <c r="Q186" s="6"/>
    </row>
    <row r="187" ht="15">
      <c r="B187" s="1"/>
    </row>
    <row r="188" ht="15">
      <c r="B188" s="1"/>
    </row>
    <row r="189" ht="15">
      <c r="B189" s="1"/>
    </row>
    <row r="190" ht="15">
      <c r="B190" s="1"/>
    </row>
    <row r="191" ht="15">
      <c r="B191" s="1"/>
    </row>
    <row r="192" ht="15">
      <c r="B192" s="1"/>
    </row>
    <row r="193" ht="15">
      <c r="B193" s="1"/>
    </row>
    <row r="194" ht="15">
      <c r="B194" s="1"/>
    </row>
    <row r="195" ht="15">
      <c r="B195" s="1"/>
    </row>
    <row r="196" ht="15">
      <c r="B196" s="1"/>
    </row>
    <row r="197" ht="15">
      <c r="B197" s="1"/>
    </row>
    <row r="198" ht="15">
      <c r="B198" s="1"/>
    </row>
    <row r="199" ht="15">
      <c r="B199" s="1"/>
    </row>
    <row r="200" spans="2:3" ht="15">
      <c r="B200" s="1"/>
      <c r="C200" s="116"/>
    </row>
    <row r="201" spans="2:3" ht="15">
      <c r="B201" s="1"/>
      <c r="C201"/>
    </row>
    <row r="202" spans="2:3" ht="15">
      <c r="B202" s="1"/>
      <c r="C202" s="117"/>
    </row>
    <row r="203" spans="2:3" ht="15">
      <c r="B203" s="1"/>
      <c r="C203" s="117"/>
    </row>
    <row r="204" spans="2:3" ht="15">
      <c r="B204" s="1"/>
      <c r="C204"/>
    </row>
    <row r="205" spans="2:3" ht="15">
      <c r="B205" s="1"/>
      <c r="C205"/>
    </row>
    <row r="206" ht="15">
      <c r="C206"/>
    </row>
    <row r="207" ht="15">
      <c r="C207" s="116"/>
    </row>
    <row r="208" ht="15">
      <c r="C208"/>
    </row>
    <row r="209" ht="15">
      <c r="C209" s="117"/>
    </row>
    <row r="210" ht="15">
      <c r="C210" s="117"/>
    </row>
  </sheetData>
  <sheetProtection/>
  <mergeCells count="162">
    <mergeCell ref="A1:H3"/>
    <mergeCell ref="B4:I4"/>
    <mergeCell ref="A5:B5"/>
    <mergeCell ref="C5:D5"/>
    <mergeCell ref="G5:I5"/>
    <mergeCell ref="C22:G22"/>
    <mergeCell ref="D7:D8"/>
    <mergeCell ref="E7:F7"/>
    <mergeCell ref="D24:D25"/>
    <mergeCell ref="E24:F24"/>
    <mergeCell ref="B6:I6"/>
    <mergeCell ref="A7:A8"/>
    <mergeCell ref="B7:B8"/>
    <mergeCell ref="C7:C8"/>
    <mergeCell ref="C23:G23"/>
    <mergeCell ref="B24:B25"/>
    <mergeCell ref="C24:C25"/>
    <mergeCell ref="G24:I24"/>
    <mergeCell ref="B26:B32"/>
    <mergeCell ref="C30:F30"/>
    <mergeCell ref="G7:I7"/>
    <mergeCell ref="A9:A44"/>
    <mergeCell ref="B9:B23"/>
    <mergeCell ref="C21:F21"/>
    <mergeCell ref="I21:I23"/>
    <mergeCell ref="I30:I32"/>
    <mergeCell ref="C31:G31"/>
    <mergeCell ref="C32:G32"/>
    <mergeCell ref="B35:B44"/>
    <mergeCell ref="C42:F42"/>
    <mergeCell ref="I42:I44"/>
    <mergeCell ref="C43:G43"/>
    <mergeCell ref="C44:G44"/>
    <mergeCell ref="B33:B34"/>
    <mergeCell ref="C33:C34"/>
    <mergeCell ref="D33:D34"/>
    <mergeCell ref="C54:G54"/>
    <mergeCell ref="G55:I55"/>
    <mergeCell ref="G33:I33"/>
    <mergeCell ref="G45:I45"/>
    <mergeCell ref="E33:F33"/>
    <mergeCell ref="D45:D46"/>
    <mergeCell ref="E45:F45"/>
    <mergeCell ref="I52:I54"/>
    <mergeCell ref="C45:C46"/>
    <mergeCell ref="C67:G67"/>
    <mergeCell ref="C65:F65"/>
    <mergeCell ref="D68:D69"/>
    <mergeCell ref="E55:F55"/>
    <mergeCell ref="E68:F68"/>
    <mergeCell ref="C55:C56"/>
    <mergeCell ref="C66:G66"/>
    <mergeCell ref="G68:I68"/>
    <mergeCell ref="I65:I67"/>
    <mergeCell ref="A45:A46"/>
    <mergeCell ref="B45:B46"/>
    <mergeCell ref="A47:A91"/>
    <mergeCell ref="B47:B54"/>
    <mergeCell ref="B57:B67"/>
    <mergeCell ref="B55:B56"/>
    <mergeCell ref="I79:I81"/>
    <mergeCell ref="C80:G80"/>
    <mergeCell ref="C81:G81"/>
    <mergeCell ref="C82:C83"/>
    <mergeCell ref="D82:D83"/>
    <mergeCell ref="E82:F82"/>
    <mergeCell ref="A94:A112"/>
    <mergeCell ref="B94:B101"/>
    <mergeCell ref="C99:F99"/>
    <mergeCell ref="G82:I82"/>
    <mergeCell ref="B84:B91"/>
    <mergeCell ref="C89:F89"/>
    <mergeCell ref="I89:I91"/>
    <mergeCell ref="C90:G90"/>
    <mergeCell ref="C91:G91"/>
    <mergeCell ref="B82:B83"/>
    <mergeCell ref="A92:A93"/>
    <mergeCell ref="B92:B93"/>
    <mergeCell ref="C92:C93"/>
    <mergeCell ref="C52:F52"/>
    <mergeCell ref="B70:B81"/>
    <mergeCell ref="C79:F79"/>
    <mergeCell ref="B68:B69"/>
    <mergeCell ref="C68:C69"/>
    <mergeCell ref="D55:D56"/>
    <mergeCell ref="C53:G53"/>
    <mergeCell ref="C100:G100"/>
    <mergeCell ref="C101:G101"/>
    <mergeCell ref="B104:B112"/>
    <mergeCell ref="E102:F102"/>
    <mergeCell ref="G102:I102"/>
    <mergeCell ref="B102:B103"/>
    <mergeCell ref="C102:C103"/>
    <mergeCell ref="D102:D103"/>
    <mergeCell ref="E113:F113"/>
    <mergeCell ref="D136:D137"/>
    <mergeCell ref="D92:D93"/>
    <mergeCell ref="E92:F92"/>
    <mergeCell ref="G92:I92"/>
    <mergeCell ref="C110:F110"/>
    <mergeCell ref="I110:I112"/>
    <mergeCell ref="C111:G111"/>
    <mergeCell ref="C112:G112"/>
    <mergeCell ref="I99:I101"/>
    <mergeCell ref="E136:F136"/>
    <mergeCell ref="A113:A114"/>
    <mergeCell ref="B113:B114"/>
    <mergeCell ref="G136:I136"/>
    <mergeCell ref="A115:A146"/>
    <mergeCell ref="B115:B135"/>
    <mergeCell ref="C133:F133"/>
    <mergeCell ref="C144:F144"/>
    <mergeCell ref="I144:I146"/>
    <mergeCell ref="G113:I113"/>
    <mergeCell ref="C145:G145"/>
    <mergeCell ref="C146:G146"/>
    <mergeCell ref="C161:G161"/>
    <mergeCell ref="D113:D114"/>
    <mergeCell ref="E162:F162"/>
    <mergeCell ref="G147:I147"/>
    <mergeCell ref="G162:I162"/>
    <mergeCell ref="I133:I135"/>
    <mergeCell ref="C134:G134"/>
    <mergeCell ref="C135:G135"/>
    <mergeCell ref="B138:B146"/>
    <mergeCell ref="C136:C137"/>
    <mergeCell ref="C113:C114"/>
    <mergeCell ref="B136:B137"/>
    <mergeCell ref="I159:I161"/>
    <mergeCell ref="C160:G160"/>
    <mergeCell ref="D147:D148"/>
    <mergeCell ref="E147:F147"/>
    <mergeCell ref="B147:B148"/>
    <mergeCell ref="C147:C148"/>
    <mergeCell ref="A147:A148"/>
    <mergeCell ref="A162:A163"/>
    <mergeCell ref="B162:B163"/>
    <mergeCell ref="C162:C163"/>
    <mergeCell ref="A149:A161"/>
    <mergeCell ref="B149:B161"/>
    <mergeCell ref="C159:F159"/>
    <mergeCell ref="D162:D163"/>
    <mergeCell ref="B164:B173"/>
    <mergeCell ref="I171:I173"/>
    <mergeCell ref="C172:G172"/>
    <mergeCell ref="C173:G173"/>
    <mergeCell ref="B174:B175"/>
    <mergeCell ref="G174:I174"/>
    <mergeCell ref="D174:D175"/>
    <mergeCell ref="E174:F174"/>
    <mergeCell ref="C174:C175"/>
    <mergeCell ref="C171:F171"/>
    <mergeCell ref="A184:G184"/>
    <mergeCell ref="I184:I186"/>
    <mergeCell ref="A185:G185"/>
    <mergeCell ref="A186:G186"/>
    <mergeCell ref="C181:F181"/>
    <mergeCell ref="I181:I183"/>
    <mergeCell ref="C182:G182"/>
    <mergeCell ref="C183:G183"/>
    <mergeCell ref="B176:B183"/>
    <mergeCell ref="A164:A183"/>
  </mergeCells>
  <printOptions/>
  <pageMargins left="0.5118110236220472" right="0.1968503937007874" top="0.4724409448818898" bottom="0.3937007874015748" header="0" footer="0"/>
  <pageSetup horizontalDpi="600" verticalDpi="600" orientation="landscape" scale="52"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PLANEA3</dc:creator>
  <cp:keywords/>
  <dc:description/>
  <cp:lastModifiedBy>dmontero</cp:lastModifiedBy>
  <cp:lastPrinted>2015-04-21T15:24:53Z</cp:lastPrinted>
  <dcterms:created xsi:type="dcterms:W3CDTF">2004-04-28T15:04:46Z</dcterms:created>
  <dcterms:modified xsi:type="dcterms:W3CDTF">2015-09-03T21:14:11Z</dcterms:modified>
  <cp:category/>
  <cp:version/>
  <cp:contentType/>
  <cp:contentStatus/>
</cp:coreProperties>
</file>