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20496" windowHeight="7452" tabRatio="722"/>
  </bookViews>
  <sheets>
    <sheet name="CARGAS-RIO FRIO-2024-2028" sheetId="2" r:id="rId1"/>
  </sheets>
  <definedNames>
    <definedName name="_xlnm.Print_Area" localSheetId="0">'CARGAS-RIO FRIO-2024-2028'!$A$1:$D$14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F14" i="2" l="1"/>
  <c r="AA14" i="2"/>
  <c r="AB14" i="2"/>
  <c r="AC14" i="2"/>
  <c r="AD14" i="2"/>
  <c r="AE14" i="2"/>
  <c r="AF14" i="2"/>
  <c r="E14" i="2" l="1"/>
  <c r="H8" i="2"/>
  <c r="G8" i="2"/>
  <c r="H12" i="2"/>
  <c r="G12" i="2"/>
  <c r="G11" i="2"/>
  <c r="H11" i="2"/>
  <c r="H10" i="2"/>
  <c r="G10" i="2"/>
  <c r="G7" i="2"/>
  <c r="H7" i="2"/>
  <c r="G9" i="2"/>
  <c r="H9" i="2"/>
  <c r="H6" i="2"/>
  <c r="G6" i="2"/>
  <c r="H5" i="2"/>
  <c r="K11" i="2" l="1"/>
  <c r="L12" i="2"/>
  <c r="L9" i="2"/>
  <c r="K7" i="2"/>
  <c r="L6" i="2"/>
  <c r="K12" i="2"/>
  <c r="K9" i="2"/>
  <c r="L7" i="2"/>
  <c r="K8" i="2"/>
  <c r="L8" i="2"/>
  <c r="K5" i="2"/>
  <c r="G14" i="2"/>
  <c r="I12" i="2" s="1"/>
  <c r="K10" i="2"/>
  <c r="H14" i="2"/>
  <c r="J6" i="2" s="1"/>
  <c r="L5" i="2"/>
  <c r="L10" i="2"/>
  <c r="K6" i="2"/>
  <c r="L11" i="2"/>
  <c r="D14" i="2"/>
  <c r="I10" i="2" l="1"/>
  <c r="I6" i="2"/>
  <c r="I7" i="2"/>
  <c r="I8" i="2"/>
  <c r="J11" i="2"/>
  <c r="J5" i="2"/>
  <c r="J9" i="2"/>
  <c r="J8" i="2"/>
  <c r="J7" i="2"/>
  <c r="I5" i="2"/>
  <c r="J12" i="2"/>
  <c r="J10" i="2"/>
  <c r="I11" i="2"/>
  <c r="P6" i="2"/>
  <c r="O10" i="2"/>
  <c r="O8" i="2"/>
  <c r="O6" i="2"/>
  <c r="O7" i="2"/>
  <c r="P11" i="2"/>
  <c r="O11" i="2"/>
  <c r="P9" i="2"/>
  <c r="P7" i="2"/>
  <c r="P10" i="2"/>
  <c r="I9" i="2"/>
  <c r="O5" i="2"/>
  <c r="S5" i="2" s="1"/>
  <c r="W5" i="2" s="1"/>
  <c r="K14" i="2"/>
  <c r="M10" i="2" s="1"/>
  <c r="O9" i="2"/>
  <c r="P5" i="2"/>
  <c r="T5" i="2" s="1"/>
  <c r="X5" i="2" s="1"/>
  <c r="L14" i="2"/>
  <c r="N11" i="2" s="1"/>
  <c r="P8" i="2"/>
  <c r="N8" i="2"/>
  <c r="O12" i="2"/>
  <c r="P12" i="2"/>
  <c r="I14" i="2" l="1"/>
  <c r="J14" i="2"/>
  <c r="M7" i="2"/>
  <c r="M12" i="2"/>
  <c r="N6" i="2"/>
  <c r="T6" i="2"/>
  <c r="M5" i="2"/>
  <c r="N9" i="2"/>
  <c r="S6" i="2"/>
  <c r="T7" i="2"/>
  <c r="S12" i="2"/>
  <c r="S7" i="2"/>
  <c r="T8" i="2"/>
  <c r="N5" i="2"/>
  <c r="T10" i="2"/>
  <c r="M11" i="2"/>
  <c r="S8" i="2"/>
  <c r="S9" i="2"/>
  <c r="T9" i="2"/>
  <c r="O14" i="2"/>
  <c r="Q12" i="2" s="1"/>
  <c r="M6" i="2"/>
  <c r="S11" i="2"/>
  <c r="M8" i="2"/>
  <c r="N12" i="2"/>
  <c r="P14" i="2"/>
  <c r="R6" i="2" s="1"/>
  <c r="N10" i="2"/>
  <c r="T11" i="2"/>
  <c r="S10" i="2"/>
  <c r="T12" i="2"/>
  <c r="M9" i="2"/>
  <c r="N7" i="2"/>
  <c r="R11" i="2" l="1"/>
  <c r="Q10" i="2"/>
  <c r="Q8" i="2"/>
  <c r="Q7" i="2"/>
  <c r="Q11" i="2"/>
  <c r="N14" i="2"/>
  <c r="Q6" i="2"/>
  <c r="R9" i="2"/>
  <c r="R8" i="2"/>
  <c r="Q9" i="2"/>
  <c r="W6" i="2"/>
  <c r="X7" i="2"/>
  <c r="W11" i="2"/>
  <c r="W8" i="2"/>
  <c r="R12" i="2"/>
  <c r="Q5" i="2"/>
  <c r="W9" i="2"/>
  <c r="M14" i="2"/>
  <c r="T14" i="2"/>
  <c r="V7" i="2" s="1"/>
  <c r="X12" i="2"/>
  <c r="S14" i="2"/>
  <c r="U10" i="2" s="1"/>
  <c r="X10" i="2"/>
  <c r="W12" i="2"/>
  <c r="X6" i="2"/>
  <c r="X11" i="2"/>
  <c r="X8" i="2"/>
  <c r="W7" i="2"/>
  <c r="R5" i="2"/>
  <c r="W10" i="2"/>
  <c r="X9" i="2"/>
  <c r="R10" i="2"/>
  <c r="R7" i="2"/>
  <c r="R14" i="2" l="1"/>
  <c r="V12" i="2"/>
  <c r="V6" i="2"/>
  <c r="U7" i="2"/>
  <c r="U12" i="2"/>
  <c r="U6" i="2"/>
  <c r="Q14" i="2"/>
  <c r="U8" i="2"/>
  <c r="V8" i="2"/>
  <c r="V5" i="2"/>
  <c r="V9" i="2"/>
  <c r="V10" i="2"/>
  <c r="X14" i="2"/>
  <c r="Z12" i="2" s="1"/>
  <c r="U11" i="2"/>
  <c r="V11" i="2"/>
  <c r="U5" i="2"/>
  <c r="U9" i="2"/>
  <c r="W14" i="2"/>
  <c r="Y10" i="2" s="1"/>
  <c r="Y5" i="2" l="1"/>
  <c r="Z5" i="2"/>
  <c r="Z6" i="2"/>
  <c r="Z7" i="2"/>
  <c r="U14" i="2"/>
  <c r="Z10" i="2"/>
  <c r="Z11" i="2"/>
  <c r="Z9" i="2"/>
  <c r="Y7" i="2"/>
  <c r="Y8" i="2"/>
  <c r="Y12" i="2"/>
  <c r="Y6" i="2"/>
  <c r="V14" i="2"/>
  <c r="Y11" i="2"/>
  <c r="Y9" i="2"/>
  <c r="Z8" i="2"/>
  <c r="Z14" i="2" s="1"/>
  <c r="Y14" i="2" l="1"/>
</calcChain>
</file>

<file path=xl/sharedStrings.xml><?xml version="1.0" encoding="utf-8"?>
<sst xmlns="http://schemas.openxmlformats.org/spreadsheetml/2006/main" count="50" uniqueCount="35">
  <si>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</si>
  <si>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</si>
  <si>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</si>
  <si>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</si>
  <si>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</si>
  <si>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</si>
  <si>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</si>
  <si>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</si>
  <si>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</si>
  <si>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</si>
  <si>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</si>
  <si>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</si>
  <si>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</si>
  <si>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</si>
  <si>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CEAGRODEX DEL HUILA S.A.</t>
  </si>
  <si>
    <t>RIVERA</t>
  </si>
  <si>
    <t>RIO FRIO</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</si>
  <si>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</si>
  <si>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</si>
  <si>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</si>
  <si>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</si>
  <si>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</si>
  <si>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</si>
  <si>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</si>
  <si>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CARGA PROYECTADA DE NUEVOS USUARIOS U OTROS VERTEDORES</t>
  </si>
  <si>
    <t>EMPRESA DE SERVICIOS PUBLICOS DE RIVERA E.S.P</t>
  </si>
  <si>
    <t>PISCICOLA NEW YORK - SALA DE PROCESOS</t>
  </si>
  <si>
    <t>CONTEGRAL  S.A</t>
  </si>
  <si>
    <t>TRITURADOS HERMANOS CARRILLO LTDA</t>
  </si>
  <si>
    <t>CONDOMINIO GOLF CLUB CAMPESTRE</t>
  </si>
  <si>
    <t>RESTAURANTE CAMPESTRE AZAFRAN EN EL CAMINO</t>
  </si>
  <si>
    <t>EXPORT PEZ S.A.S
MARIO DIAZ RESTREPO</t>
  </si>
  <si>
    <t>Promedio Tasa Crecimiento Prestador</t>
  </si>
  <si>
    <t>Variación indice de producción industrial junio 2023</t>
  </si>
  <si>
    <t>El mayor aportante de carga contaminante es el Prestador del Servicio Publico de Alcantarillado de Rivera, el cual tiene planteado en el PSMV la construcción de la PTAR para el año 2026, lo cual impactaría en la remoción de carga, en el año 2027.  La carga se proyecta con carga promedio; las cargas del PSMV se encuentran por debajo del promedio vertido. El Prestador indicará lan carga base con la que define la proyección.
Los demás usuarios cumplen norma de vertimiento; no obstante en algunos usuarios se registran leves incremento de caudal por encima del caudal otorgado en el permiso de vertimiento. Por lo anterior se proyecta la carga contaminante con el Permiso de Vertimiento.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</si>
</sst>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_-* #,##0.00_-;\-* #,##0.00_-;_-* &quot;-&quot;_-;_-@_-"/>
    <numFmt numFmtId="166" formatCode="0.0%"/>
  </numFmts>
  <fonts count="14">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2"/>
      <color theme="1"/>
      <name val="Arial"/>
      <family val="2"/>
    </font>
    <font>
      <b/>
      <sz val="14"/>
      <color theme="1"/>
      <name val="Arial"/>
      <family val="2"/>
    </font>
    <font>
      <sz val="10"/>
      <name val="Arial"/>
      <family val="2"/>
    </font>
    <font>
      <sz val="12"/>
      <color theme="1"/>
      <name val="Calibri "/>
    </font>
    <font>
      <sz val="12"/>
      <name val="Arial"/>
      <family val="2"/>
    </font>
    <font>
      <b/>
      <sz val="12"/>
      <color rgb="FF000099"/>
      <name val="Arial"/>
      <family val="2"/>
    </font>
    <font>
      <sz val="12"/>
      <color rgb="FF000099"/>
      <name val="Arial"/>
      <family val="2"/>
    </font>
    <font>
      <b/>
      <sz val="11"/>
      <color rgb="FF000066"/>
      <name val="Arial"/>
      <family val="2"/>
    </font>
    <font>
      <sz val="11"/>
      <color theme="1"/>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1" fillId="0" borderId="0" applyFont="0" applyFill="0" applyBorder="0" applyAlignment="0" applyProtection="0"/>
    <xf numFmtId="0" fontId="7" fillId="0" borderId="0"/>
  </cellStyleXfs>
  <cellXfs count="37">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5" fillId="0" borderId="2" xfId="2" applyNumberFormat="1" applyFont="1" applyFill="1" applyBorder="1" applyAlignment="1">
      <alignment horizontal="center" vertical="center"/>
    </xf>
    <xf numFmtId="0" fontId="5" fillId="0" borderId="2" xfId="2" applyNumberFormat="1" applyFont="1" applyFill="1" applyBorder="1" applyAlignment="1">
      <alignment horizontal="left" vertical="center" wrapText="1"/>
    </xf>
    <xf numFmtId="0" fontId="6" fillId="0" borderId="2" xfId="2" applyNumberFormat="1" applyFont="1" applyFill="1" applyBorder="1" applyAlignment="1">
      <alignment horizontal="center" vertical="center"/>
    </xf>
    <xf numFmtId="0" fontId="8" fillId="0" borderId="0" xfId="2" applyFont="1" applyAlignment="1">
      <alignment horizontal="center" vertical="center"/>
    </xf>
    <xf numFmtId="0" fontId="8" fillId="0" borderId="0" xfId="2" applyFont="1" applyAlignment="1">
      <alignment vertical="center"/>
    </xf>
    <xf numFmtId="0" fontId="8" fillId="3" borderId="0" xfId="2" applyFont="1" applyFill="1" applyAlignment="1">
      <alignment horizontal="center" vertical="center"/>
    </xf>
    <xf numFmtId="0" fontId="3" fillId="0" borderId="2" xfId="2" applyNumberFormat="1" applyFont="1" applyFill="1" applyBorder="1" applyAlignment="1">
      <alignment vertical="center"/>
    </xf>
    <xf numFmtId="165" fontId="5" fillId="0" borderId="2" xfId="1" applyNumberFormat="1" applyFont="1" applyFill="1" applyBorder="1" applyAlignment="1">
      <alignment vertical="center"/>
    </xf>
    <xf numFmtId="43" fontId="5" fillId="0" borderId="2" xfId="2" applyNumberFormat="1" applyFont="1" applyFill="1" applyBorder="1" applyAlignment="1">
      <alignment vertical="center"/>
    </xf>
    <xf numFmtId="0" fontId="5" fillId="0" borderId="2" xfId="2" applyNumberFormat="1" applyFont="1" applyFill="1" applyBorder="1" applyAlignment="1">
      <alignment vertical="center"/>
    </xf>
    <xf numFmtId="9" fontId="5" fillId="0" borderId="2" xfId="8" applyFont="1" applyFill="1" applyBorder="1" applyAlignment="1">
      <alignment horizontal="center" vertical="center"/>
    </xf>
    <xf numFmtId="10" fontId="5" fillId="0" borderId="2" xfId="8" applyNumberFormat="1" applyFont="1" applyFill="1" applyBorder="1" applyAlignment="1">
      <alignment horizontal="center" vertical="center"/>
    </xf>
    <xf numFmtId="166" fontId="8" fillId="0" borderId="2" xfId="8" applyNumberFormat="1" applyFont="1" applyBorder="1" applyAlignment="1">
      <alignment horizontal="center" vertical="center"/>
    </xf>
    <xf numFmtId="0" fontId="8" fillId="0" borderId="2" xfId="2" applyFont="1" applyFill="1" applyBorder="1" applyAlignment="1">
      <alignment vertical="center" wrapText="1"/>
    </xf>
    <xf numFmtId="0" fontId="8" fillId="0" borderId="2" xfId="2" applyFont="1" applyBorder="1" applyAlignment="1">
      <alignment horizontal="left" vertical="center" wrapText="1"/>
    </xf>
    <xf numFmtId="0" fontId="3" fillId="0" borderId="2" xfId="2" applyNumberFormat="1" applyFont="1" applyFill="1" applyBorder="1" applyAlignment="1">
      <alignment horizontal="left" vertical="center" wrapText="1"/>
    </xf>
    <xf numFmtId="0" fontId="9" fillId="0" borderId="2" xfId="7" applyFont="1" applyFill="1" applyBorder="1" applyAlignment="1">
      <alignment horizontal="left" vertical="center" wrapText="1"/>
    </xf>
    <xf numFmtId="0" fontId="10" fillId="2" borderId="2" xfId="2" applyNumberFormat="1" applyFont="1" applyFill="1" applyBorder="1" applyAlignment="1">
      <alignment horizontal="center" vertical="center" wrapText="1"/>
    </xf>
    <xf numFmtId="0" fontId="10" fillId="2" borderId="2" xfId="2" applyNumberFormat="1" applyFont="1" applyFill="1" applyBorder="1" applyAlignment="1">
      <alignment horizontal="center" vertical="center"/>
    </xf>
    <xf numFmtId="165" fontId="10" fillId="2" borderId="2" xfId="2" applyNumberFormat="1" applyFont="1" applyFill="1" applyBorder="1" applyAlignment="1">
      <alignment vertical="center"/>
    </xf>
    <xf numFmtId="9" fontId="10" fillId="2" borderId="2" xfId="8" applyFont="1" applyFill="1" applyBorder="1" applyAlignment="1">
      <alignment horizontal="center" vertical="center"/>
    </xf>
    <xf numFmtId="0" fontId="11" fillId="2" borderId="0" xfId="2" applyNumberFormat="1" applyFont="1" applyFill="1" applyBorder="1" applyAlignment="1">
      <alignment vertical="center"/>
    </xf>
    <xf numFmtId="0" fontId="12" fillId="0" borderId="2" xfId="2" applyNumberFormat="1" applyFont="1" applyFill="1" applyBorder="1" applyAlignment="1">
      <alignment horizontal="center" vertical="center" wrapText="1"/>
    </xf>
    <xf numFmtId="0" fontId="13" fillId="0" borderId="0" xfId="2" applyNumberFormat="1" applyFont="1" applyFill="1" applyBorder="1" applyAlignment="1">
      <alignment vertical="center"/>
    </xf>
    <xf numFmtId="165" fontId="5" fillId="4" borderId="2" xfId="1" applyNumberFormat="1" applyFont="1" applyFill="1" applyBorder="1" applyAlignment="1">
      <alignment vertical="center"/>
    </xf>
    <xf numFmtId="0" fontId="12" fillId="0" borderId="2" xfId="2" applyNumberFormat="1" applyFont="1" applyFill="1" applyBorder="1" applyAlignment="1">
      <alignment horizontal="center" vertical="center" wrapText="1"/>
    </xf>
    <xf numFmtId="0" fontId="12" fillId="0" borderId="2" xfId="2" applyNumberFormat="1" applyFont="1" applyFill="1" applyBorder="1" applyAlignment="1">
      <alignment horizontal="center" vertical="top" wrapText="1"/>
    </xf>
    <xf numFmtId="0" fontId="8" fillId="5" borderId="0" xfId="2" applyFont="1" applyFill="1" applyAlignment="1">
      <alignment horizontal="center" vertical="center" wrapText="1"/>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0" fontId="5" fillId="0" borderId="2" xfId="2" applyNumberFormat="1" applyFont="1" applyFill="1" applyBorder="1" applyAlignment="1">
      <alignment horizontal="center" vertical="center" wrapText="1"/>
    </xf>
    <xf numFmtId="0" fontId="4" fillId="0" borderId="0" xfId="2"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12" fillId="0" borderId="2" xfId="2" applyNumberFormat="1" applyFont="1" applyFill="1" applyBorder="1" applyAlignment="1">
      <alignment horizontal="center" vertical="center"/>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abSelected="1" zoomScale="60" zoomScaleNormal="60" zoomScaleSheetLayoutView="70" workbookViewId="0">
      <pane xSplit="2" ySplit="4" topLeftCell="V5" activePane="bottomRight" state="frozen"/>
      <selection pane="topRight" activeCell="C1" sqref="C1"/>
      <selection pane="bottomLeft" activeCell="A6" sqref="A6"/>
      <selection pane="bottomRight" activeCell="I6" sqref="I6"/>
    </sheetView>
  </sheetViews>
  <sheetFormatPr baseColWidth="10" defaultColWidth="10" defaultRowHeight="15"/>
  <cols>
    <col min="1" max="1" width="7.5" style="6" customWidth="1"/>
    <col min="2" max="2" width="50.69921875" style="7" customWidth="1"/>
    <col min="3" max="3" width="15.59765625" style="8" customWidth="1"/>
    <col min="4" max="4" width="15.3984375" style="6" customWidth="1"/>
    <col min="5" max="5" width="21.59765625" style="7" customWidth="1"/>
    <col min="6" max="32" width="21.19921875" style="7" customWidth="1"/>
    <col min="33" max="16384" width="10" style="7"/>
  </cols>
  <sheetData>
    <row r="1" spans="1:32" s="2" customFormat="1" ht="35.25" customHeight="1">
      <c r="A1" s="34"/>
      <c r="B1" s="34"/>
      <c r="C1" s="34"/>
      <c r="D1" s="34"/>
    </row>
    <row r="2" spans="1:32" s="2" customFormat="1">
      <c r="A2" s="35"/>
      <c r="B2" s="35"/>
      <c r="C2" s="35"/>
      <c r="D2" s="35"/>
    </row>
    <row r="3" spans="1:32" s="26" customFormat="1" ht="47.4" customHeight="1">
      <c r="A3" s="36" t="s">
        <v>0</v>
      </c>
      <c r="B3" s="36" t="s">
        <v>1</v>
      </c>
      <c r="C3" s="36" t="s">
        <v>2</v>
      </c>
      <c r="D3" s="28" t="s">
        <v>3</v>
      </c>
      <c r="E3" s="28" t="s">
        <v>17</v>
      </c>
      <c r="F3" s="28"/>
      <c r="G3" s="29" t="s">
        <v>18</v>
      </c>
      <c r="H3" s="29"/>
      <c r="I3" s="29"/>
      <c r="J3" s="29"/>
      <c r="K3" s="28" t="s">
        <v>19</v>
      </c>
      <c r="L3" s="28"/>
      <c r="M3" s="28"/>
      <c r="N3" s="28"/>
      <c r="O3" s="28" t="s">
        <v>20</v>
      </c>
      <c r="P3" s="28"/>
      <c r="Q3" s="28"/>
      <c r="R3" s="28"/>
      <c r="S3" s="28" t="s">
        <v>21</v>
      </c>
      <c r="T3" s="28"/>
      <c r="U3" s="28"/>
      <c r="V3" s="28"/>
      <c r="W3" s="28" t="s">
        <v>22</v>
      </c>
      <c r="X3" s="28"/>
      <c r="Y3" s="28"/>
      <c r="Z3" s="28"/>
      <c r="AA3" s="25" t="s">
        <v>4</v>
      </c>
      <c r="AB3" s="28" t="s">
        <v>5</v>
      </c>
      <c r="AC3" s="28"/>
      <c r="AD3" s="28"/>
      <c r="AE3" s="28"/>
      <c r="AF3" s="28"/>
    </row>
    <row r="4" spans="1:32" s="26" customFormat="1" ht="43.2" customHeight="1">
      <c r="A4" s="36"/>
      <c r="B4" s="36"/>
      <c r="C4" s="36"/>
      <c r="D4" s="28"/>
      <c r="E4" s="25" t="s">
        <v>6</v>
      </c>
      <c r="F4" s="25" t="s">
        <v>8</v>
      </c>
      <c r="G4" s="25" t="s">
        <v>7</v>
      </c>
      <c r="H4" s="25" t="s">
        <v>9</v>
      </c>
      <c r="I4" s="25" t="s">
        <v>10</v>
      </c>
      <c r="J4" s="25" t="s">
        <v>11</v>
      </c>
      <c r="K4" s="25" t="s">
        <v>7</v>
      </c>
      <c r="L4" s="25" t="s">
        <v>9</v>
      </c>
      <c r="M4" s="25" t="s">
        <v>10</v>
      </c>
      <c r="N4" s="25" t="s">
        <v>11</v>
      </c>
      <c r="O4" s="25" t="s">
        <v>7</v>
      </c>
      <c r="P4" s="25" t="s">
        <v>9</v>
      </c>
      <c r="Q4" s="25" t="s">
        <v>10</v>
      </c>
      <c r="R4" s="25" t="s">
        <v>11</v>
      </c>
      <c r="S4" s="25" t="s">
        <v>6</v>
      </c>
      <c r="T4" s="25" t="s">
        <v>23</v>
      </c>
      <c r="U4" s="25" t="s">
        <v>10</v>
      </c>
      <c r="V4" s="25" t="s">
        <v>11</v>
      </c>
      <c r="W4" s="25" t="s">
        <v>6</v>
      </c>
      <c r="X4" s="25" t="s">
        <v>9</v>
      </c>
      <c r="Y4" s="25" t="s">
        <v>10</v>
      </c>
      <c r="Z4" s="25" t="s">
        <v>11</v>
      </c>
      <c r="AA4" s="25">
        <v>2023</v>
      </c>
      <c r="AB4" s="25">
        <v>2024</v>
      </c>
      <c r="AC4" s="25">
        <v>2025</v>
      </c>
      <c r="AD4" s="25">
        <v>2026</v>
      </c>
      <c r="AE4" s="25">
        <v>2027</v>
      </c>
      <c r="AF4" s="25">
        <v>2028</v>
      </c>
    </row>
    <row r="5" spans="1:32" s="2" customFormat="1" ht="42.75" customHeight="1">
      <c r="A5" s="3">
        <v>1</v>
      </c>
      <c r="B5" s="4" t="s">
        <v>25</v>
      </c>
      <c r="C5" s="33" t="s">
        <v>15</v>
      </c>
      <c r="D5" s="5" t="s">
        <v>12</v>
      </c>
      <c r="E5" s="27">
        <v>285058.98129600001</v>
      </c>
      <c r="F5" s="27">
        <v>172853.50698000001</v>
      </c>
      <c r="G5" s="11">
        <f>E5*1.01</f>
        <v>287909.57110896002</v>
      </c>
      <c r="H5" s="11">
        <f>F5*1.01</f>
        <v>174582.04204980002</v>
      </c>
      <c r="I5" s="13">
        <f t="shared" ref="I5:I12" si="0">G5/$G$14</f>
        <v>0.87381599814323785</v>
      </c>
      <c r="J5" s="13">
        <f t="shared" ref="J5:J12" si="1">H5/$H$14</f>
        <v>0.87328324622910802</v>
      </c>
      <c r="K5" s="11">
        <f>G5*1.01</f>
        <v>290788.66682004964</v>
      </c>
      <c r="L5" s="11">
        <f>H5*1.01</f>
        <v>176327.86247029802</v>
      </c>
      <c r="M5" s="13">
        <f t="shared" ref="M5:M12" si="2">K5/$K$14</f>
        <v>0.87331744078627027</v>
      </c>
      <c r="N5" s="13">
        <f t="shared" ref="N5:N12" si="3">L5/$L$14</f>
        <v>0.87276309372765126</v>
      </c>
      <c r="O5" s="11">
        <f>K5*1.01</f>
        <v>293696.55348825012</v>
      </c>
      <c r="P5" s="11">
        <f>L5*1.01</f>
        <v>178091.14109500099</v>
      </c>
      <c r="Q5" s="13">
        <f t="shared" ref="Q5:Q12" si="4">O5/$O$14</f>
        <v>0.87281698813232889</v>
      </c>
      <c r="R5" s="13">
        <f t="shared" ref="R5:R12" si="5">P5/$P$14</f>
        <v>0.87224099008466383</v>
      </c>
      <c r="S5" s="11">
        <f>(O5*1.01)*0.4</f>
        <v>118653.40760925306</v>
      </c>
      <c r="T5" s="11">
        <f>(P5*1.01)*0.4</f>
        <v>71948.821002380399</v>
      </c>
      <c r="U5" s="13">
        <f t="shared" ref="U5:U12" si="6">S5/$S$14</f>
        <v>0.73209744232105278</v>
      </c>
      <c r="V5" s="13">
        <f t="shared" ref="V5:V12" si="7">T5/$T$14</f>
        <v>0.73104574311787596</v>
      </c>
      <c r="W5" s="11">
        <f>S5*1.01</f>
        <v>119839.94168534559</v>
      </c>
      <c r="X5" s="11">
        <f>T5*1.01</f>
        <v>72668.309212404201</v>
      </c>
      <c r="Y5" s="13">
        <f t="shared" ref="Y5:Y12" si="8">W5/$W$14</f>
        <v>0.73121006552343903</v>
      </c>
      <c r="Z5" s="13">
        <f t="shared" ref="Z5:Z12" si="9">X5/$X$14</f>
        <v>0.73012148582625813</v>
      </c>
      <c r="AA5" s="3">
        <v>1</v>
      </c>
      <c r="AB5" s="3"/>
      <c r="AC5" s="3"/>
      <c r="AD5" s="3"/>
      <c r="AE5" s="3"/>
      <c r="AF5" s="3"/>
    </row>
    <row r="6" spans="1:32" s="2" customFormat="1" ht="36.75" customHeight="1">
      <c r="A6" s="3">
        <v>2</v>
      </c>
      <c r="B6" s="18" t="s">
        <v>14</v>
      </c>
      <c r="C6" s="33"/>
      <c r="D6" s="5"/>
      <c r="E6" s="10">
        <v>11320.775759999999</v>
      </c>
      <c r="F6" s="10">
        <v>6034.9567199999992</v>
      </c>
      <c r="G6" s="11">
        <f>E6*1.015</f>
        <v>11490.587396399998</v>
      </c>
      <c r="H6" s="11">
        <f>F6*1.015</f>
        <v>6125.4810707999986</v>
      </c>
      <c r="I6" s="13">
        <f t="shared" si="0"/>
        <v>3.487434980491657E-2</v>
      </c>
      <c r="J6" s="13">
        <f t="shared" si="1"/>
        <v>3.0640493898549302E-2</v>
      </c>
      <c r="K6" s="11">
        <f>G6*1.015</f>
        <v>11662.946207345998</v>
      </c>
      <c r="L6" s="11">
        <f>H6*1.015</f>
        <v>6217.3632868619979</v>
      </c>
      <c r="M6" s="13">
        <f t="shared" si="2"/>
        <v>3.5026998972179563E-2</v>
      </c>
      <c r="N6" s="13">
        <f t="shared" si="3"/>
        <v>3.0773838808284992E-2</v>
      </c>
      <c r="O6" s="11">
        <f>K6*1.015</f>
        <v>11837.890400456186</v>
      </c>
      <c r="P6" s="11">
        <f>L6*1.015</f>
        <v>6310.6237361649273</v>
      </c>
      <c r="Q6" s="13">
        <f t="shared" si="4"/>
        <v>3.5180228444799032E-2</v>
      </c>
      <c r="R6" s="13">
        <f t="shared" si="5"/>
        <v>3.0907683907466323E-2</v>
      </c>
      <c r="S6" s="11">
        <f>O6*1.015</f>
        <v>12015.458756463027</v>
      </c>
      <c r="T6" s="11">
        <f>P6*1.015</f>
        <v>6405.2830922074008</v>
      </c>
      <c r="U6" s="13">
        <f t="shared" si="6"/>
        <v>7.4135979751117534E-2</v>
      </c>
      <c r="V6" s="13">
        <f t="shared" si="7"/>
        <v>6.5081746619144815E-2</v>
      </c>
      <c r="W6" s="11">
        <f>S6*1.015</f>
        <v>12195.690637809972</v>
      </c>
      <c r="X6" s="11">
        <f>T6*1.015</f>
        <v>6501.3623385905112</v>
      </c>
      <c r="Y6" s="13">
        <f t="shared" si="8"/>
        <v>7.4412684326824033E-2</v>
      </c>
      <c r="Z6" s="13">
        <f t="shared" si="9"/>
        <v>6.5321243634168968E-2</v>
      </c>
      <c r="AA6" s="3">
        <v>1</v>
      </c>
      <c r="AB6" s="3"/>
      <c r="AC6" s="3"/>
      <c r="AD6" s="3"/>
      <c r="AE6" s="3"/>
      <c r="AF6" s="3"/>
    </row>
    <row r="7" spans="1:32" s="2" customFormat="1" ht="40.5" customHeight="1">
      <c r="A7" s="3">
        <v>3</v>
      </c>
      <c r="B7" s="18" t="s">
        <v>26</v>
      </c>
      <c r="C7" s="33"/>
      <c r="D7" s="5"/>
      <c r="E7" s="10">
        <v>392.18957999999998</v>
      </c>
      <c r="F7" s="10">
        <v>554.83492319999993</v>
      </c>
      <c r="G7" s="11">
        <f t="shared" ref="G7:G9" si="10">E7*1.015</f>
        <v>398.07242369999994</v>
      </c>
      <c r="H7" s="11">
        <f t="shared" ref="H7:H9" si="11">F7*1.015</f>
        <v>563.15744704799988</v>
      </c>
      <c r="I7" s="14">
        <f t="shared" si="0"/>
        <v>1.2081642541750435E-3</v>
      </c>
      <c r="J7" s="14">
        <f t="shared" si="1"/>
        <v>2.8169905548240072E-3</v>
      </c>
      <c r="K7" s="11">
        <f>G7*1.015</f>
        <v>404.04351005549989</v>
      </c>
      <c r="L7" s="11">
        <f>H7*1.015</f>
        <v>571.60480875371979</v>
      </c>
      <c r="M7" s="14">
        <f t="shared" si="2"/>
        <v>1.2134525324755249E-3</v>
      </c>
      <c r="N7" s="14">
        <f t="shared" si="3"/>
        <v>2.8292498660643225E-3</v>
      </c>
      <c r="O7" s="11">
        <f>K7*1.015</f>
        <v>410.10416270633237</v>
      </c>
      <c r="P7" s="11">
        <f>L7*1.015</f>
        <v>580.17888088502559</v>
      </c>
      <c r="Q7" s="14">
        <f t="shared" si="4"/>
        <v>1.2187609144967099E-3</v>
      </c>
      <c r="R7" s="14">
        <f t="shared" si="5"/>
        <v>2.8415551631477075E-3</v>
      </c>
      <c r="S7" s="11">
        <f>O7*1.015</f>
        <v>416.25572514692732</v>
      </c>
      <c r="T7" s="11">
        <f>P7*1.015</f>
        <v>588.88156409830094</v>
      </c>
      <c r="U7" s="14">
        <f t="shared" si="6"/>
        <v>2.5683185832734217E-3</v>
      </c>
      <c r="V7" s="14">
        <f t="shared" si="7"/>
        <v>5.9834109112144674E-3</v>
      </c>
      <c r="W7" s="11">
        <f>S7*1.015</f>
        <v>422.4995610241312</v>
      </c>
      <c r="X7" s="11">
        <f>T7*1.015</f>
        <v>597.71478755977535</v>
      </c>
      <c r="Y7" s="14">
        <f t="shared" si="8"/>
        <v>2.5779045563225343E-3</v>
      </c>
      <c r="Z7" s="14">
        <f t="shared" si="9"/>
        <v>6.0054295128553351E-3</v>
      </c>
      <c r="AA7" s="3">
        <v>1</v>
      </c>
      <c r="AB7" s="3"/>
      <c r="AC7" s="3"/>
      <c r="AD7" s="3"/>
      <c r="AE7" s="3"/>
      <c r="AF7" s="3"/>
    </row>
    <row r="8" spans="1:32" s="2" customFormat="1" ht="46.5" customHeight="1">
      <c r="A8" s="3">
        <v>4</v>
      </c>
      <c r="B8" s="18" t="s">
        <v>27</v>
      </c>
      <c r="C8" s="33"/>
      <c r="D8" s="5"/>
      <c r="E8" s="10">
        <v>44.276543999999994</v>
      </c>
      <c r="F8" s="10">
        <v>52.728191999999993</v>
      </c>
      <c r="G8" s="11">
        <f>E8*1.01</f>
        <v>44.719309439999996</v>
      </c>
      <c r="H8" s="11">
        <f>F8*1.01</f>
        <v>53.255473919999993</v>
      </c>
      <c r="I8" s="14">
        <f t="shared" si="0"/>
        <v>1.3572472726098203E-4</v>
      </c>
      <c r="J8" s="14">
        <f t="shared" si="1"/>
        <v>2.6639116256333458E-4</v>
      </c>
      <c r="K8" s="11">
        <f>G8*1.01</f>
        <v>45.166502534399996</v>
      </c>
      <c r="L8" s="11">
        <f>H8*1.01</f>
        <v>53.788028659199995</v>
      </c>
      <c r="M8" s="14">
        <f t="shared" si="2"/>
        <v>1.3564728926323175E-4</v>
      </c>
      <c r="N8" s="14">
        <f t="shared" si="3"/>
        <v>2.6623249236077247E-4</v>
      </c>
      <c r="O8" s="11">
        <f>K8*1.01</f>
        <v>45.618167559743995</v>
      </c>
      <c r="P8" s="11">
        <f>L8*1.01</f>
        <v>54.325908945791994</v>
      </c>
      <c r="Q8" s="14">
        <f t="shared" si="4"/>
        <v>1.355695568800898E-4</v>
      </c>
      <c r="R8" s="14">
        <f t="shared" si="5"/>
        <v>2.6607322697118146E-4</v>
      </c>
      <c r="S8" s="11">
        <f>O8*1.01</f>
        <v>46.074349235341437</v>
      </c>
      <c r="T8" s="11">
        <f>P8*1.01</f>
        <v>54.869168035249913</v>
      </c>
      <c r="U8" s="14">
        <f t="shared" si="6"/>
        <v>2.8428103255898361E-4</v>
      </c>
      <c r="V8" s="14">
        <f t="shared" si="7"/>
        <v>5.5750561526590953E-4</v>
      </c>
      <c r="W8" s="11">
        <f>S8*1.01</f>
        <v>46.535092727694852</v>
      </c>
      <c r="X8" s="11">
        <f>T8*1.01</f>
        <v>55.417859715602411</v>
      </c>
      <c r="Y8" s="14">
        <f t="shared" si="8"/>
        <v>2.8393645494169986E-4</v>
      </c>
      <c r="Z8" s="14">
        <f t="shared" si="9"/>
        <v>5.5680076384603838E-4</v>
      </c>
      <c r="AA8" s="3">
        <v>1</v>
      </c>
      <c r="AB8" s="3"/>
      <c r="AC8" s="3"/>
      <c r="AD8" s="3"/>
      <c r="AE8" s="3"/>
      <c r="AF8" s="3"/>
    </row>
    <row r="9" spans="1:32" s="2" customFormat="1" ht="35.25" customHeight="1">
      <c r="A9" s="3">
        <v>5</v>
      </c>
      <c r="B9" s="18" t="s">
        <v>28</v>
      </c>
      <c r="C9" s="33"/>
      <c r="D9" s="5"/>
      <c r="E9" s="10">
        <v>376.34221439999999</v>
      </c>
      <c r="F9" s="10">
        <v>1123.7716943999999</v>
      </c>
      <c r="G9" s="11">
        <f t="shared" si="10"/>
        <v>381.98734761599997</v>
      </c>
      <c r="H9" s="11">
        <f t="shared" si="11"/>
        <v>1140.6282698159998</v>
      </c>
      <c r="I9" s="14">
        <f t="shared" si="0"/>
        <v>1.1593454644439059E-3</v>
      </c>
      <c r="J9" s="13">
        <f t="shared" si="1"/>
        <v>5.7055785721733584E-3</v>
      </c>
      <c r="K9" s="11">
        <f>G9*1.015</f>
        <v>387.71715783023996</v>
      </c>
      <c r="L9" s="11">
        <f>H9*1.015</f>
        <v>1157.7376938632397</v>
      </c>
      <c r="M9" s="13">
        <f t="shared" si="2"/>
        <v>1.1644200571089293E-3</v>
      </c>
      <c r="N9" s="13">
        <f t="shared" si="3"/>
        <v>5.730408780923105E-3</v>
      </c>
      <c r="O9" s="11">
        <f>K9*1.015</f>
        <v>393.53291519769351</v>
      </c>
      <c r="P9" s="11">
        <f>L9*1.015</f>
        <v>1175.1037592711882</v>
      </c>
      <c r="Q9" s="14">
        <f t="shared" si="4"/>
        <v>1.1695139411553486E-3</v>
      </c>
      <c r="R9" s="13">
        <f t="shared" si="5"/>
        <v>5.7553321301487392E-3</v>
      </c>
      <c r="S9" s="11">
        <f>O9*1.015</f>
        <v>399.43590892565885</v>
      </c>
      <c r="T9" s="11">
        <f>P9*1.015</f>
        <v>1192.7303156602559</v>
      </c>
      <c r="U9" s="14">
        <f t="shared" si="6"/>
        <v>2.4645394783660247E-3</v>
      </c>
      <c r="V9" s="13">
        <f t="shared" si="7"/>
        <v>1.2118897958344902E-2</v>
      </c>
      <c r="W9" s="11">
        <f>S9*1.015</f>
        <v>405.42744755954368</v>
      </c>
      <c r="X9" s="11">
        <f>T9*1.015</f>
        <v>1210.6212703951596</v>
      </c>
      <c r="Y9" s="14">
        <f t="shared" si="8"/>
        <v>2.4737381070610597E-3</v>
      </c>
      <c r="Z9" s="13">
        <f t="shared" si="9"/>
        <v>1.2163494792898081E-2</v>
      </c>
      <c r="AA9" s="3">
        <v>1</v>
      </c>
      <c r="AB9" s="3"/>
      <c r="AC9" s="3"/>
      <c r="AD9" s="3"/>
      <c r="AE9" s="3"/>
      <c r="AF9" s="3"/>
    </row>
    <row r="10" spans="1:32" s="2" customFormat="1" ht="42" customHeight="1">
      <c r="A10" s="3">
        <v>6</v>
      </c>
      <c r="B10" s="18" t="s">
        <v>29</v>
      </c>
      <c r="C10" s="33"/>
      <c r="D10" s="5"/>
      <c r="E10" s="10">
        <v>3402.8605440000006</v>
      </c>
      <c r="F10" s="10">
        <v>1095.3504</v>
      </c>
      <c r="G10" s="11">
        <f>E10*1.01</f>
        <v>3436.8891494400004</v>
      </c>
      <c r="H10" s="11">
        <f>F10*1.01</f>
        <v>1106.3039040000001</v>
      </c>
      <c r="I10" s="13">
        <f t="shared" si="0"/>
        <v>1.0431083312228639E-2</v>
      </c>
      <c r="J10" s="13">
        <f t="shared" si="1"/>
        <v>5.5338834009368964E-3</v>
      </c>
      <c r="K10" s="11">
        <f>G10*1.01</f>
        <v>3471.2580409344005</v>
      </c>
      <c r="L10" s="11">
        <f>H10*1.01</f>
        <v>1117.36694304</v>
      </c>
      <c r="M10" s="13">
        <f t="shared" si="2"/>
        <v>1.0425131838076755E-2</v>
      </c>
      <c r="N10" s="13">
        <f t="shared" si="3"/>
        <v>5.5305872615615025E-3</v>
      </c>
      <c r="O10" s="11">
        <f>K10*1.01</f>
        <v>3505.9706213437444</v>
      </c>
      <c r="P10" s="11">
        <f>L10*1.01</f>
        <v>1128.5406124704</v>
      </c>
      <c r="Q10" s="13">
        <f t="shared" si="4"/>
        <v>1.0419157739023657E-2</v>
      </c>
      <c r="R10" s="13">
        <f t="shared" si="5"/>
        <v>5.5272787580536512E-3</v>
      </c>
      <c r="S10" s="11">
        <f>O10*1.01</f>
        <v>3541.0303275571819</v>
      </c>
      <c r="T10" s="11">
        <f>P10*1.01</f>
        <v>1139.826018595104</v>
      </c>
      <c r="U10" s="13">
        <f t="shared" si="6"/>
        <v>2.1848333715986164E-2</v>
      </c>
      <c r="V10" s="13">
        <f t="shared" si="7"/>
        <v>1.1581356680763114E-2</v>
      </c>
      <c r="W10" s="11">
        <f>S10*1.01</f>
        <v>3576.4406308327539</v>
      </c>
      <c r="X10" s="11">
        <f>T10*1.01</f>
        <v>1151.2242787810551</v>
      </c>
      <c r="Y10" s="13">
        <f t="shared" si="8"/>
        <v>2.1821851306288595E-2</v>
      </c>
      <c r="Z10" s="13">
        <f t="shared" si="9"/>
        <v>1.1566714432367864E-2</v>
      </c>
      <c r="AA10" s="3">
        <v>1</v>
      </c>
      <c r="AB10" s="3"/>
      <c r="AC10" s="3"/>
      <c r="AD10" s="3"/>
      <c r="AE10" s="3"/>
      <c r="AF10" s="3"/>
    </row>
    <row r="11" spans="1:32" s="2" customFormat="1" ht="36.75" customHeight="1">
      <c r="A11" s="3">
        <v>7</v>
      </c>
      <c r="B11" s="18" t="s">
        <v>30</v>
      </c>
      <c r="C11" s="33"/>
      <c r="D11" s="5"/>
      <c r="E11" s="10">
        <v>97.840965600000018</v>
      </c>
      <c r="F11" s="10">
        <v>104.4681246</v>
      </c>
      <c r="G11" s="11">
        <f>E11*1.01</f>
        <v>98.819375256000015</v>
      </c>
      <c r="H11" s="11">
        <f>F11*1.01</f>
        <v>105.51280584599999</v>
      </c>
      <c r="I11" s="14">
        <f t="shared" si="0"/>
        <v>2.9992039060255314E-4</v>
      </c>
      <c r="J11" s="14">
        <f t="shared" si="1"/>
        <v>5.2778948238933158E-4</v>
      </c>
      <c r="K11" s="11">
        <f>G11*1.01</f>
        <v>99.807569008560023</v>
      </c>
      <c r="L11" s="11">
        <f>H11*1.01</f>
        <v>106.56793390445999</v>
      </c>
      <c r="M11" s="14">
        <f t="shared" si="2"/>
        <v>2.99749270461062E-4</v>
      </c>
      <c r="N11" s="14">
        <f t="shared" si="3"/>
        <v>5.2747511586427479E-4</v>
      </c>
      <c r="O11" s="11">
        <f>K11*1.01</f>
        <v>100.80564469864562</v>
      </c>
      <c r="P11" s="11">
        <f>L11*1.01</f>
        <v>107.6336132435046</v>
      </c>
      <c r="Q11" s="14">
        <f t="shared" si="4"/>
        <v>2.9957749979565059E-4</v>
      </c>
      <c r="R11" s="14">
        <f t="shared" si="5"/>
        <v>5.2715957012046746E-4</v>
      </c>
      <c r="S11" s="11">
        <f>O11*1.01</f>
        <v>101.81370114563208</v>
      </c>
      <c r="T11" s="11">
        <f>P11*1.01</f>
        <v>108.70994937593964</v>
      </c>
      <c r="U11" s="14">
        <f t="shared" si="6"/>
        <v>6.2819561362639331E-4</v>
      </c>
      <c r="V11" s="14">
        <f t="shared" si="7"/>
        <v>1.1045621682002429E-3</v>
      </c>
      <c r="W11" s="11">
        <f>S11*1.01</f>
        <v>102.8318381570884</v>
      </c>
      <c r="X11" s="11">
        <f>T11*1.01</f>
        <v>109.79704886969904</v>
      </c>
      <c r="Y11" s="14">
        <f t="shared" si="8"/>
        <v>6.2743417644649073E-4</v>
      </c>
      <c r="Z11" s="14">
        <f t="shared" si="9"/>
        <v>1.1031656760551001E-3</v>
      </c>
      <c r="AA11" s="3">
        <v>1</v>
      </c>
      <c r="AB11" s="3"/>
      <c r="AC11" s="3"/>
      <c r="AD11" s="3"/>
      <c r="AE11" s="3"/>
      <c r="AF11" s="3"/>
    </row>
    <row r="12" spans="1:32" s="2" customFormat="1" ht="44.25" customHeight="1">
      <c r="A12" s="3">
        <v>8</v>
      </c>
      <c r="B12" s="18" t="s">
        <v>31</v>
      </c>
      <c r="C12" s="33"/>
      <c r="D12" s="5"/>
      <c r="E12" s="10">
        <v>25344.537119999997</v>
      </c>
      <c r="F12" s="10">
        <v>15998.212799999999</v>
      </c>
      <c r="G12" s="11">
        <f>E12*1.015</f>
        <v>25724.705176799995</v>
      </c>
      <c r="H12" s="11">
        <f>F12*1.015</f>
        <v>16238.185991999997</v>
      </c>
      <c r="I12" s="13">
        <f t="shared" si="0"/>
        <v>7.807541390313455E-2</v>
      </c>
      <c r="J12" s="13">
        <f t="shared" si="1"/>
        <v>8.1225626699455988E-2</v>
      </c>
      <c r="K12" s="11">
        <f>G12*1.015</f>
        <v>26110.575754451991</v>
      </c>
      <c r="L12" s="11">
        <f>H12*1.015</f>
        <v>16481.758781879995</v>
      </c>
      <c r="M12" s="13">
        <f t="shared" si="2"/>
        <v>7.8417159254164634E-2</v>
      </c>
      <c r="N12" s="13">
        <f t="shared" si="3"/>
        <v>8.15791139472897E-2</v>
      </c>
      <c r="O12" s="11">
        <f>K12*1.015</f>
        <v>26502.234390768768</v>
      </c>
      <c r="P12" s="11">
        <f>L12*1.015</f>
        <v>16728.985163608195</v>
      </c>
      <c r="Q12" s="13">
        <f t="shared" si="4"/>
        <v>7.8760203771520404E-2</v>
      </c>
      <c r="R12" s="13">
        <f t="shared" si="5"/>
        <v>8.193392715942821E-2</v>
      </c>
      <c r="S12" s="11">
        <f>O12*1.015</f>
        <v>26899.767906630295</v>
      </c>
      <c r="T12" s="11">
        <f>P12*1.015</f>
        <v>16979.919941062315</v>
      </c>
      <c r="U12" s="13">
        <f t="shared" si="6"/>
        <v>0.16597290950401852</v>
      </c>
      <c r="V12" s="13">
        <f t="shared" si="7"/>
        <v>0.17252677692919052</v>
      </c>
      <c r="W12" s="11">
        <f>S12*1.015</f>
        <v>27303.264425229747</v>
      </c>
      <c r="X12" s="11">
        <f>T12*1.015</f>
        <v>17234.618740178248</v>
      </c>
      <c r="Y12" s="13">
        <f t="shared" si="8"/>
        <v>0.1665923855486767</v>
      </c>
      <c r="Z12" s="13">
        <f t="shared" si="9"/>
        <v>0.17316166536155053</v>
      </c>
      <c r="AA12" s="3">
        <v>1</v>
      </c>
      <c r="AB12" s="3"/>
      <c r="AC12" s="3"/>
      <c r="AD12" s="3"/>
      <c r="AE12" s="3"/>
      <c r="AF12" s="3"/>
    </row>
    <row r="13" spans="1:32" s="2" customFormat="1" ht="45" customHeight="1">
      <c r="A13" s="3">
        <v>9</v>
      </c>
      <c r="B13" s="19" t="s">
        <v>24</v>
      </c>
      <c r="C13" s="33"/>
      <c r="D13" s="5"/>
      <c r="E13" s="9"/>
      <c r="F13" s="9"/>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1:32" s="24" customFormat="1" ht="41.25" customHeight="1">
      <c r="A14" s="31" t="s">
        <v>16</v>
      </c>
      <c r="B14" s="32"/>
      <c r="C14" s="20" t="s">
        <v>13</v>
      </c>
      <c r="D14" s="21">
        <f>COUNTA(D5:D10)</f>
        <v>1</v>
      </c>
      <c r="E14" s="22">
        <f>SUM(E5:E13)</f>
        <v>326037.80402400001</v>
      </c>
      <c r="F14" s="22">
        <f t="shared" ref="F14:AF14" si="12">SUM(F5:F13)</f>
        <v>197817.82983420001</v>
      </c>
      <c r="G14" s="22">
        <f t="shared" si="12"/>
        <v>329485.35128761199</v>
      </c>
      <c r="H14" s="22">
        <f t="shared" si="12"/>
        <v>199914.56701322997</v>
      </c>
      <c r="I14" s="23">
        <f t="shared" si="12"/>
        <v>1</v>
      </c>
      <c r="J14" s="23">
        <f t="shared" si="12"/>
        <v>1</v>
      </c>
      <c r="K14" s="22">
        <f t="shared" si="12"/>
        <v>332970.18156221072</v>
      </c>
      <c r="L14" s="22">
        <f t="shared" si="12"/>
        <v>202034.04994726065</v>
      </c>
      <c r="M14" s="23">
        <f t="shared" si="12"/>
        <v>0.99999999999999989</v>
      </c>
      <c r="N14" s="23">
        <f t="shared" si="12"/>
        <v>1</v>
      </c>
      <c r="O14" s="22">
        <f t="shared" si="12"/>
        <v>336492.70979098132</v>
      </c>
      <c r="P14" s="22">
        <f t="shared" si="12"/>
        <v>204176.53276959001</v>
      </c>
      <c r="Q14" s="23">
        <f t="shared" si="12"/>
        <v>0.99999999999999989</v>
      </c>
      <c r="R14" s="23">
        <f t="shared" si="12"/>
        <v>1.0000000000000002</v>
      </c>
      <c r="S14" s="22">
        <f t="shared" si="12"/>
        <v>162073.24428435715</v>
      </c>
      <c r="T14" s="22">
        <f t="shared" si="12"/>
        <v>98419.04105141497</v>
      </c>
      <c r="U14" s="23">
        <f t="shared" si="12"/>
        <v>0.99999999999999978</v>
      </c>
      <c r="V14" s="23">
        <f t="shared" si="12"/>
        <v>0.99999999999999978</v>
      </c>
      <c r="W14" s="22">
        <f t="shared" si="12"/>
        <v>163892.6313186865</v>
      </c>
      <c r="X14" s="22">
        <f t="shared" si="12"/>
        <v>99529.06553649425</v>
      </c>
      <c r="Y14" s="23">
        <f t="shared" si="12"/>
        <v>1.0000000000000002</v>
      </c>
      <c r="Z14" s="23">
        <f t="shared" si="12"/>
        <v>1</v>
      </c>
      <c r="AA14" s="22">
        <f t="shared" si="12"/>
        <v>8</v>
      </c>
      <c r="AB14" s="22">
        <f t="shared" si="12"/>
        <v>0</v>
      </c>
      <c r="AC14" s="22">
        <f t="shared" si="12"/>
        <v>0</v>
      </c>
      <c r="AD14" s="22">
        <f t="shared" si="12"/>
        <v>0</v>
      </c>
      <c r="AE14" s="22">
        <f t="shared" si="12"/>
        <v>0</v>
      </c>
      <c r="AF14" s="22">
        <f t="shared" si="12"/>
        <v>0</v>
      </c>
    </row>
    <row r="15" spans="1:32" s="2" customFormat="1">
      <c r="A15" s="1"/>
      <c r="D15" s="1"/>
    </row>
    <row r="16" spans="1:32" ht="56.25" customHeight="1">
      <c r="A16" s="30" t="s">
        <v>34</v>
      </c>
      <c r="B16" s="30"/>
      <c r="C16" s="30"/>
      <c r="E16" s="17" t="s">
        <v>32</v>
      </c>
      <c r="F16" s="15">
        <v>0.01</v>
      </c>
    </row>
    <row r="17" spans="1:6" ht="45">
      <c r="A17" s="30"/>
      <c r="B17" s="30"/>
      <c r="C17" s="30"/>
      <c r="E17" s="16" t="s">
        <v>33</v>
      </c>
      <c r="F17" s="15">
        <v>1.4999999999999999E-2</v>
      </c>
    </row>
    <row r="18" spans="1:6">
      <c r="A18" s="30"/>
      <c r="B18" s="30"/>
      <c r="C18" s="30"/>
    </row>
    <row r="19" spans="1:6">
      <c r="A19" s="30"/>
      <c r="B19" s="30"/>
      <c r="C19" s="30"/>
    </row>
    <row r="20" spans="1:6">
      <c r="A20" s="30"/>
      <c r="B20" s="30"/>
      <c r="C20" s="30"/>
    </row>
    <row r="21" spans="1:6">
      <c r="A21" s="30"/>
      <c r="B21" s="30"/>
      <c r="C21" s="30"/>
    </row>
    <row r="22" spans="1:6">
      <c r="A22" s="30"/>
      <c r="B22" s="30"/>
      <c r="C22" s="30"/>
    </row>
    <row r="23" spans="1:6">
      <c r="A23" s="30"/>
      <c r="B23" s="30"/>
      <c r="C23" s="30"/>
    </row>
    <row r="24" spans="1:6">
      <c r="A24" s="30"/>
      <c r="B24" s="30"/>
      <c r="C24" s="30"/>
    </row>
    <row r="25" spans="1:6">
      <c r="A25" s="30"/>
      <c r="B25" s="30"/>
      <c r="C25" s="30"/>
    </row>
    <row r="26" spans="1:6">
      <c r="A26" s="30"/>
      <c r="B26" s="30"/>
      <c r="C26" s="30"/>
    </row>
  </sheetData>
  <mergeCells count="15">
    <mergeCell ref="A16:C26"/>
    <mergeCell ref="A14:B14"/>
    <mergeCell ref="C5:C13"/>
    <mergeCell ref="A1:D2"/>
    <mergeCell ref="A3:A4"/>
    <mergeCell ref="B3:B4"/>
    <mergeCell ref="C3:C4"/>
    <mergeCell ref="D3:D4"/>
    <mergeCell ref="W3:Z3"/>
    <mergeCell ref="AB3:AF3"/>
    <mergeCell ref="E3:F3"/>
    <mergeCell ref="G3:J3"/>
    <mergeCell ref="K3:N3"/>
    <mergeCell ref="O3:R3"/>
    <mergeCell ref="S3:V3"/>
  </mergeCells>
  <pageMargins left="0.7" right="0.7" top="0.75" bottom="0.75" header="0.3" footer="0.3"/>
  <pageSetup scale="15" orientation="landscape" r:id="rId1"/>
  <ignoredErrors>
    <ignoredError sqref="G8:H8 K8:L8 O8:P8 S8:T8 W8:X8 G9:H9 K9:L9 O9:P9 S9:T9 W9:X9" formula="1"/>
    <ignoredError sqref="AA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 FRIO-2024-2028</vt:lpstr>
      <vt:lpstr>'CARGAS-RIO FRIO-2024-2028'!Área_de_impresión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2023-09-01T20:30:18Z</dcterms:modified>
</cp:coreProperties>
</file>