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diaz\Dropbox (CAM)\Planeacion\Martha\CAM\Riesgos 2021\Finales\"/>
    </mc:Choice>
  </mc:AlternateContent>
  <bookViews>
    <workbookView xWindow="0" yWindow="0" windowWidth="28800" windowHeight="12330" activeTab="1"/>
  </bookViews>
  <sheets>
    <sheet name="Riesgos de Corrupción" sheetId="4" r:id="rId1"/>
    <sheet name="Constr - Riesgos de Corrupción" sheetId="5" r:id="rId2"/>
  </sheets>
  <definedNames>
    <definedName name="_xlnm._FilterDatabase" localSheetId="1" hidden="1">'Constr - Riesgos de Corrupción'!$A$29:$BY$44</definedName>
    <definedName name="_xlnm.Print_Area" localSheetId="1">'Constr - Riesgos de Corrupción'!$A$1:$BD$44</definedName>
    <definedName name="_xlnm.Print_Area" localSheetId="0">'Riesgos de Corrupción'!$A$1:$N$25</definedName>
    <definedName name="_xlnm.Print_Titles" localSheetId="1">'Constr - Riesgos de Corrupción'!$1:$2</definedName>
    <definedName name="_xlnm.Print_Titles" localSheetId="0">'Riesgos de Corrupción'!$1:$7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6" i="5" l="1"/>
  <c r="AK16" i="5"/>
  <c r="AL16" i="5" s="1"/>
  <c r="AM16" i="5" s="1"/>
  <c r="AO16" i="5" s="1"/>
  <c r="AP16" i="5" s="1"/>
  <c r="AI16" i="5"/>
  <c r="AG16" i="5"/>
  <c r="AE16" i="5"/>
  <c r="AC16" i="5"/>
  <c r="AA16" i="5"/>
  <c r="Y16" i="5"/>
  <c r="L15" i="5"/>
  <c r="M15" i="5" s="1"/>
  <c r="AU16" i="5" l="1"/>
  <c r="AU15" i="5"/>
  <c r="AR15" i="5"/>
  <c r="AM15" i="5"/>
  <c r="AO15" i="5" s="1"/>
  <c r="AP15" i="5" s="1"/>
  <c r="AK15" i="5"/>
  <c r="AL15" i="5" s="1"/>
  <c r="AI15" i="5"/>
  <c r="AG15" i="5"/>
  <c r="AE15" i="5"/>
  <c r="AC15" i="5"/>
  <c r="AA15" i="5"/>
  <c r="Y15" i="5"/>
  <c r="AU18" i="5" l="1"/>
  <c r="AR18" i="5"/>
  <c r="AM18" i="5"/>
  <c r="AO18" i="5" s="1"/>
  <c r="AP18" i="5" s="1"/>
  <c r="AK18" i="5"/>
  <c r="AL18" i="5" s="1"/>
  <c r="AI18" i="5"/>
  <c r="AG18" i="5"/>
  <c r="AE18" i="5"/>
  <c r="AC18" i="5"/>
  <c r="AA18" i="5"/>
  <c r="Y18" i="5"/>
  <c r="L18" i="5"/>
  <c r="M18" i="5" s="1"/>
  <c r="AB41" i="5" l="1"/>
  <c r="A39" i="5"/>
  <c r="A40" i="5"/>
  <c r="AB40" i="5" s="1"/>
  <c r="V40" i="5" s="1"/>
  <c r="A41" i="5"/>
  <c r="W41" i="5" s="1"/>
  <c r="A42" i="5"/>
  <c r="AB42" i="5" s="1"/>
  <c r="W42" i="5" s="1"/>
  <c r="A43" i="5"/>
  <c r="A44" i="5"/>
  <c r="U41" i="5" l="1"/>
  <c r="AB39" i="5"/>
  <c r="W39" i="5" s="1"/>
  <c r="U42" i="5"/>
  <c r="V41" i="5"/>
  <c r="V42" i="5"/>
  <c r="U40" i="5"/>
  <c r="W40" i="5" s="1"/>
  <c r="B18" i="4"/>
  <c r="B19" i="4"/>
  <c r="B20" i="4"/>
  <c r="B21" i="4"/>
  <c r="B22" i="4"/>
  <c r="B23" i="4"/>
  <c r="B24" i="4"/>
  <c r="B25" i="4"/>
  <c r="B16" i="4"/>
  <c r="B17" i="4"/>
  <c r="I13" i="4"/>
  <c r="I14" i="4"/>
  <c r="I15" i="4"/>
  <c r="I16" i="4"/>
  <c r="I17" i="4"/>
  <c r="I25" i="4"/>
  <c r="I12" i="4"/>
  <c r="D10" i="4"/>
  <c r="B10" i="4"/>
  <c r="I11" i="4"/>
  <c r="U39" i="5" l="1"/>
  <c r="V39" i="5"/>
  <c r="AR17" i="5"/>
  <c r="AK17" i="5"/>
  <c r="AI17" i="5"/>
  <c r="AG17" i="5"/>
  <c r="AE17" i="5"/>
  <c r="AC17" i="5"/>
  <c r="AA17" i="5"/>
  <c r="Y17" i="5"/>
  <c r="L17" i="5"/>
  <c r="M17" i="5" s="1"/>
  <c r="AL17" i="5" l="1"/>
  <c r="AM17" i="5" s="1"/>
  <c r="AO17" i="5" s="1"/>
  <c r="AP17" i="5" s="1"/>
  <c r="AU17" i="5"/>
  <c r="A38" i="5" l="1"/>
  <c r="L16" i="5"/>
  <c r="M16" i="5" s="1"/>
  <c r="AR14" i="5" l="1"/>
  <c r="AK14" i="5"/>
  <c r="AI14" i="5"/>
  <c r="AG14" i="5"/>
  <c r="AE14" i="5"/>
  <c r="AC14" i="5"/>
  <c r="AA14" i="5"/>
  <c r="Y14" i="5"/>
  <c r="L14" i="5"/>
  <c r="M14" i="5" s="1"/>
  <c r="AL14" i="5" l="1"/>
  <c r="AM14" i="5" s="1"/>
  <c r="AO14" i="5" s="1"/>
  <c r="AP14" i="5" s="1"/>
  <c r="AU14" i="5"/>
  <c r="A35" i="5" l="1"/>
  <c r="A36" i="5"/>
  <c r="A37" i="5"/>
  <c r="N18" i="5" s="1"/>
  <c r="O18" i="5" s="1"/>
  <c r="AR13" i="5"/>
  <c r="AK13" i="5"/>
  <c r="AI13" i="5"/>
  <c r="AG13" i="5"/>
  <c r="AE13" i="5"/>
  <c r="AC13" i="5"/>
  <c r="AA13" i="5"/>
  <c r="Y13" i="5"/>
  <c r="L13" i="5"/>
  <c r="A30" i="5"/>
  <c r="AR12" i="5"/>
  <c r="AK12" i="5"/>
  <c r="AI12" i="5"/>
  <c r="AG12" i="5"/>
  <c r="AE12" i="5"/>
  <c r="AC12" i="5"/>
  <c r="AA12" i="5"/>
  <c r="Y12" i="5"/>
  <c r="L12" i="5"/>
  <c r="AV18" i="5" l="1"/>
  <c r="AW18" i="5" s="1"/>
  <c r="AX18" i="5" s="1"/>
  <c r="P18" i="5"/>
  <c r="Q18" i="5" s="1"/>
  <c r="AU13" i="5"/>
  <c r="AL13" i="5"/>
  <c r="AM13" i="5" s="1"/>
  <c r="AO13" i="5" s="1"/>
  <c r="AP13" i="5" s="1"/>
  <c r="AL12" i="5"/>
  <c r="AM12" i="5" s="1"/>
  <c r="AO12" i="5" s="1"/>
  <c r="AP12" i="5" s="1"/>
  <c r="M13" i="5"/>
  <c r="M12" i="5"/>
  <c r="AU12" i="5"/>
  <c r="AR11" i="5"/>
  <c r="AK11" i="5"/>
  <c r="AI11" i="5"/>
  <c r="AG11" i="5"/>
  <c r="AE11" i="5"/>
  <c r="AC11" i="5"/>
  <c r="AA11" i="5"/>
  <c r="Y11" i="5"/>
  <c r="L11" i="5"/>
  <c r="AL11" i="5" l="1"/>
  <c r="AM11" i="5" s="1"/>
  <c r="AO11" i="5" s="1"/>
  <c r="AP11" i="5" s="1"/>
  <c r="AU11" i="5"/>
  <c r="M11" i="5"/>
  <c r="AR10" i="5"/>
  <c r="Y10" i="5"/>
  <c r="AA10" i="5"/>
  <c r="AC10" i="5"/>
  <c r="AK10" i="5"/>
  <c r="AI10" i="5"/>
  <c r="AG10" i="5"/>
  <c r="AE10" i="5"/>
  <c r="AL10" i="5" l="1"/>
  <c r="AM10" i="5" s="1"/>
  <c r="AO10" i="5" s="1"/>
  <c r="AP10" i="5" s="1"/>
  <c r="A32" i="5"/>
  <c r="AB32" i="5" s="1"/>
  <c r="B13" i="4"/>
  <c r="L10" i="5"/>
  <c r="A33" i="5"/>
  <c r="AB33" i="5" s="1"/>
  <c r="A34" i="5"/>
  <c r="AB36" i="5"/>
  <c r="U36" i="5" s="1"/>
  <c r="AB37" i="5"/>
  <c r="AB38" i="5"/>
  <c r="AB44" i="5"/>
  <c r="V44" i="5" s="1"/>
  <c r="AB35" i="5"/>
  <c r="V35" i="5" s="1"/>
  <c r="C13" i="4"/>
  <c r="C14" i="4"/>
  <c r="C15" i="4"/>
  <c r="C16" i="4"/>
  <c r="C17" i="4"/>
  <c r="C25" i="4"/>
  <c r="U37" i="5" l="1"/>
  <c r="W37" i="5" s="1"/>
  <c r="V37" i="5"/>
  <c r="U38" i="5"/>
  <c r="W38" i="5" s="1"/>
  <c r="V38" i="5"/>
  <c r="V36" i="5"/>
  <c r="U35" i="5"/>
  <c r="W35" i="5" s="1"/>
  <c r="W36" i="5"/>
  <c r="AB34" i="5"/>
  <c r="U34" i="5" s="1"/>
  <c r="V33" i="5"/>
  <c r="U33" i="5"/>
  <c r="W33" i="5" s="1"/>
  <c r="AU10" i="5"/>
  <c r="U32" i="5"/>
  <c r="W32" i="5" s="1"/>
  <c r="V32" i="5"/>
  <c r="M10" i="5"/>
  <c r="U44" i="5"/>
  <c r="W44" i="5" s="1"/>
  <c r="G16" i="4"/>
  <c r="G17" i="4"/>
  <c r="F16" i="4"/>
  <c r="F17" i="4"/>
  <c r="E14" i="4"/>
  <c r="E15" i="4"/>
  <c r="E16" i="4"/>
  <c r="E17" i="4"/>
  <c r="D11" i="4"/>
  <c r="D12" i="4"/>
  <c r="D13" i="4"/>
  <c r="D14" i="4"/>
  <c r="D15" i="4"/>
  <c r="D16" i="4"/>
  <c r="D17" i="4"/>
  <c r="D25" i="4"/>
  <c r="C11" i="4"/>
  <c r="B11" i="4"/>
  <c r="B14" i="4"/>
  <c r="B15" i="4"/>
  <c r="M25" i="4"/>
  <c r="L25" i="4"/>
  <c r="K25" i="4"/>
  <c r="J25" i="4"/>
  <c r="V34" i="5" l="1"/>
  <c r="W34" i="5"/>
  <c r="E13" i="4"/>
  <c r="AK9" i="5"/>
  <c r="AI9" i="5"/>
  <c r="AG9" i="5"/>
  <c r="AE9" i="5"/>
  <c r="AC9" i="5"/>
  <c r="AA9" i="5"/>
  <c r="Y9" i="5"/>
  <c r="A31" i="5"/>
  <c r="N13" i="5" s="1"/>
  <c r="O13" i="5" s="1"/>
  <c r="AV13" i="5" s="1"/>
  <c r="AK8" i="5"/>
  <c r="AI8" i="5"/>
  <c r="AG8" i="5"/>
  <c r="AE8" i="5"/>
  <c r="AC8" i="5"/>
  <c r="AA8" i="5"/>
  <c r="Y8" i="5"/>
  <c r="L8" i="5"/>
  <c r="M8" i="5" s="1"/>
  <c r="AB31" i="5" l="1"/>
  <c r="V31" i="5" s="1"/>
  <c r="N15" i="5"/>
  <c r="N16" i="5"/>
  <c r="O16" i="5" s="1"/>
  <c r="AL8" i="5"/>
  <c r="N14" i="5"/>
  <c r="O14" i="5" s="1"/>
  <c r="P14" i="5" s="1"/>
  <c r="AL9" i="5"/>
  <c r="AM9" i="5" s="1"/>
  <c r="AO9" i="5" s="1"/>
  <c r="AP9" i="5" s="1"/>
  <c r="AM8" i="5"/>
  <c r="AO8" i="5" s="1"/>
  <c r="AP8" i="5" s="1"/>
  <c r="AR8" i="5" s="1"/>
  <c r="AU8" i="5" s="1"/>
  <c r="E11" i="4" s="1"/>
  <c r="N12" i="5"/>
  <c r="O12" i="5" s="1"/>
  <c r="P12" i="5" s="1"/>
  <c r="Q12" i="5" s="1"/>
  <c r="N11" i="5"/>
  <c r="O11" i="5" s="1"/>
  <c r="AV11" i="5" s="1"/>
  <c r="F14" i="4" s="1"/>
  <c r="N10" i="5"/>
  <c r="O10" i="5" s="1"/>
  <c r="AV10" i="5" s="1"/>
  <c r="F13" i="4" s="1"/>
  <c r="P13" i="5"/>
  <c r="Q13" i="5" s="1"/>
  <c r="AW13" i="5"/>
  <c r="AX13" i="5" s="1"/>
  <c r="AB43" i="5"/>
  <c r="P16" i="5" l="1"/>
  <c r="Q16" i="5" s="1"/>
  <c r="AV16" i="5"/>
  <c r="O15" i="5"/>
  <c r="AV15" i="5" s="1"/>
  <c r="U31" i="5"/>
  <c r="W31" i="5" s="1"/>
  <c r="N8" i="5" s="1"/>
  <c r="O8" i="5" s="1"/>
  <c r="AV8" i="5" s="1"/>
  <c r="F11" i="4" s="1"/>
  <c r="AV14" i="5"/>
  <c r="AW14" i="5" s="1"/>
  <c r="AX14" i="5" s="1"/>
  <c r="Q14" i="5"/>
  <c r="AV12" i="5"/>
  <c r="AW12" i="5" s="1"/>
  <c r="AX12" i="5" s="1"/>
  <c r="G15" i="4" s="1"/>
  <c r="AW11" i="5"/>
  <c r="AX11" i="5" s="1"/>
  <c r="G14" i="4" s="1"/>
  <c r="AW10" i="5"/>
  <c r="AX10" i="5"/>
  <c r="G13" i="4" s="1"/>
  <c r="P10" i="5"/>
  <c r="Q10" i="5" s="1"/>
  <c r="P11" i="5"/>
  <c r="Q11" i="5" s="1"/>
  <c r="U43" i="5"/>
  <c r="W43" i="5" s="1"/>
  <c r="N17" i="5" s="1"/>
  <c r="O17" i="5" s="1"/>
  <c r="AV17" i="5" s="1"/>
  <c r="V43" i="5"/>
  <c r="P15" i="5" l="1"/>
  <c r="Q15" i="5" s="1"/>
  <c r="AW15" i="5"/>
  <c r="AX15" i="5"/>
  <c r="AW16" i="5"/>
  <c r="AX16" i="5"/>
  <c r="P8" i="5"/>
  <c r="Q8" i="5" s="1"/>
  <c r="AW17" i="5"/>
  <c r="AX17" i="5" s="1"/>
  <c r="P17" i="5"/>
  <c r="Q17" i="5" s="1"/>
  <c r="F15" i="4"/>
  <c r="AW8" i="5"/>
  <c r="AX8" i="5" s="1"/>
  <c r="G11" i="4" s="1"/>
  <c r="C10" i="4" l="1"/>
  <c r="F25" i="4" l="1"/>
  <c r="E25" i="4"/>
  <c r="G25" i="4" l="1"/>
  <c r="AB30" i="5" l="1"/>
  <c r="U30" i="5" s="1"/>
  <c r="L7" i="5" l="1"/>
  <c r="Y7" i="5"/>
  <c r="AA7" i="5"/>
  <c r="AC7" i="5"/>
  <c r="AE7" i="5"/>
  <c r="AG7" i="5"/>
  <c r="AI7" i="5"/>
  <c r="AK7" i="5"/>
  <c r="I10" i="4"/>
  <c r="J10" i="4"/>
  <c r="K10" i="4"/>
  <c r="L10" i="4"/>
  <c r="M10" i="4"/>
  <c r="AL7" i="5" l="1"/>
  <c r="M7" i="5"/>
  <c r="AM7" i="5"/>
  <c r="AO7" i="5" s="1"/>
  <c r="AP7" i="5" s="1"/>
  <c r="AQ7" i="5" s="1"/>
  <c r="AR7" i="5" s="1"/>
  <c r="W30" i="5"/>
  <c r="V30" i="5"/>
  <c r="N7" i="5" l="1"/>
  <c r="O7" i="5" s="1"/>
  <c r="P7" i="5" s="1"/>
  <c r="AU7" i="5"/>
  <c r="E10" i="4" s="1"/>
  <c r="AV7" i="5" l="1"/>
  <c r="Q7" i="5"/>
  <c r="AW7" i="5" l="1"/>
  <c r="AX7" i="5" s="1"/>
  <c r="G10" i="4" s="1"/>
  <c r="F10" i="4"/>
</calcChain>
</file>

<file path=xl/comments1.xml><?xml version="1.0" encoding="utf-8"?>
<comments xmlns="http://schemas.openxmlformats.org/spreadsheetml/2006/main">
  <authors>
    <author>Emilia Paola Salazar Nuñez</author>
  </authors>
  <commentList>
    <comment ref="AQ4" authorId="0" shapeId="0">
      <text>
        <r>
          <rPr>
            <b/>
            <sz val="9"/>
            <color indexed="81"/>
            <rFont val="Tahoma"/>
            <family val="2"/>
          </rPr>
          <t>Emilia Paola Salazar Nuñez:</t>
        </r>
        <r>
          <rPr>
            <sz val="9"/>
            <color indexed="81"/>
            <rFont val="Tahoma"/>
            <family val="2"/>
          </rPr>
          <t xml:space="preserve">
Realice promedio de los controles de cada causa asociada al riesgo.</t>
        </r>
      </text>
    </comment>
  </commentList>
</comments>
</file>

<file path=xl/sharedStrings.xml><?xml version="1.0" encoding="utf-8"?>
<sst xmlns="http://schemas.openxmlformats.org/spreadsheetml/2006/main" count="649" uniqueCount="215">
  <si>
    <t>Indicador</t>
  </si>
  <si>
    <t>Tiempo</t>
  </si>
  <si>
    <t>Responsable</t>
  </si>
  <si>
    <t>Soporte</t>
  </si>
  <si>
    <t>Opción de Manejo</t>
  </si>
  <si>
    <t>Riesgo Residual</t>
  </si>
  <si>
    <t>Impacto</t>
  </si>
  <si>
    <t>Probabilidad</t>
  </si>
  <si>
    <t>Causas</t>
  </si>
  <si>
    <t>Tipo</t>
  </si>
  <si>
    <t>Riesgo</t>
  </si>
  <si>
    <t>No.</t>
  </si>
  <si>
    <t>Fecha de actualización:</t>
  </si>
  <si>
    <t>Objetivo:</t>
  </si>
  <si>
    <t>Proceso:</t>
  </si>
  <si>
    <t>RIESGOS DE CORRUPCIÓN</t>
  </si>
  <si>
    <t>Beneficio particular</t>
  </si>
  <si>
    <t>Desviar la gestión de lo público</t>
  </si>
  <si>
    <t>Uso del Poder</t>
  </si>
  <si>
    <t>Calificación Impacto</t>
  </si>
  <si>
    <t>NO</t>
  </si>
  <si>
    <t>SI</t>
  </si>
  <si>
    <t>¿Generar daño ambiental?</t>
  </si>
  <si>
    <t>¿Afectar la imagen nacional?</t>
  </si>
  <si>
    <t>¿Afectar la imagen regional?</t>
  </si>
  <si>
    <t>¿Ocasionar lesiones fisicas o pérdida de vidas humanas?</t>
  </si>
  <si>
    <t>¿Genera perdida de credibilidad del sector?</t>
  </si>
  <si>
    <t>¿Dar lugar a procesos penales?</t>
  </si>
  <si>
    <t>¿Dar lugar a procesos fiscales?</t>
  </si>
  <si>
    <t>¿Dar lugar a procesos disciplinarios?</t>
  </si>
  <si>
    <t>¿Dar lugar a procesos sancionatorios?</t>
  </si>
  <si>
    <t>¿Genera intervención de los organos de control, de la Fiscalia, u otro ente?</t>
  </si>
  <si>
    <t>¿Generar pérdida de información de la Entidad?</t>
  </si>
  <si>
    <t>¿Dar lugar al detrimento de la calidad de vida de la comunidad por la perdida del bien o servicios o los recursos publicos?</t>
  </si>
  <si>
    <t>¿Generar pérdida de recursos económicos?</t>
  </si>
  <si>
    <t>¿Generar perdida de confianza de la Entidad, afectando su reputación?</t>
  </si>
  <si>
    <t>¿Afectar el cumplimiento de misión de la entidad?</t>
  </si>
  <si>
    <t>¿Afectar el cuplimiento de metas y objetivos de la dependencia?</t>
  </si>
  <si>
    <t>¿Afectar al grupo de funcionarios del proceso?</t>
  </si>
  <si>
    <t>Matriz deficinión del Riesgo de Corrupción</t>
  </si>
  <si>
    <t>Total Impacto</t>
  </si>
  <si>
    <t>Identificación del Impacto del Riesgos de Corrupción
Si el riesgo de corrupción se mateializa podría:</t>
  </si>
  <si>
    <t>Descripción del riesgo</t>
  </si>
  <si>
    <t>Zona del riesgo</t>
  </si>
  <si>
    <t>Calificación</t>
  </si>
  <si>
    <r>
      <t xml:space="preserve">Promedio: </t>
    </r>
    <r>
      <rPr>
        <sz val="11"/>
        <color theme="1"/>
        <rFont val="Calibri"/>
        <family val="2"/>
        <scheme val="minor"/>
      </rPr>
      <t>Realice promedio de los controles de cada causa asociada al riesgo.</t>
    </r>
  </si>
  <si>
    <t>Evidencia de la ejecución del control</t>
  </si>
  <si>
    <t>Quépasa con las observaciones o desviaciones</t>
  </si>
  <si>
    <t>Cómo se realiza la actividad de control</t>
  </si>
  <si>
    <t>Propósito</t>
  </si>
  <si>
    <t>La Periodicidad es</t>
  </si>
  <si>
    <t>Segregación y autoridad del Responsable</t>
  </si>
  <si>
    <t>Asignación de Responsable</t>
  </si>
  <si>
    <t>P5</t>
  </si>
  <si>
    <t>P4</t>
  </si>
  <si>
    <t>P3</t>
  </si>
  <si>
    <t>P2</t>
  </si>
  <si>
    <t>P1</t>
  </si>
  <si>
    <t>Consecuencias</t>
  </si>
  <si>
    <t>Descripción</t>
  </si>
  <si>
    <t>Sólidez Individual del Control</t>
  </si>
  <si>
    <t>Calificación de la Ejecución</t>
  </si>
  <si>
    <t>Calificación del Diseño</t>
  </si>
  <si>
    <t>Criterios para evaluación</t>
  </si>
  <si>
    <t>Propósito del Control</t>
  </si>
  <si>
    <t>Periodicidad</t>
  </si>
  <si>
    <t>Control</t>
  </si>
  <si>
    <t>Riesgo Inherente</t>
  </si>
  <si>
    <t>Acciones asociadas al control</t>
  </si>
  <si>
    <t>Controles ayudan a disminuir Impacto</t>
  </si>
  <si>
    <t>Controles ayudan a disminuir la Probabilidad</t>
  </si>
  <si>
    <t>Sólidez del Conjunto de Controles</t>
  </si>
  <si>
    <t>Evaluación del Control</t>
  </si>
  <si>
    <t>Control para el Riesgo</t>
  </si>
  <si>
    <t>Anáilsis del riesgo</t>
  </si>
  <si>
    <t>Identificación del Riesgo de Corrupción</t>
  </si>
  <si>
    <t xml:space="preserve">Mapa y Plan de Tratamiento de Riesgos de Corrupción </t>
  </si>
  <si>
    <t>Análsis del riesgo</t>
  </si>
  <si>
    <t>Reducir</t>
  </si>
  <si>
    <t>si</t>
  </si>
  <si>
    <t>Acción u Omisión</t>
  </si>
  <si>
    <t>no</t>
  </si>
  <si>
    <t>Sanciones disciplinarias, fiscales y 
penales</t>
  </si>
  <si>
    <t>No información de inhabilidad por parte del funcionario para participar en procesos de contratación</t>
  </si>
  <si>
    <t>Prevenir</t>
  </si>
  <si>
    <t>Asignado</t>
  </si>
  <si>
    <t>Adecuado</t>
  </si>
  <si>
    <t>Oportuna</t>
  </si>
  <si>
    <t>Confiable</t>
  </si>
  <si>
    <t>Se investigan y resuelven oportunamente</t>
  </si>
  <si>
    <t>Completa</t>
  </si>
  <si>
    <t>Moderado</t>
  </si>
  <si>
    <t>Directamente</t>
  </si>
  <si>
    <t>No disminuye</t>
  </si>
  <si>
    <t>Posibilidad de recibir o solicitar cualquier dádiva o beneficio a nombre propio o de terceros con el fin de celebrar un contrato</t>
  </si>
  <si>
    <t>Estudios previos con estándares y requisitos muy específicos que buscan disminuir la pluralidad de oferentes.</t>
  </si>
  <si>
    <t>Investigaciones disciplinarias, fiscales y penales y procesos sancionatorios por parte de los organismos de control</t>
  </si>
  <si>
    <t>Proceso Asociado</t>
  </si>
  <si>
    <t>Durante alguna de las etapas del proceso contractual los funcionarios actúan u omiten para el favorecimiento de terceros</t>
  </si>
  <si>
    <t xml:space="preserve">El profesional de contratación </t>
  </si>
  <si>
    <t>Para todos los procesos de contratación</t>
  </si>
  <si>
    <t>¿Afectar el cumplimiento de la misión del sector al que pertenece la entidad?</t>
  </si>
  <si>
    <t>¿Afectar la generación de los productos o la prestación de servicios?</t>
  </si>
  <si>
    <t>Posibilidad de recibir beneficio a nombre propio o de terceros por mal manejo y custodia de los bienes que son propiedad de la Institución</t>
  </si>
  <si>
    <t>Investigaciones disciplinarias, fiscales y procesos sancionatorios por parte de los organismos de control</t>
  </si>
  <si>
    <t>Utilización de bienes que son de propiedad de la corporación en actividades propias o de terceros o pérdida de los mismos.</t>
  </si>
  <si>
    <t>Profesional de Recursos Físicos</t>
  </si>
  <si>
    <t>Anualmente</t>
  </si>
  <si>
    <t>Detectar</t>
  </si>
  <si>
    <t>Se realiza la verificación y actualización del inventario</t>
  </si>
  <si>
    <t>Fuerte</t>
  </si>
  <si>
    <t xml:space="preserve">El profesional de recursos físicos genera y envia circular firmada por el subdirector administrativo y financiero recordando a los funcionarios reportar oportunamente las novedades que se presenten con el inventario a su cargo </t>
  </si>
  <si>
    <t>Circular enviada y correo</t>
  </si>
  <si>
    <t xml:space="preserve">El profesional de recursos físicos </t>
  </si>
  <si>
    <t>A partir del Segundo semestre 2021, de manera trimestral</t>
  </si>
  <si>
    <t xml:space="preserve">Circulares enviadas / Circulares planeadas </t>
  </si>
  <si>
    <t>GESTIÓN CONTRACTUAL</t>
  </si>
  <si>
    <t>Posibilidad de vinculación o encargo a un servidor que no cumple con los requisitos existentes en el manual de funciones en favor de un tercero</t>
  </si>
  <si>
    <t>Corrupción Fraude Interno</t>
  </si>
  <si>
    <t>El personal que se contrate no cumpla con los requisitos establecidos en el manual de funciones para favorecimiento a un tercero</t>
  </si>
  <si>
    <t xml:space="preserve">Presiones de funcionarios con poder de decisión.
</t>
  </si>
  <si>
    <t>GESTIÓN DEL TALENTO HUMANO</t>
  </si>
  <si>
    <t>GESTIÓN DE RECURSOS FÍSICOS</t>
  </si>
  <si>
    <t>Profesional de Gestión Humana</t>
  </si>
  <si>
    <t>Cada vez que vaya a haber una vinculación de personal</t>
  </si>
  <si>
    <t>El subdirector administrativo y financiero verifica la evaluación de hoja de vida que realiza la profesional de gestión humana</t>
  </si>
  <si>
    <t>Evaluación firmada por el subdirector</t>
  </si>
  <si>
    <t>El subdirector  Administrativo y financiero</t>
  </si>
  <si>
    <t>Cada que realiza una evaluación de hoja de vida</t>
  </si>
  <si>
    <t>Hojas de vida evaluadas/personal vinculado</t>
  </si>
  <si>
    <t>Soborno o cohecho con el fin de favorecer a un tercero dentro de los procesos sancionatorios o de licencias y permisos</t>
  </si>
  <si>
    <t>Falta ética profesional y sentido de pertenencia
Desintegración social
y económica de la
región</t>
  </si>
  <si>
    <t>Enriquecimiento ilícito de contratistas y/o funcionarios
Sanciones disciplinarias, fiscales y/o penales.
Deterioro imagen institucional.</t>
  </si>
  <si>
    <t xml:space="preserve">AUTORIDAD AMBIENTAL </t>
  </si>
  <si>
    <t xml:space="preserve">
La actividad regulatoria de la Corporación no esté fundamentada jurídicamente y por el contrario, tenga la intención de favorecimiento a terceros </t>
  </si>
  <si>
    <t xml:space="preserve">Posibilidad de recibir o solicitar cualquier dádiva o beneficio a nombre propio o de terceros con el fin de tomar decisiones en materia regulatoria ajustada a sus intereses </t>
  </si>
  <si>
    <t>Pérdida de credibilidad en la entidad
Procesos administrativos y disciplinarios
Demandas a la entidad</t>
  </si>
  <si>
    <t>Intereses políticos
Presión de grupos armados</t>
  </si>
  <si>
    <t>La Subdirección de Regulación y Calidad Ambiental</t>
  </si>
  <si>
    <t>Trimestral</t>
  </si>
  <si>
    <t>Realiza auditorías especiales de seguimiento  a expedientes de infracciones ambientales y licencias y permisos ambientales en las Direcciones Territoriales para observar el estricto cumplimiento del procedimiento y la normatividad vigente. 
En caso de encontrarse inconsistencias, éstas serán consignadas en el informe y la Dirección Territorial generará las acciones de mejora a que hayan lugar.
La evidencia del control son los informes de auditoría  y/o Actas de Encuentros Conversacionales.</t>
  </si>
  <si>
    <t>Falta de ética profesional y sentido de pertenencia hacia la entidad como servidor público</t>
  </si>
  <si>
    <t>En caso de que se detecte posible materialización del riesgo se informa a los entes de control pertinentes para que realice las investigaciones correspondiente</t>
  </si>
  <si>
    <t>Acción de contingencia en caso de materialización del riesgo</t>
  </si>
  <si>
    <t>Funcionarios Directivos</t>
  </si>
  <si>
    <t>Documentación aprobada</t>
  </si>
  <si>
    <t>Profesional de Talento Humano</t>
  </si>
  <si>
    <t>Documentación relacionada con la política de conflicto de intereses aprobada</t>
  </si>
  <si>
    <t>Reportar a las entidaes de control correspondientes</t>
  </si>
  <si>
    <t>Divulgar e interiorizar el Código de Integridad que incorpora lineamientos claros y precisos sobre temas de conflicto de intereses, canales de denuncia de hechos de corrupción, mecanismos para la protección al denunciante.</t>
  </si>
  <si>
    <t xml:space="preserve">Profesional de Talento humano, 
Asesor de Dirección
</t>
  </si>
  <si>
    <t>Evidencias de divulgación</t>
  </si>
  <si>
    <t>Documentos que evidencien la realización de las actividades de fomento de valores</t>
  </si>
  <si>
    <t>Mínimo una actividad en el año</t>
  </si>
  <si>
    <t>Posibilidad de recibir o solicitar cualquier dádiva o beneficio a nombre propio o de terceros dentro de algunas de las etapas previstas en la atención de infracciones o en el otorgamiento de licencias y permisos sin el cumplimiento de requisitos legales</t>
  </si>
  <si>
    <t>En el caso de encontrar incosistencias de tipo legal en el procedimiento de atención de infracciones y/o licencias y permisos se debe reportar a las autoridades competentes</t>
  </si>
  <si>
    <t>Posibilidad de divulgación o suministro de información privilegiada para beneficio particular o de un tercero mediante los canales de atención formales o informales</t>
  </si>
  <si>
    <t>La información de expendientes sancionatorios o de trámites de licencias y permisos sea divulgada a un tercero para su favorecimiento</t>
  </si>
  <si>
    <t>Pérdida de credibilidad en la entidad
Sanciones disciplinarias, fiscales y 
penales</t>
  </si>
  <si>
    <t>Estudios previos</t>
  </si>
  <si>
    <t>Gestiones realizadas</t>
  </si>
  <si>
    <t xml:space="preserve">La Subdirección de Regulación y Calidad Ambiental
</t>
  </si>
  <si>
    <t>Realiza auditorías especiales de seguimiento  a expedientes de infracciones ambientales y licencias y permisos en las Direcciones Territoriales para observar el estricto cumplimiento del procedimiento y la normatividad vigente. 
Las observaciones serán consignadas en el informe y la Dirección Territorial generará las acciones de mejora a que hayan lugar, cuando no impliquen incumplimientos legales.
La evidencia del control son los informes de auditoría  y/o Actas de Encuentros Conversacionales.
Para el caso de los tramites de licencias y permisos a cargo de la SRCA, la verificación de los expedientes se realiza a través de la auditoria interna del sistema integrado de gestión</t>
  </si>
  <si>
    <t>Profesional Universitario de Gestión Documental
Profesional de talento humano y asesor de dirección</t>
  </si>
  <si>
    <t>Que el plan de acción institucional se ejecute con la intención de favorecimiento a intereses particulares y no se ajusta a las necesidades derivadas del diagnóstico ambiental de la jurisdicción</t>
  </si>
  <si>
    <t>Pérdida de credibilidad en la entidad
Sanciones disciplinarias, fiscales y 
penales
Demandas para la entidad</t>
  </si>
  <si>
    <t xml:space="preserve">Posibilidad de recibir o solicitar cualquier dádiva o beneficio a nombre propio o de terceros a cambio de entregar o manipular información </t>
  </si>
  <si>
    <t>Personal no autorizado acceda a aplicativos o sistemas de información con la intención de entregar a un tercero o manipular información reservada</t>
  </si>
  <si>
    <t>Influencia de particulares   o   terceros interesados
Intereses políticos
Acceso a herramientas por trabajo remoto sin controles</t>
  </si>
  <si>
    <t>Demandas para la entidad
Pérdida de confianza en lo público
Sanciones disciplinarias, fiscales y 
penales</t>
  </si>
  <si>
    <t>GESTIÓN DE SERVICIOS TICS</t>
  </si>
  <si>
    <t>El profesional de contratación, publica  dando cumplimiento a los cronogramas de los procesos contractuales en el SECOP con el fin de dar cumplimiento al principio de publicidad y contradicción  y de esta manera promover la transparencia en los procesos. 
Como evidencia se tiene el cargue de la información en la pagina del SECOP. 
En caso de presentarse observaciones a las condiciones solicitadas en los documentos publicados, se procedara a realizar los ajustes mediante adendas de acuerdo a viabilidad técnica y legal.</t>
  </si>
  <si>
    <t>Los jefes de dependencia solicitante</t>
  </si>
  <si>
    <t>Los jefes de dependencia verifican y refrendan con su firma, que todos los estudios previos de contratación tengan  los requisitos, perfiles de proponentes e indicadores acorde a la modalidad de selección o cuantía a contratar con el fin de  evitar posibles direccionamientos de contratos antes de enviarlos  a la Oficina de contratación para revisión jurídica.
En caso de encontrarse inconsistencias técnicas, los estudios previos son devueltos al funcioanrio que los elaboró para su corrección. Las evidencias del control son los estudios previos firmados por los jefes de dependencia y/o mail para corrección.</t>
  </si>
  <si>
    <t>Realizar actividades de fomento y compromiso de los valores del código de integridad, a través de las cuales también se fomentarán los compromisos éticos como por ejemplo conflicto de intereses, afianzando los conceptos de impedimentos y recusaciones.</t>
  </si>
  <si>
    <t>Cada vez que vaya a cubrir una vacante, se verifica que se cumplan los requisitos del cargo descritos en el manual de funciones vigente , para el caso de funcionarios de carrera que se haya efectuado el concurso de méritos.</t>
  </si>
  <si>
    <t xml:space="preserve">Documentar procedimiento de conflicto de intereses </t>
  </si>
  <si>
    <t>ORDENAMIENTO TERRITORIAL Y CAMBIO CLIMÁTICO</t>
  </si>
  <si>
    <t>Posibilidad de recibir o solicitar cualquier dádiva o beneficio a nombre propio o de terceros a cambio de procesos de Planificación del Territorio sesgados a intereses particulares</t>
  </si>
  <si>
    <t>Que los conceptos técnicos se emitan favoreciendo intereses de particulares</t>
  </si>
  <si>
    <t>Influencia de particulares   o   terceros interesados
Intereses políticos</t>
  </si>
  <si>
    <t xml:space="preserve">no </t>
  </si>
  <si>
    <t>La Subdirectora de POT y el Director general aprueban las conceptuaciones ambientales de los POT, una vez son remitidas por el equipo de SPOT</t>
  </si>
  <si>
    <t>Cada vez que se emite un concepto</t>
  </si>
  <si>
    <t>Subdirectora SPOT
Director General</t>
  </si>
  <si>
    <t xml:space="preserve">Socializar el código de integridad en reunión de participación general de funcionarios y contratistas de la entidad </t>
  </si>
  <si>
    <t>Talento Humano</t>
  </si>
  <si>
    <t xml:space="preserve">anual </t>
  </si>
  <si>
    <t>actividad realizada / actividad programada</t>
  </si>
  <si>
    <t>Listado de asistencia</t>
  </si>
  <si>
    <t>Posibilidad de Violación al régimen constitucional y/o legal de inhabilidades e incompatibilidades y conflicto de intereses, para obtener beneficio a nombre propio o de terceros</t>
  </si>
  <si>
    <t>Acciones adicionales al control</t>
  </si>
  <si>
    <t>Acciones adicionales al Control</t>
  </si>
  <si>
    <t xml:space="preserve">Intereses políticos
Intereses personales o para beneficios a terceros </t>
  </si>
  <si>
    <t>Posibilidad de recibir o solicitar cualquier dádiva o beneficio a nombre propio o de terceros a cambio de no ejercer adecuada y oportunamente la defensa judicial</t>
  </si>
  <si>
    <t>Que el abogado que ejerce la representación judicial de la entidad llegue a acuerdos con el abogado o el demandante en perjuicio de la entidad</t>
  </si>
  <si>
    <t>GESTIÓN JURÍDICA</t>
  </si>
  <si>
    <t>Seguimiento al cumplimiento de términos para actuación oportuna</t>
  </si>
  <si>
    <t>Secretario General</t>
  </si>
  <si>
    <t>Permante</t>
  </si>
  <si>
    <t>Revisión y aprobación de los conceptos de elegibilidad y viabilidad por parte de los subdirectores de Planeación y Gestión Ambiental.</t>
  </si>
  <si>
    <t>subdirectores de Planeación y Gestión Ambiental.</t>
  </si>
  <si>
    <t>Cada vez que se emite un concepto de elegibilidad y viabilidad</t>
  </si>
  <si>
    <t>Septiembre de 2021</t>
  </si>
  <si>
    <r>
      <t xml:space="preserve">Mapa Riesgos de Corrupción
</t>
    </r>
    <r>
      <rPr>
        <sz val="16"/>
        <color rgb="FF000000"/>
        <rFont val="Arial"/>
        <family val="2"/>
      </rPr>
      <t>T-CAM-144. Versión 01. Julio 30 de 2021</t>
    </r>
  </si>
  <si>
    <t xml:space="preserve">Los funcionarios directivos deben suscribir la declaración de conflicto de intereses en donde se comprometen a declararse impedido de participar en cualquiera de las etapas del proceso contractual </t>
  </si>
  <si>
    <t>Divulgación de código de integridad</t>
  </si>
  <si>
    <t>Divulgación del índice de información clasificada y reservada
Implementar POLÍTICA DE SEGURIDAD DE LA INFORMACIÓN</t>
  </si>
  <si>
    <t>Técnico Gestión Documental
Asesor de dirección
Coordinador de Sistemas</t>
  </si>
  <si>
    <t xml:space="preserve">Cada aplicativo cuenta con usuarios autorizados y contraseñas con el fin de que no todoas las personas puedan acceder a todo tipo de información </t>
  </si>
  <si>
    <t>Cada administrador de aplicativo o software</t>
  </si>
  <si>
    <t>Cada vez que se ingresa a aplicativo a realizar alguna operación</t>
  </si>
  <si>
    <t>GESTIÓN PROYECTOS</t>
  </si>
  <si>
    <t>Posibilidad de recibir o solicitar cualquier dádiva o beneficio a nombre propio o de terceros con el fin de tomar decisiones ajustada a intereses particulares cuando se determina la elegibilidad y viabilidad de un proyecto</t>
  </si>
  <si>
    <t>Durante alguna de las etapas del proceso contractual los funcionarios no informen de su inhabilidad para participación en el mismo con el fin de obtener beneficio a nombre propio o de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</si>
</sst>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2"/>
      <name val="Calibri"/>
      <family val="2"/>
      <scheme val="minor"/>
    </font>
    <font>
      <sz val="11"/>
      <name val="Calibri"/>
      <family val="2"/>
      <scheme val="minor"/>
    </font>
    <font>
      <b/>
      <sz val="14"/>
      <color rgb="FFFF0000"/>
      <name val="Calibri"/>
      <family val="2"/>
      <scheme val="minor"/>
    </font>
    <font>
      <b/>
      <sz val="14"/>
      <color rgb="FF000000"/>
      <name val="Calibri"/>
      <family val="2"/>
      <scheme val="minor"/>
    </font>
    <font>
      <b/>
      <sz val="14"/>
      <color indexed="8"/>
      <name val="Calibri"/>
      <family val="2"/>
      <scheme val="minor"/>
    </font>
    <font>
      <sz val="12"/>
      <color indexed="8"/>
      <name val="Calibri"/>
      <family val="2"/>
      <scheme val="minor"/>
    </font>
    <font>
      <b/>
      <sz val="36"/>
      <color rgb="FF000000"/>
      <name val="Calibri"/>
      <family val="2"/>
      <scheme val="minor"/>
    </font>
    <font>
      <b/>
      <sz val="11"/>
      <color indexed="8"/>
      <name val="Calibri"/>
      <family val="2"/>
      <scheme val="minor"/>
    </font>
    <font>
      <sz val="12"/>
      <color theme="1"/>
      <name val="Calibri"/>
      <family val="2"/>
      <scheme val="minor"/>
    </font>
    <font>
      <b/>
      <sz val="8"/>
      <color theme="1"/>
      <name val="Calibri"/>
      <family val="2"/>
      <scheme val="minor"/>
    </font>
    <font>
      <b/>
      <sz val="9"/>
      <color indexed="81"/>
      <name val="Tahoma"/>
      <family val="2"/>
    </font>
    <font>
      <sz val="9"/>
      <color indexed="81"/>
      <name val="Tahoma"/>
      <family val="2"/>
    </font>
    <font>
      <sz val="10"/>
      <name val="Arial"/>
      <family val="2"/>
    </font>
    <font>
      <sz val="11"/>
      <color theme="1"/>
      <name val="Calibri"/>
      <family val="2"/>
    </font>
    <font>
      <sz val="16"/>
      <color rgb="FF000000"/>
      <name val="Arial"/>
      <family val="2"/>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4" fillId="0" borderId="0"/>
  </cellStyleXfs>
  <cellXfs count="132">
    <xf numFmtId="0" fontId="0" fillId="0" borderId="0" xfId="0"/>
    <xf numFmtId="0" fontId="0" fillId="0" borderId="0" xfId="0" applyFont="1" applyFill="1" applyAlignment="1">
      <alignment vertical="center" wrapText="1"/>
    </xf>
    <xf numFmtId="0" fontId="0"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4" fillId="0" borderId="0" xfId="0" applyFont="1" applyFill="1" applyBorder="1" applyAlignment="1">
      <alignment horizontal="center" vertical="center" textRotation="90"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textRotation="90" wrapText="1"/>
    </xf>
    <xf numFmtId="0" fontId="5" fillId="0" borderId="2" xfId="0" applyFont="1" applyFill="1" applyBorder="1" applyAlignment="1">
      <alignment horizontal="center" vertical="center" textRotation="90" wrapText="1"/>
    </xf>
    <xf numFmtId="0" fontId="5" fillId="0" borderId="4" xfId="0" applyFont="1" applyFill="1" applyBorder="1" applyAlignment="1">
      <alignment horizontal="center" vertical="center" textRotation="90" wrapText="1"/>
    </xf>
    <xf numFmtId="0" fontId="1" fillId="0" borderId="2" xfId="0" applyFont="1" applyFill="1" applyBorder="1" applyAlignment="1">
      <alignment horizontal="center" vertical="center" wrapText="1"/>
    </xf>
    <xf numFmtId="0" fontId="0"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2" borderId="2" xfId="0" applyFont="1" applyFill="1" applyBorder="1" applyAlignment="1">
      <alignment vertical="center" wrapText="1"/>
    </xf>
    <xf numFmtId="0" fontId="0" fillId="0" borderId="4" xfId="0" applyFont="1" applyFill="1" applyBorder="1" applyAlignment="1">
      <alignment horizontal="center" vertical="center" wrapText="1"/>
    </xf>
    <xf numFmtId="14" fontId="10" fillId="0" borderId="0" xfId="0" applyNumberFormat="1" applyFont="1" applyFill="1" applyBorder="1" applyAlignment="1">
      <alignment horizontal="center" vertical="center" textRotation="90" wrapText="1"/>
    </xf>
    <xf numFmtId="0" fontId="0" fillId="0" borderId="0" xfId="0" applyFont="1" applyFill="1" applyBorder="1" applyAlignment="1">
      <alignment horizontal="left" vertical="center" wrapText="1"/>
    </xf>
    <xf numFmtId="14" fontId="10" fillId="0" borderId="3" xfId="0" applyNumberFormat="1" applyFont="1" applyFill="1" applyBorder="1" applyAlignment="1">
      <alignment horizontal="center" vertical="center" textRotation="90" wrapText="1"/>
    </xf>
    <xf numFmtId="0" fontId="0" fillId="0" borderId="6" xfId="0" applyFont="1" applyFill="1" applyBorder="1" applyAlignment="1">
      <alignment vertical="center" wrapText="1"/>
    </xf>
    <xf numFmtId="0" fontId="5" fillId="2" borderId="2" xfId="0" applyFont="1" applyFill="1" applyBorder="1" applyAlignment="1">
      <alignment horizontal="center" vertical="center" textRotation="90" wrapText="1"/>
    </xf>
    <xf numFmtId="0" fontId="1" fillId="2" borderId="4" xfId="0" applyFont="1" applyFill="1" applyBorder="1" applyAlignment="1">
      <alignment horizontal="center" vertical="center" wrapText="1"/>
    </xf>
    <xf numFmtId="0" fontId="1" fillId="0" borderId="4" xfId="0" applyFont="1" applyFill="1" applyBorder="1" applyAlignment="1">
      <alignment vertical="center" wrapText="1"/>
    </xf>
    <xf numFmtId="0" fontId="8" fillId="0" borderId="0" xfId="0" applyFont="1" applyFill="1" applyBorder="1" applyAlignment="1">
      <alignment vertical="center" wrapText="1"/>
    </xf>
    <xf numFmtId="0" fontId="0" fillId="0" borderId="6" xfId="0" applyFont="1" applyFill="1" applyBorder="1" applyAlignment="1">
      <alignment vertical="center" wrapText="1"/>
    </xf>
    <xf numFmtId="0" fontId="0"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0" fillId="2" borderId="2"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6" xfId="0" applyFont="1" applyFill="1" applyBorder="1" applyAlignment="1">
      <alignment vertical="center" wrapText="1"/>
    </xf>
    <xf numFmtId="0" fontId="0" fillId="0" borderId="2" xfId="0" applyFont="1" applyFill="1" applyBorder="1" applyAlignment="1">
      <alignment vertical="center" wrapText="1"/>
    </xf>
    <xf numFmtId="0" fontId="0" fillId="0" borderId="6" xfId="0" applyFont="1" applyFill="1" applyBorder="1" applyAlignment="1">
      <alignment vertical="center" wrapText="1"/>
    </xf>
    <xf numFmtId="0" fontId="1"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6"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0" fillId="0" borderId="2" xfId="0" applyFont="1" applyFill="1" applyBorder="1" applyAlignment="1">
      <alignment vertical="center" wrapText="1"/>
    </xf>
    <xf numFmtId="0" fontId="0" fillId="0" borderId="6" xfId="0" applyFont="1" applyFill="1" applyBorder="1" applyAlignment="1">
      <alignment vertical="center" wrapText="1"/>
    </xf>
    <xf numFmtId="0" fontId="1" fillId="0" borderId="2" xfId="0" applyFont="1" applyFill="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0"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0" fillId="0" borderId="6" xfId="0" applyFont="1" applyFill="1" applyBorder="1" applyAlignment="1">
      <alignment vertical="center" wrapText="1"/>
    </xf>
    <xf numFmtId="0" fontId="0" fillId="2" borderId="3"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vertical="center" wrapText="1"/>
    </xf>
    <xf numFmtId="0" fontId="0" fillId="0" borderId="4" xfId="0"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1"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2" borderId="1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2" xfId="0" applyFont="1" applyFill="1" applyBorder="1" applyAlignment="1">
      <alignment vertical="center" wrapText="1"/>
    </xf>
    <xf numFmtId="0" fontId="0" fillId="0" borderId="2" xfId="0" applyFont="1" applyFill="1" applyBorder="1" applyAlignment="1">
      <alignment vertical="center" wrapText="1"/>
    </xf>
    <xf numFmtId="0" fontId="6"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2" borderId="4" xfId="0" applyFont="1" applyFill="1" applyBorder="1" applyAlignment="1">
      <alignment horizontal="center" vertical="center" textRotation="90" wrapText="1"/>
    </xf>
    <xf numFmtId="0" fontId="5" fillId="2" borderId="6" xfId="0" applyFont="1" applyFill="1" applyBorder="1" applyAlignment="1">
      <alignment horizontal="center" vertical="center" textRotation="90"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10" xfId="0" applyFont="1" applyFill="1" applyBorder="1" applyAlignment="1">
      <alignment horizontal="center" vertical="center" wrapText="1"/>
    </xf>
    <xf numFmtId="14" fontId="10" fillId="0" borderId="11" xfId="0" applyNumberFormat="1" applyFont="1" applyFill="1" applyBorder="1" applyAlignment="1">
      <alignment horizontal="center" vertical="center" textRotation="90" wrapText="1"/>
    </xf>
    <xf numFmtId="14" fontId="10" fillId="0" borderId="10" xfId="0" applyNumberFormat="1" applyFont="1" applyFill="1" applyBorder="1" applyAlignment="1">
      <alignment horizontal="center" vertical="center" textRotation="90" wrapText="1"/>
    </xf>
    <xf numFmtId="14" fontId="10" fillId="0" borderId="3" xfId="0" applyNumberFormat="1" applyFont="1" applyFill="1" applyBorder="1" applyAlignment="1">
      <alignment horizontal="center" vertical="center" textRotation="90"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Normal" xfId="0" builtinId="0"/>
    <cellStyle name="Normal 2" xfId="1"/>
  </cellStyles>
  <dxfs count="104">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1154906</xdr:colOff>
      <xdr:row>0</xdr:row>
      <xdr:rowOff>59530</xdr:rowOff>
    </xdr:from>
    <xdr:to>
      <xdr:col>2</xdr:col>
      <xdr:colOff>-1</xdr:colOff>
      <xdr:row>0</xdr:row>
      <xdr:rowOff>1500187</xdr:rowOff>
    </xdr:to>
    <xdr:pic>
      <xdr:nvPicPr>
        <xdr:cNvPr id="2" name="Imagen 1" descr="C:\Users\mdiaz\Downloads\IMG-20210610-WA0024.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05" t="15011" r="6198" b="17994"/>
        <a:stretch/>
      </xdr:blipFill>
      <xdr:spPr bwMode="auto">
        <a:xfrm>
          <a:off x="1154906" y="59530"/>
          <a:ext cx="3964781" cy="14406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view="pageBreakPreview" topLeftCell="A19" zoomScaleNormal="85" zoomScaleSheetLayoutView="100" workbookViewId="0">
      <selection activeCell="B20" sqref="B20"/>
    </sheetView>
  </sheetViews>
  <sheetFormatPr baseColWidth="10" defaultColWidth="11.5703125" defaultRowHeight="15" x14ac:dyDescent="0.25"/>
  <cols>
    <col min="1" max="1" width="11.5703125" style="1"/>
    <col min="2" max="3" width="38.42578125" style="1" customWidth="1"/>
    <col min="4" max="4" width="31.42578125" style="1" customWidth="1"/>
    <col min="5" max="5" width="11.5703125" style="1" bestFit="1" customWidth="1"/>
    <col min="6" max="8" width="13.42578125" style="1" customWidth="1"/>
    <col min="9" max="9" width="42.140625" style="1" customWidth="1"/>
    <col min="10" max="10" width="30.42578125" style="1" customWidth="1"/>
    <col min="11" max="11" width="16.42578125" style="1" customWidth="1"/>
    <col min="12" max="12" width="14.5703125" style="1" bestFit="1" customWidth="1"/>
    <col min="13" max="13" width="22.5703125" style="1" customWidth="1"/>
    <col min="14" max="14" width="24.42578125" style="1" bestFit="1" customWidth="1"/>
    <col min="15" max="15" width="17.5703125" style="1" bestFit="1" customWidth="1"/>
    <col min="16" max="26" width="11.5703125" style="1"/>
    <col min="27" max="27" width="19" style="1" customWidth="1"/>
    <col min="28" max="32" width="11.5703125" style="1"/>
    <col min="33" max="33" width="16.42578125" style="1" customWidth="1"/>
    <col min="34" max="34" width="17.42578125" style="1" customWidth="1"/>
    <col min="35" max="40" width="11.5703125" style="1"/>
    <col min="41" max="41" width="16.5703125" style="1" customWidth="1"/>
    <col min="42" max="47" width="11.5703125" style="1"/>
    <col min="48" max="48" width="15.5703125" style="1" customWidth="1"/>
    <col min="49" max="16384" width="11.5703125" style="1"/>
  </cols>
  <sheetData>
    <row r="1" spans="1:24" ht="94.35" customHeight="1" x14ac:dyDescent="0.25">
      <c r="A1" s="75" t="s">
        <v>76</v>
      </c>
      <c r="B1" s="76"/>
      <c r="C1" s="76"/>
      <c r="D1" s="76"/>
      <c r="E1" s="76"/>
      <c r="F1" s="76"/>
      <c r="G1" s="76"/>
      <c r="H1" s="76"/>
      <c r="I1" s="76"/>
      <c r="J1" s="76"/>
      <c r="K1" s="76"/>
      <c r="L1" s="76"/>
      <c r="M1" s="76"/>
      <c r="N1" s="77"/>
    </row>
    <row r="2" spans="1:24" ht="15.6" customHeight="1" x14ac:dyDescent="0.25">
      <c r="B2" s="19"/>
      <c r="C2" s="19"/>
      <c r="D2" s="19"/>
    </row>
    <row r="3" spans="1:24" ht="15.6" customHeight="1" x14ac:dyDescent="0.25">
      <c r="B3" s="80" t="s">
        <v>15</v>
      </c>
      <c r="C3" s="80"/>
      <c r="D3" s="80"/>
    </row>
    <row r="5" spans="1:24" ht="27.6" customHeight="1" x14ac:dyDescent="0.25">
      <c r="A5" s="78" t="s">
        <v>14</v>
      </c>
      <c r="B5" s="78"/>
      <c r="C5" s="79"/>
      <c r="D5" s="79"/>
    </row>
    <row r="6" spans="1:24" ht="88.7" customHeight="1" x14ac:dyDescent="0.25">
      <c r="A6" s="78" t="s">
        <v>13</v>
      </c>
      <c r="B6" s="78"/>
      <c r="C6" s="79"/>
      <c r="D6" s="79"/>
    </row>
    <row r="7" spans="1:24" ht="27.6" customHeight="1" x14ac:dyDescent="0.25">
      <c r="A7" s="78" t="s">
        <v>12</v>
      </c>
      <c r="B7" s="78"/>
      <c r="C7" s="79"/>
      <c r="D7" s="79"/>
    </row>
    <row r="8" spans="1:24" x14ac:dyDescent="0.25">
      <c r="B8" s="18"/>
      <c r="C8" s="18"/>
      <c r="D8" s="18"/>
    </row>
    <row r="9" spans="1:24" ht="89.45" customHeight="1" x14ac:dyDescent="0.25">
      <c r="A9" s="17" t="s">
        <v>11</v>
      </c>
      <c r="B9" s="17" t="s">
        <v>10</v>
      </c>
      <c r="C9" s="17" t="s">
        <v>9</v>
      </c>
      <c r="D9" s="17" t="s">
        <v>8</v>
      </c>
      <c r="E9" s="15" t="s">
        <v>7</v>
      </c>
      <c r="F9" s="15" t="s">
        <v>6</v>
      </c>
      <c r="G9" s="16" t="s">
        <v>5</v>
      </c>
      <c r="H9" s="16" t="s">
        <v>4</v>
      </c>
      <c r="I9" s="15" t="s">
        <v>192</v>
      </c>
      <c r="J9" s="15" t="s">
        <v>3</v>
      </c>
      <c r="K9" s="15" t="s">
        <v>2</v>
      </c>
      <c r="L9" s="15" t="s">
        <v>1</v>
      </c>
      <c r="M9" s="15" t="s">
        <v>0</v>
      </c>
      <c r="N9" s="14"/>
      <c r="O9" s="13"/>
      <c r="R9" s="12"/>
      <c r="S9" s="12"/>
      <c r="T9" s="12"/>
      <c r="U9" s="12"/>
      <c r="V9" s="12"/>
      <c r="W9" s="12"/>
      <c r="X9" s="12"/>
    </row>
    <row r="10" spans="1:24" ht="87.75" customHeight="1" x14ac:dyDescent="0.25">
      <c r="A10" s="4">
        <v>1</v>
      </c>
      <c r="B10" s="10" t="str">
        <f>IF('Constr - Riesgos de Corrupción'!A7="","",'Constr - Riesgos de Corrupción'!A7)</f>
        <v>Posibilidad de Violación al régimen constitucional y/o legal de inhabilidades e incompatibilidades y conflicto de intereses, para obtener beneficio a nombre propio o de terceros</v>
      </c>
      <c r="C10" s="38" t="str">
        <f>IF('Constr - Riesgos de Corrupción'!C7="","",'Constr - Riesgos de Corrupción'!C7)</f>
        <v>Corrupción Fraude Interno</v>
      </c>
      <c r="D10" s="4" t="str">
        <f>IF('Constr - Riesgos de Corrupción'!D7="","",'Constr - Riesgos de Corrupción'!D7)</f>
        <v>No información de inhabilidad por parte del funcionario para participar en procesos de contratación</v>
      </c>
      <c r="E10" s="9">
        <f>IF('Constr - Riesgos de Corrupción'!AU7="","",'Constr - Riesgos de Corrupción'!AU7)</f>
        <v>3</v>
      </c>
      <c r="F10" s="8">
        <f>IF('Constr - Riesgos de Corrupción'!AV7="","",'Constr - Riesgos de Corrupción'!AV7)</f>
        <v>4</v>
      </c>
      <c r="G10" s="7" t="str">
        <f>IF('Constr - Riesgos de Corrupción'!AX7="","",'Constr - Riesgos de Corrupción'!AX7)</f>
        <v>Extremo</v>
      </c>
      <c r="H10" s="6" t="s">
        <v>78</v>
      </c>
      <c r="I10" s="5" t="str">
        <f>IF('Constr - Riesgos de Corrupción'!AY7="","",'Constr - Riesgos de Corrupción'!AY7)</f>
        <v xml:space="preserve">Documentar procedimiento de conflicto de intereses </v>
      </c>
      <c r="J10" s="4" t="str">
        <f>IF('Constr - Riesgos de Corrupción'!AZ7="","",'Constr - Riesgos de Corrupción'!AZ7)</f>
        <v>Documentación aprobada</v>
      </c>
      <c r="K10" s="4" t="str">
        <f>IF('Constr - Riesgos de Corrupción'!BA7="","",'Constr - Riesgos de Corrupción'!BA7)</f>
        <v>Profesional de Talento Humano</v>
      </c>
      <c r="L10" s="4">
        <f>IF('Constr - Riesgos de Corrupción'!BB7="","",'Constr - Riesgos de Corrupción'!BB7)</f>
        <v>44561</v>
      </c>
      <c r="M10" s="4" t="str">
        <f>IF('Constr - Riesgos de Corrupción'!BC7="","",'Constr - Riesgos de Corrupción'!BC7)</f>
        <v>Documentación relacionada con la política de conflicto de intereses aprobada</v>
      </c>
      <c r="N10" s="3"/>
      <c r="O10" s="2"/>
    </row>
    <row r="11" spans="1:24" ht="107.45" customHeight="1" x14ac:dyDescent="0.25">
      <c r="A11" s="67">
        <v>2</v>
      </c>
      <c r="B11" s="67" t="str">
        <f>IF('Constr - Riesgos de Corrupción'!A8="","",'Constr - Riesgos de Corrupción'!A8)</f>
        <v>Posibilidad de recibir o solicitar cualquier dádiva o beneficio a nombre propio o de terceros con el fin de celebrar un contrato</v>
      </c>
      <c r="C11" s="69" t="str">
        <f>IF('Constr - Riesgos de Corrupción'!C8="","",'Constr - Riesgos de Corrupción'!C8)</f>
        <v>Corrupción Fraude Interno</v>
      </c>
      <c r="D11" s="4" t="str">
        <f>IF('Constr - Riesgos de Corrupción'!D8="","",'Constr - Riesgos de Corrupción'!D8)</f>
        <v xml:space="preserve">Presiones de funcionarios con poder de decisión.
</v>
      </c>
      <c r="E11" s="71">
        <f>IF('Constr - Riesgos de Corrupción'!AU8="","",'Constr - Riesgos de Corrupción'!AU8)</f>
        <v>3</v>
      </c>
      <c r="F11" s="73">
        <f>IF('Constr - Riesgos de Corrupción'!AV8="","",'Constr - Riesgos de Corrupción'!AV8)</f>
        <v>5</v>
      </c>
      <c r="G11" s="65" t="str">
        <f>IF('Constr - Riesgos de Corrupción'!AX8="","",'Constr - Riesgos de Corrupción'!AX8)</f>
        <v>Extremo</v>
      </c>
      <c r="H11" s="6" t="s">
        <v>78</v>
      </c>
      <c r="I11" s="5" t="str">
        <f>IF('Constr - Riesgos de Corrupción'!AY8="","",'Constr - Riesgos de Corrupción'!AY8)</f>
        <v>Divulgar e interiorizar el Código de Integridad que incorpora lineamientos claros y precisos sobre temas de conflicto de intereses, canales de denuncia de hechos de corrupción, mecanismos para la protección al denunciante.</v>
      </c>
      <c r="J11" s="4"/>
      <c r="K11" s="4"/>
      <c r="L11" s="4"/>
      <c r="M11" s="4"/>
      <c r="N11" s="3"/>
      <c r="O11" s="2"/>
    </row>
    <row r="12" spans="1:24" ht="107.45" customHeight="1" x14ac:dyDescent="0.25">
      <c r="A12" s="68"/>
      <c r="B12" s="68"/>
      <c r="C12" s="70"/>
      <c r="D12" s="4" t="str">
        <f>IF('Constr - Riesgos de Corrupción'!D9="","",'Constr - Riesgos de Corrupción'!D9)</f>
        <v>Estudios previos con estándares y requisitos muy específicos que buscan disminuir la pluralidad de oferentes.</v>
      </c>
      <c r="E12" s="72"/>
      <c r="F12" s="74"/>
      <c r="G12" s="66"/>
      <c r="H12" s="6" t="s">
        <v>78</v>
      </c>
      <c r="I12" s="5" t="str">
        <f>IF('Constr - Riesgos de Corrupción'!AY9="","",'Constr - Riesgos de Corrupción'!AY9)</f>
        <v>Realizar actividades de fomento y compromiso de los valores del código de integridad, a través de las cuales también se fomentarán los compromisos éticos como por ejemplo conflicto de intereses, afianzando los conceptos de impedimentos y recusaciones.</v>
      </c>
      <c r="J12" s="4"/>
      <c r="K12" s="4"/>
      <c r="L12" s="4"/>
      <c r="M12" s="4"/>
      <c r="N12" s="3"/>
      <c r="O12" s="2"/>
    </row>
    <row r="13" spans="1:24" ht="107.45" customHeight="1" x14ac:dyDescent="0.25">
      <c r="A13" s="4">
        <v>3</v>
      </c>
      <c r="B13" s="10" t="str">
        <f>IF('Constr - Riesgos de Corrupción'!A10="","",'Constr - Riesgos de Corrupción'!A10)</f>
        <v>Posibilidad de recibir beneficio a nombre propio o de terceros por mal manejo y custodia de los bienes que son propiedad de la Institución</v>
      </c>
      <c r="C13" s="38" t="str">
        <f>IF('Constr - Riesgos de Corrupción'!C10="","",'Constr - Riesgos de Corrupción'!C10)</f>
        <v>Corrupción Fraude Interno</v>
      </c>
      <c r="D13" s="4" t="str">
        <f>IF('Constr - Riesgos de Corrupción'!D10="","",'Constr - Riesgos de Corrupción'!D10)</f>
        <v>Falta de ética profesional y sentido de pertenencia hacia la entidad como servidor público</v>
      </c>
      <c r="E13" s="9">
        <f>IF('Constr - Riesgos de Corrupción'!AU10="","",'Constr - Riesgos de Corrupción'!AU10)</f>
        <v>1</v>
      </c>
      <c r="F13" s="8">
        <f>IF('Constr - Riesgos de Corrupción'!AV10="","",'Constr - Riesgos de Corrupción'!AV10)</f>
        <v>4</v>
      </c>
      <c r="G13" s="7" t="str">
        <f>IF('Constr - Riesgos de Corrupción'!AX10="","",'Constr - Riesgos de Corrupción'!AX10)</f>
        <v>Moderado</v>
      </c>
      <c r="H13" s="6" t="s">
        <v>78</v>
      </c>
      <c r="I13" s="5" t="str">
        <f>IF('Constr - Riesgos de Corrupción'!AY10="","",'Constr - Riesgos de Corrupción'!AY10)</f>
        <v xml:space="preserve">El profesional de recursos físicos genera y envia circular firmada por el subdirector administrativo y financiero recordando a los funcionarios reportar oportunamente las novedades que se presenten con el inventario a su cargo </v>
      </c>
      <c r="J13" s="4"/>
      <c r="K13" s="4"/>
      <c r="L13" s="4"/>
      <c r="M13" s="4"/>
      <c r="N13" s="3"/>
      <c r="O13" s="2"/>
    </row>
    <row r="14" spans="1:24" ht="107.45" customHeight="1" x14ac:dyDescent="0.25">
      <c r="A14" s="4">
        <v>4</v>
      </c>
      <c r="B14" s="10" t="str">
        <f>IF('Constr - Riesgos de Corrupción'!A11="","",'Constr - Riesgos de Corrupción'!A11)</f>
        <v>Posibilidad de vinculación o encargo a un servidor que no cumple con los requisitos existentes en el manual de funciones en favor de un tercero</v>
      </c>
      <c r="C14" s="38" t="str">
        <f>IF('Constr - Riesgos de Corrupción'!C11="","",'Constr - Riesgos de Corrupción'!C11)</f>
        <v>Corrupción Fraude Interno</v>
      </c>
      <c r="D14" s="4" t="str">
        <f>IF('Constr - Riesgos de Corrupción'!D11="","",'Constr - Riesgos de Corrupción'!D11)</f>
        <v xml:space="preserve">Presiones de funcionarios con poder de decisión.
</v>
      </c>
      <c r="E14" s="9">
        <f>IF('Constr - Riesgos de Corrupción'!AU11="","",'Constr - Riesgos de Corrupción'!AU11)</f>
        <v>1</v>
      </c>
      <c r="F14" s="8">
        <f>IF('Constr - Riesgos de Corrupción'!AV11="","",'Constr - Riesgos de Corrupción'!AV11)</f>
        <v>5</v>
      </c>
      <c r="G14" s="7" t="str">
        <f>IF('Constr - Riesgos de Corrupción'!AX11="","",'Constr - Riesgos de Corrupción'!AX11)</f>
        <v>Moderado</v>
      </c>
      <c r="H14" s="6" t="s">
        <v>78</v>
      </c>
      <c r="I14" s="5" t="str">
        <f>IF('Constr - Riesgos de Corrupción'!AY11="","",'Constr - Riesgos de Corrupción'!AY11)</f>
        <v>El subdirector administrativo y financiero verifica la evaluación de hoja de vida que realiza la profesional de gestión humana</v>
      </c>
      <c r="J14" s="4"/>
      <c r="K14" s="4"/>
      <c r="L14" s="4"/>
      <c r="M14" s="4"/>
      <c r="N14" s="3"/>
      <c r="O14" s="2"/>
    </row>
    <row r="15" spans="1:24" ht="107.45" customHeight="1" x14ac:dyDescent="0.25">
      <c r="A15" s="4">
        <v>5</v>
      </c>
      <c r="B15" s="10" t="str">
        <f>IF('Constr - Riesgos de Corrupción'!A12="","",'Constr - Riesgos de Corrupción'!A12)</f>
        <v>Posibilidad de recibir o solicitar cualquier dádiva o beneficio a nombre propio o de terceros dentro de algunas de las etapas previstas en la atención de infracciones o en el otorgamiento de licencias y permisos sin el cumplimiento de requisitos legales</v>
      </c>
      <c r="C15" s="38" t="str">
        <f>IF('Constr - Riesgos de Corrupción'!C12="","",'Constr - Riesgos de Corrupción'!C12)</f>
        <v>Corrupción Fraude Interno</v>
      </c>
      <c r="D15" s="4" t="str">
        <f>IF('Constr - Riesgos de Corrupción'!D12="","",'Constr - Riesgos de Corrupción'!D12)</f>
        <v>Falta ética profesional y sentido de pertenencia
Desintegración social
y económica de la
región</v>
      </c>
      <c r="E15" s="9">
        <f>IF('Constr - Riesgos de Corrupción'!AU12="","",'Constr - Riesgos de Corrupción'!AU12)</f>
        <v>1</v>
      </c>
      <c r="F15" s="8">
        <f>IF('Constr - Riesgos de Corrupción'!AV12="","",'Constr - Riesgos de Corrupción'!AV12)</f>
        <v>5</v>
      </c>
      <c r="G15" s="7" t="str">
        <f>IF('Constr - Riesgos de Corrupción'!AX12="","",'Constr - Riesgos de Corrupción'!AX12)</f>
        <v>Moderado</v>
      </c>
      <c r="H15" s="6" t="s">
        <v>78</v>
      </c>
      <c r="I15" s="5" t="str">
        <f>IF('Constr - Riesgos de Corrupción'!AY12="","",'Constr - Riesgos de Corrupción'!AY12)</f>
        <v xml:space="preserve">Documentar procedimiento de conflicto de intereses </v>
      </c>
      <c r="J15" s="4"/>
      <c r="K15" s="4"/>
      <c r="L15" s="4"/>
      <c r="M15" s="4"/>
      <c r="N15" s="3"/>
      <c r="O15" s="2"/>
    </row>
    <row r="16" spans="1:24" ht="107.45" customHeight="1" x14ac:dyDescent="0.25">
      <c r="A16" s="4">
        <v>6</v>
      </c>
      <c r="B16" s="10" t="str">
        <f>IF('Constr - Riesgos de Corrupción'!A13="","",'Constr - Riesgos de Corrupción'!A13)</f>
        <v xml:space="preserve">Posibilidad de recibir o solicitar cualquier dádiva o beneficio a nombre propio o de terceros con el fin de tomar decisiones en materia regulatoria ajustada a sus intereses </v>
      </c>
      <c r="C16" s="38" t="str">
        <f>IF('Constr - Riesgos de Corrupción'!C18="","",'Constr - Riesgos de Corrupción'!C18)</f>
        <v>Corrupción Fraude Interno</v>
      </c>
      <c r="D16" s="4" t="str">
        <f>IF('Constr - Riesgos de Corrupción'!D18="","",'Constr - Riesgos de Corrupción'!D18)</f>
        <v>Influencia de particulares   o   terceros interesados
Intereses políticos</v>
      </c>
      <c r="E16" s="9">
        <f>IF('Constr - Riesgos de Corrupción'!AU18="","",'Constr - Riesgos de Corrupción'!AU18)</f>
        <v>2</v>
      </c>
      <c r="F16" s="8">
        <f>IF('Constr - Riesgos de Corrupción'!AV18="","",'Constr - Riesgos de Corrupción'!AV18)</f>
        <v>5</v>
      </c>
      <c r="G16" s="7" t="str">
        <f>IF('Constr - Riesgos de Corrupción'!AX18="","",'Constr - Riesgos de Corrupción'!AX18)</f>
        <v>Extremo</v>
      </c>
      <c r="H16" s="6" t="s">
        <v>78</v>
      </c>
      <c r="I16" s="5" t="str">
        <f>IF('Constr - Riesgos de Corrupción'!AY13="","",'Constr - Riesgos de Corrupción'!AY13)</f>
        <v xml:space="preserve">Documentar procedimiento de conflicto de intereses </v>
      </c>
      <c r="J16" s="4"/>
      <c r="K16" s="4"/>
      <c r="L16" s="4"/>
      <c r="M16" s="4"/>
      <c r="N16" s="3"/>
      <c r="O16" s="2"/>
    </row>
    <row r="17" spans="1:15" ht="125.25" customHeight="1" x14ac:dyDescent="0.25">
      <c r="A17" s="4">
        <v>7</v>
      </c>
      <c r="B17" s="10" t="str">
        <f>IF('Constr - Riesgos de Corrupción'!A14="","",'Constr - Riesgos de Corrupción'!A14)</f>
        <v>Posibilidad de divulgación o suministro de información privilegiada para beneficio particular o de un tercero mediante los canales de atención formales o informales</v>
      </c>
      <c r="C17" s="38" t="str">
        <f>IF('Constr - Riesgos de Corrupción'!C19="","",'Constr - Riesgos de Corrupción'!C19)</f>
        <v/>
      </c>
      <c r="D17" s="4" t="str">
        <f>IF('Constr - Riesgos de Corrupción'!D19="","",'Constr - Riesgos de Corrupción'!D19)</f>
        <v/>
      </c>
      <c r="E17" s="9" t="str">
        <f>IF('Constr - Riesgos de Corrupción'!AU19="","",'Constr - Riesgos de Corrupción'!AU19)</f>
        <v/>
      </c>
      <c r="F17" s="8" t="str">
        <f>IF('Constr - Riesgos de Corrupción'!AV19="","",'Constr - Riesgos de Corrupción'!AV19)</f>
        <v/>
      </c>
      <c r="G17" s="7" t="str">
        <f>IF('Constr - Riesgos de Corrupción'!AX19="","",'Constr - Riesgos de Corrupción'!AX19)</f>
        <v/>
      </c>
      <c r="H17" s="6" t="s">
        <v>78</v>
      </c>
      <c r="I17" s="5" t="str">
        <f>IF('Constr - Riesgos de Corrupción'!AY14="","",'Constr - Riesgos de Corrupción'!AY14)</f>
        <v>Divulgación del índice de información clasificada y reservada
Implementar POLÍTICA DE SEGURIDAD DE LA INFORMACIÓN</v>
      </c>
      <c r="J17" s="4"/>
      <c r="K17" s="4"/>
      <c r="L17" s="4"/>
      <c r="M17" s="4"/>
      <c r="N17" s="3"/>
      <c r="O17" s="2"/>
    </row>
    <row r="18" spans="1:15" ht="125.25" customHeight="1" x14ac:dyDescent="0.25">
      <c r="A18" s="4">
        <v>8</v>
      </c>
      <c r="B18" s="10" t="str">
        <f>IF('Constr - Riesgos de Corrupción'!A15="","",'Constr - Riesgos de Corrupción'!A15)</f>
        <v>Posibilidad de recibir o solicitar cualquier dádiva o beneficio a nombre propio o de terceros con el fin de tomar decisiones ajustada a intereses particulares cuando se determina la elegibilidad y viabilidad de un proyecto</v>
      </c>
      <c r="C18" s="38"/>
      <c r="D18" s="4"/>
      <c r="E18" s="9"/>
      <c r="F18" s="8"/>
      <c r="G18" s="7"/>
      <c r="H18" s="56"/>
      <c r="I18" s="5"/>
      <c r="J18" s="4"/>
      <c r="K18" s="4"/>
      <c r="L18" s="4"/>
      <c r="M18" s="4"/>
      <c r="N18" s="3"/>
      <c r="O18" s="2"/>
    </row>
    <row r="19" spans="1:15" ht="125.25" customHeight="1" x14ac:dyDescent="0.25">
      <c r="A19" s="4">
        <v>9</v>
      </c>
      <c r="B19" s="10" t="str">
        <f>IF('Constr - Riesgos de Corrupción'!A16="","",'Constr - Riesgos de Corrupción'!A16)</f>
        <v xml:space="preserve">Posibilidad de recibir o solicitar cualquier dádiva o beneficio a nombre propio o de terceros a cambio de entregar o manipular información </v>
      </c>
      <c r="C19" s="38"/>
      <c r="D19" s="4"/>
      <c r="E19" s="9"/>
      <c r="F19" s="8"/>
      <c r="G19" s="7"/>
      <c r="H19" s="56"/>
      <c r="I19" s="5"/>
      <c r="J19" s="4"/>
      <c r="K19" s="4"/>
      <c r="L19" s="4"/>
      <c r="M19" s="4"/>
      <c r="N19" s="3"/>
      <c r="O19" s="2"/>
    </row>
    <row r="20" spans="1:15" ht="125.25" customHeight="1" x14ac:dyDescent="0.25">
      <c r="A20" s="4">
        <v>10</v>
      </c>
      <c r="B20" s="10" t="str">
        <f>IF('Constr - Riesgos de Corrupción'!A17="","",'Constr - Riesgos de Corrupción'!A17)</f>
        <v>Posibilidad de recibir o solicitar cualquier dádiva o beneficio a nombre propio o de terceros a cambio de procesos de Planificación del Territorio sesgados a intereses particulares</v>
      </c>
      <c r="C20" s="38"/>
      <c r="D20" s="4"/>
      <c r="E20" s="9"/>
      <c r="F20" s="8"/>
      <c r="G20" s="7"/>
      <c r="H20" s="56"/>
      <c r="I20" s="5"/>
      <c r="J20" s="4"/>
      <c r="K20" s="4"/>
      <c r="L20" s="4"/>
      <c r="M20" s="4"/>
      <c r="N20" s="3"/>
      <c r="O20" s="2"/>
    </row>
    <row r="21" spans="1:15" ht="125.25" customHeight="1" x14ac:dyDescent="0.25">
      <c r="A21" s="4">
        <v>11</v>
      </c>
      <c r="B21" s="10" t="str">
        <f>IF('Constr - Riesgos de Corrupción'!A18="","",'Constr - Riesgos de Corrupción'!A18)</f>
        <v>Posibilidad de recibir o solicitar cualquier dádiva o beneficio a nombre propio o de terceros a cambio de no ejercer adecuada y oportunamente la defensa judicial</v>
      </c>
      <c r="C21" s="38"/>
      <c r="D21" s="4"/>
      <c r="E21" s="9"/>
      <c r="F21" s="8"/>
      <c r="G21" s="7"/>
      <c r="H21" s="56"/>
      <c r="I21" s="5"/>
      <c r="J21" s="4"/>
      <c r="K21" s="4"/>
      <c r="L21" s="4"/>
      <c r="M21" s="4"/>
      <c r="N21" s="3"/>
      <c r="O21" s="2"/>
    </row>
    <row r="22" spans="1:15" ht="125.25" customHeight="1" x14ac:dyDescent="0.25">
      <c r="A22" s="4">
        <v>12</v>
      </c>
      <c r="B22" s="10" t="str">
        <f>IF('Constr - Riesgos de Corrupción'!A19="","",'Constr - Riesgos de Corrupción'!A19)</f>
        <v/>
      </c>
      <c r="C22" s="38"/>
      <c r="D22" s="4"/>
      <c r="E22" s="9"/>
      <c r="F22" s="8"/>
      <c r="G22" s="7"/>
      <c r="H22" s="56"/>
      <c r="I22" s="5"/>
      <c r="J22" s="4"/>
      <c r="K22" s="4"/>
      <c r="L22" s="4"/>
      <c r="M22" s="4"/>
      <c r="N22" s="3"/>
      <c r="O22" s="2"/>
    </row>
    <row r="23" spans="1:15" ht="125.25" customHeight="1" x14ac:dyDescent="0.25">
      <c r="A23" s="4">
        <v>13</v>
      </c>
      <c r="B23" s="10" t="str">
        <f>IF('Constr - Riesgos de Corrupción'!A20="","",'Constr - Riesgos de Corrupción'!A20)</f>
        <v/>
      </c>
      <c r="C23" s="38"/>
      <c r="D23" s="4"/>
      <c r="E23" s="9"/>
      <c r="F23" s="8"/>
      <c r="G23" s="7"/>
      <c r="H23" s="56"/>
      <c r="I23" s="5"/>
      <c r="J23" s="4"/>
      <c r="K23" s="4"/>
      <c r="L23" s="4"/>
      <c r="M23" s="4"/>
      <c r="N23" s="3"/>
      <c r="O23" s="2"/>
    </row>
    <row r="24" spans="1:15" ht="125.25" customHeight="1" x14ac:dyDescent="0.25">
      <c r="A24" s="4">
        <v>14</v>
      </c>
      <c r="B24" s="10" t="str">
        <f>IF('Constr - Riesgos de Corrupción'!A21="","",'Constr - Riesgos de Corrupción'!A21)</f>
        <v/>
      </c>
      <c r="C24" s="38"/>
      <c r="D24" s="4"/>
      <c r="E24" s="9"/>
      <c r="F24" s="8"/>
      <c r="G24" s="7"/>
      <c r="H24" s="56"/>
      <c r="I24" s="5"/>
      <c r="J24" s="4"/>
      <c r="K24" s="4"/>
      <c r="L24" s="4"/>
      <c r="M24" s="4"/>
      <c r="N24" s="3"/>
      <c r="O24" s="2"/>
    </row>
    <row r="25" spans="1:15" ht="131.44999999999999" customHeight="1" x14ac:dyDescent="0.25">
      <c r="A25" s="4">
        <v>15</v>
      </c>
      <c r="B25" s="10" t="str">
        <f>IF('Constr - Riesgos de Corrupción'!A22="","",'Constr - Riesgos de Corrupción'!A22)</f>
        <v/>
      </c>
      <c r="C25" s="38" t="str">
        <f>IF('Constr - Riesgos de Corrupción'!C20="","",'Constr - Riesgos de Corrupción'!C20)</f>
        <v/>
      </c>
      <c r="D25" s="4" t="str">
        <f>IF('Constr - Riesgos de Corrupción'!D20="","",'Constr - Riesgos de Corrupción'!D20)</f>
        <v/>
      </c>
      <c r="E25" s="9" t="str">
        <f>IF('Constr - Riesgos de Corrupción'!AU20="","",'Constr - Riesgos de Corrupción'!AU20)</f>
        <v/>
      </c>
      <c r="F25" s="8" t="str">
        <f>IF('Constr - Riesgos de Corrupción'!AV20="","",'Constr - Riesgos de Corrupción'!AV20)</f>
        <v/>
      </c>
      <c r="G25" s="7" t="str">
        <f>IF('Constr - Riesgos de Corrupción'!AX20="","",'Constr - Riesgos de Corrupción'!AX20)</f>
        <v/>
      </c>
      <c r="H25" s="6" t="s">
        <v>78</v>
      </c>
      <c r="I25" s="5" t="e">
        <f>IF('Constr - Riesgos de Corrupción'!#REF!="","",'Constr - Riesgos de Corrupción'!#REF!)</f>
        <v>#REF!</v>
      </c>
      <c r="J25" s="4" t="str">
        <f>IF('Constr - Riesgos de Corrupción'!AZ19="","",'Constr - Riesgos de Corrupción'!AZ19)</f>
        <v/>
      </c>
      <c r="K25" s="4" t="str">
        <f>IF('Constr - Riesgos de Corrupción'!BA19="","",'Constr - Riesgos de Corrupción'!BA19)</f>
        <v/>
      </c>
      <c r="L25" s="4" t="str">
        <f>IF('Constr - Riesgos de Corrupción'!BB19="","",'Constr - Riesgos de Corrupción'!BB19)</f>
        <v/>
      </c>
      <c r="M25" s="4" t="str">
        <f>IF('Constr - Riesgos de Corrupción'!BC19="","",'Constr - Riesgos de Corrupción'!BC19)</f>
        <v/>
      </c>
      <c r="N25" s="3"/>
      <c r="O25" s="2"/>
    </row>
  </sheetData>
  <mergeCells count="14">
    <mergeCell ref="A1:N1"/>
    <mergeCell ref="A7:B7"/>
    <mergeCell ref="C7:D7"/>
    <mergeCell ref="B3:D3"/>
    <mergeCell ref="A5:B5"/>
    <mergeCell ref="C5:D5"/>
    <mergeCell ref="A6:B6"/>
    <mergeCell ref="C6:D6"/>
    <mergeCell ref="G11:G12"/>
    <mergeCell ref="A11:A12"/>
    <mergeCell ref="B11:B12"/>
    <mergeCell ref="C11:C12"/>
    <mergeCell ref="E11:E12"/>
    <mergeCell ref="F11:F12"/>
  </mergeCells>
  <conditionalFormatting sqref="G10:G11 G13:G25">
    <cfRule type="cellIs" dxfId="103" priority="5" operator="equal">
      <formula>"Bajo"</formula>
    </cfRule>
    <cfRule type="cellIs" dxfId="102" priority="6" operator="equal">
      <formula>"Moderado"</formula>
    </cfRule>
    <cfRule type="cellIs" dxfId="101" priority="7" operator="equal">
      <formula>"Alto"</formula>
    </cfRule>
    <cfRule type="cellIs" dxfId="100" priority="8" operator="equal">
      <formula>"Extremo"</formula>
    </cfRule>
  </conditionalFormatting>
  <pageMargins left="0.70866141732283472" right="0.70866141732283472" top="0.74803149606299213" bottom="0.74803149606299213" header="0.31496062992125984" footer="0.31496062992125984"/>
  <pageSetup paperSize="5" scale="2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4"/>
  <sheetViews>
    <sheetView showGridLines="0" tabSelected="1" view="pageBreakPreview" topLeftCell="K28" zoomScale="90" zoomScaleNormal="85" zoomScaleSheetLayoutView="90" workbookViewId="0">
      <selection activeCell="Y31" sqref="Y31"/>
    </sheetView>
  </sheetViews>
  <sheetFormatPr baseColWidth="10" defaultColWidth="11.5703125" defaultRowHeight="15" x14ac:dyDescent="0.25"/>
  <cols>
    <col min="1" max="3" width="38.42578125" style="1" customWidth="1"/>
    <col min="4" max="4" width="31.42578125" style="1" customWidth="1"/>
    <col min="5" max="5" width="30" style="1" customWidth="1"/>
    <col min="6" max="6" width="20.140625" style="47" customWidth="1"/>
    <col min="7" max="7" width="20.140625" style="1" customWidth="1"/>
    <col min="8" max="8" width="12" style="1" customWidth="1"/>
    <col min="9" max="9" width="14.5703125" style="1" customWidth="1"/>
    <col min="10" max="12" width="12" style="1" customWidth="1"/>
    <col min="13" max="14" width="18.42578125" style="1" customWidth="1"/>
    <col min="15" max="15" width="16.5703125" style="1" bestFit="1" customWidth="1"/>
    <col min="16" max="16" width="16.5703125" style="1" customWidth="1"/>
    <col min="17" max="17" width="14.5703125" style="1" customWidth="1"/>
    <col min="18" max="18" width="22.42578125" style="1" customWidth="1"/>
    <col min="19" max="19" width="7.85546875" style="1" customWidth="1"/>
    <col min="20" max="20" width="12.5703125" style="1" bestFit="1" customWidth="1"/>
    <col min="21" max="22" width="20" style="20" customWidth="1"/>
    <col min="23" max="23" width="20" style="1" customWidth="1"/>
    <col min="24" max="24" width="18.140625" style="1" customWidth="1"/>
    <col min="25" max="31" width="14.5703125" style="1" customWidth="1"/>
    <col min="32" max="32" width="10.42578125" style="1" customWidth="1"/>
    <col min="33" max="33" width="13.42578125" style="1" customWidth="1"/>
    <col min="34" max="34" width="12.85546875" style="1" customWidth="1"/>
    <col min="35" max="35" width="11.42578125" style="1" customWidth="1"/>
    <col min="36" max="36" width="11.85546875" style="1" customWidth="1"/>
    <col min="37" max="37" width="30.42578125" style="1" customWidth="1"/>
    <col min="38" max="38" width="16.42578125" style="1" customWidth="1"/>
    <col min="39" max="39" width="14.5703125" style="1" bestFit="1" customWidth="1"/>
    <col min="40" max="40" width="24.42578125" style="1" bestFit="1" customWidth="1"/>
    <col min="41" max="41" width="27.5703125" style="1" customWidth="1"/>
    <col min="42" max="42" width="28" style="1" customWidth="1"/>
    <col min="43" max="43" width="18.42578125" style="1" bestFit="1" customWidth="1"/>
    <col min="44" max="44" width="11.5703125" style="1"/>
    <col min="45" max="45" width="17.5703125" style="1" bestFit="1" customWidth="1"/>
    <col min="46" max="50" width="11.5703125" style="1"/>
    <col min="51" max="51" width="32" style="1" customWidth="1"/>
    <col min="52" max="55" width="11.5703125" style="1"/>
    <col min="56" max="56" width="31.7109375" style="1" customWidth="1"/>
    <col min="57" max="57" width="19" style="1" customWidth="1"/>
    <col min="58" max="62" width="11.5703125" style="1"/>
    <col min="63" max="63" width="16.42578125" style="1" customWidth="1"/>
    <col min="64" max="64" width="17.42578125" style="1" customWidth="1"/>
    <col min="65" max="70" width="11.5703125" style="1"/>
    <col min="71" max="71" width="16.5703125" style="1" customWidth="1"/>
    <col min="72" max="77" width="11.5703125" style="1"/>
    <col min="78" max="78" width="15.5703125" style="1" customWidth="1"/>
    <col min="79" max="16384" width="11.5703125" style="1"/>
  </cols>
  <sheetData>
    <row r="1" spans="1:56" ht="124.5" customHeight="1" x14ac:dyDescent="0.25">
      <c r="A1" s="75" t="s">
        <v>204</v>
      </c>
      <c r="B1" s="76"/>
      <c r="C1" s="76"/>
      <c r="D1" s="76"/>
      <c r="E1" s="76"/>
      <c r="F1" s="76"/>
      <c r="G1" s="76"/>
      <c r="H1" s="76"/>
      <c r="I1" s="76"/>
      <c r="J1" s="76"/>
      <c r="K1" s="76"/>
      <c r="L1" s="76"/>
      <c r="M1" s="76"/>
      <c r="N1" s="76"/>
      <c r="O1" s="76"/>
      <c r="P1" s="76"/>
      <c r="Q1" s="76"/>
      <c r="R1" s="76"/>
      <c r="S1" s="76"/>
      <c r="T1" s="76"/>
      <c r="U1" s="77"/>
      <c r="V1" s="30"/>
      <c r="W1" s="30"/>
      <c r="X1" s="30"/>
      <c r="Y1" s="30"/>
      <c r="Z1" s="30"/>
      <c r="AA1" s="30"/>
      <c r="AB1" s="30"/>
      <c r="AC1" s="30"/>
    </row>
    <row r="2" spans="1:56" ht="27.6" customHeight="1" x14ac:dyDescent="0.25">
      <c r="A2" s="29" t="s">
        <v>12</v>
      </c>
      <c r="B2" s="79" t="s">
        <v>203</v>
      </c>
      <c r="C2" s="79"/>
      <c r="D2" s="79"/>
      <c r="E2" s="79"/>
      <c r="F2" s="79"/>
      <c r="G2" s="18"/>
      <c r="H2" s="18"/>
      <c r="I2" s="18"/>
      <c r="J2" s="18"/>
      <c r="K2" s="18"/>
      <c r="L2" s="18"/>
      <c r="M2" s="18"/>
      <c r="N2" s="24"/>
      <c r="U2" s="1"/>
      <c r="V2" s="1"/>
    </row>
    <row r="3" spans="1:56" x14ac:dyDescent="0.25">
      <c r="A3" s="18"/>
      <c r="B3" s="18"/>
      <c r="C3" s="18"/>
      <c r="D3" s="18"/>
      <c r="E3" s="18"/>
      <c r="F3" s="48"/>
      <c r="G3" s="18"/>
      <c r="H3" s="18"/>
      <c r="I3" s="18"/>
      <c r="J3" s="18"/>
      <c r="K3" s="18"/>
      <c r="L3" s="18"/>
      <c r="M3" s="18"/>
      <c r="N3" s="18"/>
      <c r="U3" s="1"/>
      <c r="V3" s="1"/>
    </row>
    <row r="4" spans="1:56" ht="18" customHeight="1" x14ac:dyDescent="0.25">
      <c r="A4" s="89" t="s">
        <v>75</v>
      </c>
      <c r="B4" s="90"/>
      <c r="C4" s="90"/>
      <c r="D4" s="90"/>
      <c r="E4" s="90"/>
      <c r="F4" s="90"/>
      <c r="G4" s="93" t="s">
        <v>74</v>
      </c>
      <c r="H4" s="93"/>
      <c r="I4" s="93"/>
      <c r="J4" s="93"/>
      <c r="K4" s="93"/>
      <c r="L4" s="93"/>
      <c r="M4" s="93"/>
      <c r="N4" s="93"/>
      <c r="O4" s="93"/>
      <c r="P4" s="93"/>
      <c r="Q4" s="93"/>
      <c r="R4" s="101" t="s">
        <v>73</v>
      </c>
      <c r="S4" s="96"/>
      <c r="T4" s="96"/>
      <c r="U4" s="96"/>
      <c r="V4" s="96"/>
      <c r="W4" s="96"/>
      <c r="X4" s="96" t="s">
        <v>72</v>
      </c>
      <c r="Y4" s="96"/>
      <c r="Z4" s="96"/>
      <c r="AA4" s="96"/>
      <c r="AB4" s="96"/>
      <c r="AC4" s="96"/>
      <c r="AD4" s="96"/>
      <c r="AE4" s="96"/>
      <c r="AF4" s="96"/>
      <c r="AG4" s="96"/>
      <c r="AH4" s="96"/>
      <c r="AI4" s="96"/>
      <c r="AJ4" s="96"/>
      <c r="AK4" s="96"/>
      <c r="AL4" s="96"/>
      <c r="AM4" s="96"/>
      <c r="AN4" s="96"/>
      <c r="AO4" s="96"/>
      <c r="AP4" s="96"/>
      <c r="AQ4" s="90" t="s">
        <v>71</v>
      </c>
      <c r="AR4" s="97"/>
      <c r="AS4" s="94" t="s">
        <v>70</v>
      </c>
      <c r="AT4" s="94" t="s">
        <v>69</v>
      </c>
      <c r="AU4" s="93" t="s">
        <v>77</v>
      </c>
      <c r="AV4" s="93"/>
      <c r="AW4" s="93"/>
      <c r="AX4" s="93"/>
      <c r="AY4" s="93" t="s">
        <v>68</v>
      </c>
      <c r="AZ4" s="93"/>
      <c r="BA4" s="93"/>
      <c r="BB4" s="93"/>
      <c r="BC4" s="93"/>
      <c r="BD4" s="121" t="s">
        <v>143</v>
      </c>
    </row>
    <row r="5" spans="1:56" ht="18" customHeight="1" x14ac:dyDescent="0.25">
      <c r="A5" s="91"/>
      <c r="B5" s="92"/>
      <c r="C5" s="92"/>
      <c r="D5" s="92"/>
      <c r="E5" s="92"/>
      <c r="F5" s="92"/>
      <c r="G5" s="110" t="s">
        <v>67</v>
      </c>
      <c r="H5" s="111"/>
      <c r="I5" s="111"/>
      <c r="J5" s="111"/>
      <c r="K5" s="111"/>
      <c r="L5" s="111"/>
      <c r="M5" s="111"/>
      <c r="N5" s="111"/>
      <c r="O5" s="111"/>
      <c r="P5" s="111"/>
      <c r="Q5" s="112"/>
      <c r="R5" s="89" t="s">
        <v>66</v>
      </c>
      <c r="S5" s="90"/>
      <c r="T5" s="97"/>
      <c r="U5" s="94" t="s">
        <v>2</v>
      </c>
      <c r="V5" s="94" t="s">
        <v>65</v>
      </c>
      <c r="W5" s="94" t="s">
        <v>64</v>
      </c>
      <c r="X5" s="101" t="s">
        <v>63</v>
      </c>
      <c r="Y5" s="96"/>
      <c r="Z5" s="96"/>
      <c r="AA5" s="96"/>
      <c r="AB5" s="96"/>
      <c r="AC5" s="96"/>
      <c r="AD5" s="96"/>
      <c r="AE5" s="96"/>
      <c r="AF5" s="96"/>
      <c r="AG5" s="96"/>
      <c r="AH5" s="96"/>
      <c r="AI5" s="96"/>
      <c r="AJ5" s="96"/>
      <c r="AK5" s="113"/>
      <c r="AL5" s="89" t="s">
        <v>62</v>
      </c>
      <c r="AM5" s="90"/>
      <c r="AN5" s="97" t="s">
        <v>61</v>
      </c>
      <c r="AO5" s="89" t="s">
        <v>60</v>
      </c>
      <c r="AP5" s="97"/>
      <c r="AQ5" s="92"/>
      <c r="AR5" s="98"/>
      <c r="AS5" s="99"/>
      <c r="AT5" s="99"/>
      <c r="AU5" s="93" t="s">
        <v>5</v>
      </c>
      <c r="AV5" s="93"/>
      <c r="AW5" s="93"/>
      <c r="AX5" s="93"/>
      <c r="AY5" s="93"/>
      <c r="AZ5" s="93"/>
      <c r="BA5" s="93"/>
      <c r="BB5" s="93"/>
      <c r="BC5" s="93"/>
      <c r="BD5" s="121"/>
    </row>
    <row r="6" spans="1:56" ht="89.45" customHeight="1" x14ac:dyDescent="0.25">
      <c r="A6" s="34" t="s">
        <v>10</v>
      </c>
      <c r="B6" s="34" t="s">
        <v>59</v>
      </c>
      <c r="C6" s="34" t="s">
        <v>9</v>
      </c>
      <c r="D6" s="34" t="s">
        <v>8</v>
      </c>
      <c r="E6" s="34" t="s">
        <v>58</v>
      </c>
      <c r="F6" s="34" t="s">
        <v>97</v>
      </c>
      <c r="G6" s="34" t="s">
        <v>57</v>
      </c>
      <c r="H6" s="34" t="s">
        <v>56</v>
      </c>
      <c r="I6" s="34" t="s">
        <v>55</v>
      </c>
      <c r="J6" s="34" t="s">
        <v>54</v>
      </c>
      <c r="K6" s="28" t="s">
        <v>53</v>
      </c>
      <c r="L6" s="108" t="s">
        <v>7</v>
      </c>
      <c r="M6" s="109"/>
      <c r="N6" s="108" t="s">
        <v>6</v>
      </c>
      <c r="O6" s="109"/>
      <c r="P6" s="108" t="s">
        <v>43</v>
      </c>
      <c r="Q6" s="109"/>
      <c r="R6" s="91"/>
      <c r="S6" s="92"/>
      <c r="T6" s="98"/>
      <c r="U6" s="95"/>
      <c r="V6" s="95"/>
      <c r="W6" s="95"/>
      <c r="X6" s="100" t="s">
        <v>52</v>
      </c>
      <c r="Y6" s="100"/>
      <c r="Z6" s="100" t="s">
        <v>51</v>
      </c>
      <c r="AA6" s="100"/>
      <c r="AB6" s="100" t="s">
        <v>50</v>
      </c>
      <c r="AC6" s="100"/>
      <c r="AD6" s="100" t="s">
        <v>49</v>
      </c>
      <c r="AE6" s="100"/>
      <c r="AF6" s="100" t="s">
        <v>48</v>
      </c>
      <c r="AG6" s="100"/>
      <c r="AH6" s="100" t="s">
        <v>47</v>
      </c>
      <c r="AI6" s="100"/>
      <c r="AJ6" s="100" t="s">
        <v>46</v>
      </c>
      <c r="AK6" s="100"/>
      <c r="AL6" s="91"/>
      <c r="AM6" s="92"/>
      <c r="AN6" s="98"/>
      <c r="AO6" s="91"/>
      <c r="AP6" s="98"/>
      <c r="AQ6" s="34" t="s">
        <v>45</v>
      </c>
      <c r="AR6" s="34" t="s">
        <v>44</v>
      </c>
      <c r="AS6" s="95"/>
      <c r="AT6" s="95"/>
      <c r="AU6" s="27" t="s">
        <v>7</v>
      </c>
      <c r="AV6" s="27" t="s">
        <v>6</v>
      </c>
      <c r="AW6" s="108" t="s">
        <v>43</v>
      </c>
      <c r="AX6" s="109"/>
      <c r="AY6" s="27" t="s">
        <v>191</v>
      </c>
      <c r="AZ6" s="27" t="s">
        <v>3</v>
      </c>
      <c r="BA6" s="27" t="s">
        <v>2</v>
      </c>
      <c r="BB6" s="27" t="s">
        <v>1</v>
      </c>
      <c r="BC6" s="27" t="s">
        <v>0</v>
      </c>
      <c r="BD6" s="121"/>
    </row>
    <row r="7" spans="1:56" ht="130.5" customHeight="1" x14ac:dyDescent="0.25">
      <c r="A7" s="10" t="s">
        <v>190</v>
      </c>
      <c r="B7" s="10" t="s">
        <v>214</v>
      </c>
      <c r="C7" s="10" t="s">
        <v>118</v>
      </c>
      <c r="D7" s="4" t="s">
        <v>83</v>
      </c>
      <c r="E7" s="32" t="s">
        <v>82</v>
      </c>
      <c r="F7" s="43" t="s">
        <v>116</v>
      </c>
      <c r="G7" s="4">
        <v>4</v>
      </c>
      <c r="H7" s="4">
        <v>4</v>
      </c>
      <c r="I7" s="4">
        <v>4</v>
      </c>
      <c r="J7" s="4"/>
      <c r="K7" s="4"/>
      <c r="L7" s="7">
        <f t="shared" ref="L7" si="0">IF(AND(G7="",H7="",I7="",J7="",K7=""),"",AVERAGE(G7:K7))</f>
        <v>4</v>
      </c>
      <c r="M7" s="7" t="str">
        <f t="shared" ref="M7" si="1">IF(L7="","",IF(L7&lt;=1,"1 - Rara Vez",IF(AND(L7&gt;1,L7&lt;=2),"2 - Improbable",IF(AND(L7&gt;2,L7&lt;=3),"3 - Posible",IF(AND(L7&gt;3,L7&lt;=4),"4-Probable",IF(L7&gt;4,"5 - Casi seguro",""))))))</f>
        <v>4-Probable</v>
      </c>
      <c r="N7" s="7" t="str">
        <f>IF(A7="","",VLOOKUP(A7,$A$30:$W$44,23,FALSE))</f>
        <v>4 - Mayor</v>
      </c>
      <c r="O7" s="7">
        <f>IF(N7="5 - Catastrófico",5,IF(N7="4 - Mayor",4,IF(N7="3 - Moderado",3,IF(N7="2 - Menor",2,1))))</f>
        <v>4</v>
      </c>
      <c r="P7" s="7">
        <f t="shared" ref="P7" si="2">IF(L7="","",L7*O7)</f>
        <v>16</v>
      </c>
      <c r="Q7" s="7" t="str">
        <f>IF(AND(L7=1,O7=5),"Extremo",IF(AND(L7=5,O7=1),"Alto",IF(AND(L7=1,O7=4),"Alto",IF(AND(L7=4,O7=1),"Moderado",IF(AND(L7=1,O7=3),"Moderado",IF(P7=6,"Moderado",IF(OR(P7=8,P7=9),"Alto",IF(AND(L7=5,O7=2),"Alto",IF(AND(L7=4,O7=3),"Alto",IF(AND(L7=2,O7=5),"Extremo",IF(AND(L7=3,O7=4),"Extremo",IF(P7&gt;=15,"Extremo","Moderado"))))))))))))</f>
        <v>Extremo</v>
      </c>
      <c r="R7" s="86" t="s">
        <v>205</v>
      </c>
      <c r="S7" s="87"/>
      <c r="T7" s="88"/>
      <c r="U7" s="26" t="s">
        <v>144</v>
      </c>
      <c r="V7" s="26" t="s">
        <v>107</v>
      </c>
      <c r="W7" s="4" t="s">
        <v>84</v>
      </c>
      <c r="X7" s="4" t="s">
        <v>85</v>
      </c>
      <c r="Y7" s="7">
        <f t="shared" ref="Y7" si="3">IF(X7="","",IF(X7="Asignado",15,0))</f>
        <v>15</v>
      </c>
      <c r="Z7" s="4" t="s">
        <v>86</v>
      </c>
      <c r="AA7" s="7">
        <f t="shared" ref="AA7" si="4">IF(Z7="","",IF(Z7="Adecuado",15,0))</f>
        <v>15</v>
      </c>
      <c r="AB7" s="4" t="s">
        <v>87</v>
      </c>
      <c r="AC7" s="7">
        <f t="shared" ref="AC7" si="5">IF(AB7="","",IF(AB7="Oportuna",15,0))</f>
        <v>15</v>
      </c>
      <c r="AD7" s="4" t="s">
        <v>84</v>
      </c>
      <c r="AE7" s="7">
        <f t="shared" ref="AE7" si="6">IF(AD7="","",IF(AD7="Prevenir",15,IF(AD7="Detectar",10,0)))</f>
        <v>15</v>
      </c>
      <c r="AF7" s="4" t="s">
        <v>88</v>
      </c>
      <c r="AG7" s="7">
        <f t="shared" ref="AG7" si="7">IF(AF7="","",IF(AF7="Confiable",15,0))</f>
        <v>15</v>
      </c>
      <c r="AH7" s="4" t="s">
        <v>89</v>
      </c>
      <c r="AI7" s="7">
        <f t="shared" ref="AI7" si="8">IF(AH7="","",IF(AH7="Se investigan y resuelven oportunamente",15,0))</f>
        <v>15</v>
      </c>
      <c r="AJ7" s="4" t="s">
        <v>90</v>
      </c>
      <c r="AK7" s="7">
        <f t="shared" ref="AK7" si="9">IF(AJ7="","",IF(AJ7="Completa",15,IF(AJ7="Incompleta",10,0)))</f>
        <v>15</v>
      </c>
      <c r="AL7" s="7">
        <f t="shared" ref="AL7:AL13" si="10">IF(W7="","",AK7+AI7+AG7+AE7+AC7+AA7+Y7)</f>
        <v>105</v>
      </c>
      <c r="AM7" s="7" t="str">
        <f>IF(A7="","",IF(AL7&lt;=85,"Débil",IF(AL7&gt;=96,"Fuerte","Moderado")))</f>
        <v>Fuerte</v>
      </c>
      <c r="AN7" s="4" t="s">
        <v>91</v>
      </c>
      <c r="AO7" s="7" t="str">
        <f t="shared" ref="AO7" si="11">IF(AN7="","",IF(AND(AM7="Fuerte",AN7="Fuerte"),"Fuerte",IF(AND(AM7="Fuerte",AN7="Moderado"),"Moderado",IF(AND(AM7="Moderado",AN7="Fuerte"),"Moderado",IF(AND(AM7="Moderado",AN7="Moderado"),"Moderado","Débil")))))</f>
        <v>Moderado</v>
      </c>
      <c r="AP7" s="7">
        <f>IF(A7="","",IF(AO7="Débil",0,IF(AO7="Moderado",50,100)))</f>
        <v>50</v>
      </c>
      <c r="AQ7" s="4">
        <f>AP7</f>
        <v>50</v>
      </c>
      <c r="AR7" s="7" t="str">
        <f t="shared" ref="AR7" si="12">IF(AQ7="","",IF(AQ7=100,"Fuerte",IF(AP7&lt;50,"Débil","Moderado")))</f>
        <v>Moderado</v>
      </c>
      <c r="AS7" s="4" t="s">
        <v>92</v>
      </c>
      <c r="AT7" s="4" t="s">
        <v>93</v>
      </c>
      <c r="AU7" s="8">
        <f>IF(L7="","",IF(AND(AR7="Fuerte",L7&gt;=3,OR(AS7="Directamente",AT7="Indirectamente",AT7="No disminuye")),L7-2,IF(AND(AR7="Fuerte",AS7="No disminuye",AT7="Directamente"),L7,IF(AND(AR7="Moderado",AS7="No disminuye",AT7="Directamente"),L7,IF(AND(AR7="Moderado",L7&gt;=2,OR(AS7="Directamente",AT7="Indirectamente",AT7="No disminuye")),L7-1,L7)))))</f>
        <v>3</v>
      </c>
      <c r="AV7" s="8">
        <f>IF(AND(AR7="Moderado",AS7="Directamente",OR(AT7="Indirectamente",AT7="No disminuye")),O7,IF(AND(AR7="Fuerte",AS7="Directamente",AT7="No disminuye"),O7,IF(AND(AR7="Fuerte",AT7="Directamente",O7&gt;=3,OR(AS7="Directamente",AS7="No disminuye")),O7-2,IF(AND(O7&gt;=2,AR7="Moderado",AT7="Directamente",OR(AS7="Directamente",AS7="No disminuye")),O7,IF(AND(O7&gt;=2,AR7="Fuerte",AS7="Directamente",AT7="Indirectamente"),O7-1,O7)))))</f>
        <v>4</v>
      </c>
      <c r="AW7" s="7">
        <f t="shared" ref="AW7" si="13">IF(AF7="","",AV7*AU7)</f>
        <v>12</v>
      </c>
      <c r="AX7" s="7" t="str">
        <f>IF(AND(AU7=1,AV7=5),"Moderado",IF(AND(AU7=5,AV7=1),"Extremo",IF(AND(AU7=1,AV7=4),"Moderado",IF(AND(AU7=4,AV7=1),"Alto",IF(AND(AU7=1,AV7=3),"Moderado",IF(AW7=6,"Moderado",IF(OR(AW7=8,AW7=9),"Alto",IF(AND(AU7=5,AV7=2),"Alto",IF(AND(AU7=4,AV7=3),"Alto",IF(AND(AU7=2,AV7=5),"Extremo",IF(AND(AU7=3,AV7=4),"Extremo",IF(AW7&gt;=15,"Extremo",IF(AW7&lt;=2,"Bajo",IF(AND(AU7=1,AV7=3),"Bajo","Bajo"))))))))))))))</f>
        <v>Extremo</v>
      </c>
      <c r="AY7" s="5" t="s">
        <v>176</v>
      </c>
      <c r="AZ7" s="4" t="s">
        <v>145</v>
      </c>
      <c r="BA7" s="31" t="s">
        <v>146</v>
      </c>
      <c r="BB7" s="25">
        <v>44561</v>
      </c>
      <c r="BC7" s="25" t="s">
        <v>147</v>
      </c>
      <c r="BD7" s="67" t="s">
        <v>148</v>
      </c>
    </row>
    <row r="8" spans="1:56" ht="244.5" customHeight="1" x14ac:dyDescent="0.25">
      <c r="A8" s="84" t="s">
        <v>94</v>
      </c>
      <c r="B8" s="67" t="s">
        <v>98</v>
      </c>
      <c r="C8" s="67" t="s">
        <v>118</v>
      </c>
      <c r="D8" s="4" t="s">
        <v>120</v>
      </c>
      <c r="E8" s="117" t="s">
        <v>96</v>
      </c>
      <c r="F8" s="119" t="s">
        <v>116</v>
      </c>
      <c r="G8" s="67">
        <v>4</v>
      </c>
      <c r="H8" s="67">
        <v>4</v>
      </c>
      <c r="I8" s="67">
        <v>4</v>
      </c>
      <c r="J8" s="67"/>
      <c r="K8" s="67"/>
      <c r="L8" s="65">
        <f t="shared" ref="L8" si="14">IF(AND(G8="",H8="",I8="",J8="",K8=""),"",AVERAGE(G8:K8))</f>
        <v>4</v>
      </c>
      <c r="M8" s="65" t="str">
        <f t="shared" ref="M8" si="15">IF(L8="","",IF(L8&lt;=1,"1 - Rara Vez",IF(AND(L8&gt;1,L8&lt;=2),"2 - Improbable",IF(AND(L8&gt;2,L8&lt;=3),"3 - Posible",IF(AND(L8&gt;3,L8&lt;=4),"4-Probable",IF(L8&gt;4,"5 - Casi seguro",""))))))</f>
        <v>4-Probable</v>
      </c>
      <c r="N8" s="65" t="str">
        <f>IF(A8="","",VLOOKUP(A8,$A$30:$W$44,23,FALSE))</f>
        <v>5 - Catastrófico</v>
      </c>
      <c r="O8" s="65">
        <f>IF(N8="5 - Catastrófico",5,IF(N8="4 - Mayor",4,IF(N8="3 - Moderado",3,IF(N8="2 - Menor",2,1))))</f>
        <v>5</v>
      </c>
      <c r="P8" s="65">
        <f t="shared" ref="P8" si="16">IF(L8="","",L8*O8)</f>
        <v>20</v>
      </c>
      <c r="Q8" s="65" t="str">
        <f>IF(AND(L8=1,O8=5),"Extremo",IF(AND(L8=5,O8=1),"Alto",IF(AND(L8=1,O8=4),"Alto",IF(AND(L8=4,O8=1),"Moderado",IF(AND(L8=1,O8=3),"Moderado",IF(P8=6,"Moderado",IF(OR(P8=8,P8=9),"Alto",IF(AND(L8=5,O8=2),"Alto",IF(AND(L8=4,O8=3),"Alto",IF(AND(L8=2,O8=5),"Extremo",IF(AND(L8=3,O8=4),"Extremo",IF(P8&gt;=15,"Extremo","Moderado"))))))))))))</f>
        <v>Extremo</v>
      </c>
      <c r="R8" s="86" t="s">
        <v>171</v>
      </c>
      <c r="S8" s="87"/>
      <c r="T8" s="88"/>
      <c r="U8" s="40" t="s">
        <v>99</v>
      </c>
      <c r="V8" s="40" t="s">
        <v>100</v>
      </c>
      <c r="W8" s="4" t="s">
        <v>84</v>
      </c>
      <c r="X8" s="4" t="s">
        <v>85</v>
      </c>
      <c r="Y8" s="7">
        <f t="shared" ref="Y8" si="17">IF(X8="","",IF(X8="Asignado",15,0))</f>
        <v>15</v>
      </c>
      <c r="Z8" s="4" t="s">
        <v>86</v>
      </c>
      <c r="AA8" s="7">
        <f t="shared" ref="AA8" si="18">IF(Z8="","",IF(Z8="Adecuado",15,0))</f>
        <v>15</v>
      </c>
      <c r="AB8" s="4" t="s">
        <v>87</v>
      </c>
      <c r="AC8" s="7">
        <f t="shared" ref="AC8" si="19">IF(AB8="","",IF(AB8="Oportuna",15,0))</f>
        <v>15</v>
      </c>
      <c r="AD8" s="4" t="s">
        <v>84</v>
      </c>
      <c r="AE8" s="7">
        <f t="shared" ref="AE8" si="20">IF(AD8="","",IF(AD8="Prevenir",15,IF(AD8="Detectar",10,0)))</f>
        <v>15</v>
      </c>
      <c r="AF8" s="4" t="s">
        <v>88</v>
      </c>
      <c r="AG8" s="7">
        <f t="shared" ref="AG8" si="21">IF(AF8="","",IF(AF8="Confiable",15,0))</f>
        <v>15</v>
      </c>
      <c r="AH8" s="4" t="s">
        <v>89</v>
      </c>
      <c r="AI8" s="7">
        <f t="shared" ref="AI8" si="22">IF(AH8="","",IF(AH8="Se investigan y resuelven oportunamente",15,0))</f>
        <v>15</v>
      </c>
      <c r="AJ8" s="4" t="s">
        <v>90</v>
      </c>
      <c r="AK8" s="7">
        <f t="shared" ref="AK8" si="23">IF(AJ8="","",IF(AJ8="Completa",15,IF(AJ8="Incompleta",10,0)))</f>
        <v>15</v>
      </c>
      <c r="AL8" s="7">
        <f t="shared" si="10"/>
        <v>105</v>
      </c>
      <c r="AM8" s="7" t="str">
        <f>IF(A8="","",IF(AL8&lt;=85,"Débil",IF(AL8&gt;=96,"Fuerte","Moderado")))</f>
        <v>Fuerte</v>
      </c>
      <c r="AN8" s="4" t="s">
        <v>91</v>
      </c>
      <c r="AO8" s="7" t="str">
        <f t="shared" ref="AO8" si="24">IF(AN8="","",IF(AND(AM8="Fuerte",AN8="Fuerte"),"Fuerte",IF(AND(AM8="Fuerte",AN8="Moderado"),"Moderado",IF(AND(AM8="Moderado",AN8="Fuerte"),"Moderado",IF(AND(AM8="Moderado",AN8="Moderado"),"Moderado","Débil")))))</f>
        <v>Moderado</v>
      </c>
      <c r="AP8" s="7">
        <f>IF(A8="","",IF(AO8="Débil",0,IF(AO8="Moderado",50,100)))</f>
        <v>50</v>
      </c>
      <c r="AQ8" s="67">
        <v>50</v>
      </c>
      <c r="AR8" s="65" t="str">
        <f t="shared" ref="AR8" si="25">IF(AQ8="","",IF(AQ8=100,"Fuerte",IF(AP8&lt;50,"Débil","Moderado")))</f>
        <v>Moderado</v>
      </c>
      <c r="AS8" s="4" t="s">
        <v>92</v>
      </c>
      <c r="AT8" s="4" t="s">
        <v>93</v>
      </c>
      <c r="AU8" s="73">
        <f>IF(L8="","",IF(AND(AR8="Fuerte",L8&gt;=3,OR(AS8="Directamente",AT8="Indirectamente",AT8="No disminuye")),L8-2,IF(AND(AR8="Fuerte",AS8="No disminuye",AT8="Directamente"),L8,IF(AND(AR8="Moderado",AS8="No disminuye",AT8="Directamente"),L8,IF(AND(AR8="Moderado",L8&gt;=2,OR(AS8="Directamente",AT8="Indirectamente",AT8="No disminuye")),L8-1,L8)))))</f>
        <v>3</v>
      </c>
      <c r="AV8" s="73">
        <f>IF(AND(AR8="Moderado",AS8="Directamente",OR(AT8="Indirectamente",AT8="No disminuye")),O8,IF(AND(AR8="Fuerte",AS8="Directamente",AT8="No disminuye"),O8,IF(AND(AR8="Fuerte",AT8="Directamente",O8&gt;=3,OR(AS8="Directamente",AS8="No disminuye")),O8-2,IF(AND(O8&gt;=2,AR8="Moderado",AT8="Directamente",OR(AS8="Directamente",AS8="No disminuye")),O8,IF(AND(O8&gt;=2,AR8="Fuerte",AS8="Directamente",AT8="Indirectamente"),O8-1,O8)))))</f>
        <v>5</v>
      </c>
      <c r="AW8" s="65">
        <f t="shared" ref="AW8" si="26">IF(AF8="","",AV8*AU8)</f>
        <v>15</v>
      </c>
      <c r="AX8" s="65" t="str">
        <f>IF(AND(AU8=1,AV8=5),"Extremo",IF(AND(AU8=5,AV8=1),"Alto",IF(AND(AU8=1,AV8=4),"Alto",IF(AND(AU8=4,AV8=1),"Moderado",IF(AND(AU8=1,AV8=3),"Moderado",IF(AW8=6,"Moderado",IF(OR(AW8=8,AW8=9),"Alto",IF(AND(AU8=5,AV8=2),"Alto",IF(AND(AU8=4,AV8=3),"Alto",IF(AND(AU8=2,AV8=5),"Extremo",IF(AND(AU8=3,AV8=4),"Extremo",IF(AW8&gt;=15,"Extremo",IF(AW8&lt;=2,"Bajo",IF(AND(AU8=1,AV8=3),"Bajo","Bajo"))))))))))))))</f>
        <v>Extremo</v>
      </c>
      <c r="AY8" s="5" t="s">
        <v>149</v>
      </c>
      <c r="AZ8" s="4" t="s">
        <v>151</v>
      </c>
      <c r="BA8" s="40" t="s">
        <v>150</v>
      </c>
      <c r="BB8" s="25">
        <v>44561</v>
      </c>
      <c r="BC8" s="25" t="s">
        <v>153</v>
      </c>
      <c r="BD8" s="122"/>
    </row>
    <row r="9" spans="1:56" ht="351" customHeight="1" x14ac:dyDescent="0.25">
      <c r="A9" s="85"/>
      <c r="B9" s="68"/>
      <c r="C9" s="68"/>
      <c r="D9" s="4" t="s">
        <v>95</v>
      </c>
      <c r="E9" s="118"/>
      <c r="F9" s="120"/>
      <c r="G9" s="68"/>
      <c r="H9" s="68"/>
      <c r="I9" s="68"/>
      <c r="J9" s="68"/>
      <c r="K9" s="68"/>
      <c r="L9" s="66"/>
      <c r="M9" s="66"/>
      <c r="N9" s="66"/>
      <c r="O9" s="66"/>
      <c r="P9" s="66"/>
      <c r="Q9" s="66"/>
      <c r="R9" s="114" t="s">
        <v>173</v>
      </c>
      <c r="S9" s="115"/>
      <c r="T9" s="116"/>
      <c r="U9" s="37" t="s">
        <v>172</v>
      </c>
      <c r="V9" s="40" t="s">
        <v>100</v>
      </c>
      <c r="W9" s="4" t="s">
        <v>84</v>
      </c>
      <c r="X9" s="4" t="s">
        <v>85</v>
      </c>
      <c r="Y9" s="7">
        <f t="shared" ref="Y9:Y10" si="27">IF(X9="","",IF(X9="Asignado",15,0))</f>
        <v>15</v>
      </c>
      <c r="Z9" s="4" t="s">
        <v>86</v>
      </c>
      <c r="AA9" s="7">
        <f t="shared" ref="AA9:AA10" si="28">IF(Z9="","",IF(Z9="Adecuado",15,0))</f>
        <v>15</v>
      </c>
      <c r="AB9" s="4" t="s">
        <v>87</v>
      </c>
      <c r="AC9" s="7">
        <f t="shared" ref="AC9:AC10" si="29">IF(AB9="","",IF(AB9="Oportuna",15,0))</f>
        <v>15</v>
      </c>
      <c r="AD9" s="4" t="s">
        <v>84</v>
      </c>
      <c r="AE9" s="7">
        <f t="shared" ref="AE9:AE10" si="30">IF(AD9="","",IF(AD9="Prevenir",15,IF(AD9="Detectar",10,0)))</f>
        <v>15</v>
      </c>
      <c r="AF9" s="4" t="s">
        <v>88</v>
      </c>
      <c r="AG9" s="7">
        <f t="shared" ref="AG9:AG10" si="31">IF(AF9="","",IF(AF9="Confiable",15,0))</f>
        <v>15</v>
      </c>
      <c r="AH9" s="4" t="s">
        <v>89</v>
      </c>
      <c r="AI9" s="7">
        <f t="shared" ref="AI9:AI10" si="32">IF(AH9="","",IF(AH9="Se investigan y resuelven oportunamente",15,0))</f>
        <v>15</v>
      </c>
      <c r="AJ9" s="4" t="s">
        <v>90</v>
      </c>
      <c r="AK9" s="7">
        <f t="shared" ref="AK9:AK10" si="33">IF(AJ9="","",IF(AJ9="Completa",15,IF(AJ9="Incompleta",10,0)))</f>
        <v>15</v>
      </c>
      <c r="AL9" s="7">
        <f t="shared" si="10"/>
        <v>105</v>
      </c>
      <c r="AM9" s="7" t="str">
        <f t="shared" ref="AM9:AM14" si="34">IF(AL9&lt;=85,"Débil",IF(AL9&gt;=96,"Fuerte","Moderado"))</f>
        <v>Fuerte</v>
      </c>
      <c r="AN9" s="4" t="s">
        <v>91</v>
      </c>
      <c r="AO9" s="7" t="str">
        <f t="shared" ref="AO9:AO10" si="35">IF(AN9="","",IF(AND(AM9="Fuerte",AN9="Fuerte"),"Fuerte",IF(AND(AM9="Fuerte",AN9="Moderado"),"Moderado",IF(AND(AM9="Moderado",AN9="Fuerte"),"Moderado",IF(AND(AM9="Moderado",AN9="Moderado"),"Moderado","Débil")))))</f>
        <v>Moderado</v>
      </c>
      <c r="AP9" s="7">
        <f t="shared" ref="AP9:AP14" si="36">IF(AO9="Débil",0,IF(AO9="Moderado",50,100))</f>
        <v>50</v>
      </c>
      <c r="AQ9" s="68"/>
      <c r="AR9" s="66"/>
      <c r="AS9" s="4" t="s">
        <v>92</v>
      </c>
      <c r="AT9" s="4" t="s">
        <v>93</v>
      </c>
      <c r="AU9" s="74"/>
      <c r="AV9" s="74"/>
      <c r="AW9" s="66"/>
      <c r="AX9" s="66"/>
      <c r="AY9" s="5" t="s">
        <v>174</v>
      </c>
      <c r="AZ9" s="4" t="s">
        <v>152</v>
      </c>
      <c r="BA9" s="50" t="s">
        <v>150</v>
      </c>
      <c r="BB9" s="25">
        <v>44561</v>
      </c>
      <c r="BC9" s="25" t="s">
        <v>153</v>
      </c>
      <c r="BD9" s="68"/>
    </row>
    <row r="10" spans="1:56" ht="183" customHeight="1" x14ac:dyDescent="0.25">
      <c r="A10" s="10" t="s">
        <v>103</v>
      </c>
      <c r="B10" s="10" t="s">
        <v>105</v>
      </c>
      <c r="C10" s="10" t="s">
        <v>118</v>
      </c>
      <c r="D10" s="4" t="s">
        <v>141</v>
      </c>
      <c r="E10" s="32" t="s">
        <v>104</v>
      </c>
      <c r="F10" s="43" t="s">
        <v>122</v>
      </c>
      <c r="G10" s="4">
        <v>3</v>
      </c>
      <c r="H10" s="4">
        <v>3</v>
      </c>
      <c r="I10" s="4"/>
      <c r="J10" s="4"/>
      <c r="K10" s="4"/>
      <c r="L10" s="7">
        <f t="shared" ref="L10" si="37">IF(AND(G10="",H10="",I10="",J10="",K10=""),"",AVERAGE(G10:K10))</f>
        <v>3</v>
      </c>
      <c r="M10" s="7" t="str">
        <f t="shared" ref="M10" si="38">IF(L10="","",IF(L10&lt;=1,"1 - Rara Vez",IF(AND(L10&gt;1,L10&lt;=2),"2 - Improbable",IF(AND(L10&gt;2,L10&lt;=3),"3 - Posible",IF(AND(L10&gt;3,L10&lt;=4),"4-Probable",IF(L10&gt;4,"5 - Casi seguro",""))))))</f>
        <v>3 - Posible</v>
      </c>
      <c r="N10" s="7" t="str">
        <f t="shared" ref="N10:N17" si="39">IF(A10="","",VLOOKUP(A10,$A$30:$W$44,23,FALSE))</f>
        <v>4 - Mayor</v>
      </c>
      <c r="O10" s="7">
        <f t="shared" ref="O10:O17" si="40">IF(N10="5 - Catastrófico",5,IF(N10="4 - Mayor",4,IF(N10="3 - Moderado",3,IF(N10="2 - Menor",2,1))))</f>
        <v>4</v>
      </c>
      <c r="P10" s="7">
        <f t="shared" ref="P10" si="41">IF(L10="","",L10*O10)</f>
        <v>12</v>
      </c>
      <c r="Q10" s="7" t="str">
        <f t="shared" ref="Q10:Q18" si="42">IF(AND(L10=1,O10=5),"Extremo",IF(AND(L10=5,O10=1),"Alto",IF(AND(L10=1,O10=4),"Alto",IF(AND(L10=4,O10=1),"Moderado",IF(AND(L10=1,O10=3),"Moderado",IF(P10=6,"Moderado",IF(OR(P10=8,P10=9),"Alto",IF(AND(L10=5,O10=2),"Alto",IF(AND(L10=4,O10=3),"Alto",IF(AND(L10=2,O10=5),"Extremo",IF(AND(L10=3,O10=4),"Extremo",IF(P10&gt;=15,"Extremo","Moderado"))))))))))))</f>
        <v>Extremo</v>
      </c>
      <c r="R10" s="81" t="s">
        <v>109</v>
      </c>
      <c r="S10" s="82"/>
      <c r="T10" s="83"/>
      <c r="U10" s="37" t="s">
        <v>106</v>
      </c>
      <c r="V10" s="37" t="s">
        <v>107</v>
      </c>
      <c r="W10" s="4" t="s">
        <v>108</v>
      </c>
      <c r="X10" s="4" t="s">
        <v>85</v>
      </c>
      <c r="Y10" s="7">
        <f t="shared" si="27"/>
        <v>15</v>
      </c>
      <c r="Z10" s="4" t="s">
        <v>86</v>
      </c>
      <c r="AA10" s="7">
        <f t="shared" si="28"/>
        <v>15</v>
      </c>
      <c r="AB10" s="4" t="s">
        <v>87</v>
      </c>
      <c r="AC10" s="7">
        <f t="shared" si="29"/>
        <v>15</v>
      </c>
      <c r="AD10" s="4" t="s">
        <v>108</v>
      </c>
      <c r="AE10" s="7">
        <f t="shared" si="30"/>
        <v>10</v>
      </c>
      <c r="AF10" s="4" t="s">
        <v>88</v>
      </c>
      <c r="AG10" s="7">
        <f t="shared" si="31"/>
        <v>15</v>
      </c>
      <c r="AH10" s="4" t="s">
        <v>89</v>
      </c>
      <c r="AI10" s="7">
        <f t="shared" si="32"/>
        <v>15</v>
      </c>
      <c r="AJ10" s="4" t="s">
        <v>90</v>
      </c>
      <c r="AK10" s="7">
        <f t="shared" si="33"/>
        <v>15</v>
      </c>
      <c r="AL10" s="7">
        <f t="shared" si="10"/>
        <v>100</v>
      </c>
      <c r="AM10" s="7" t="str">
        <f t="shared" si="34"/>
        <v>Fuerte</v>
      </c>
      <c r="AN10" s="4" t="s">
        <v>110</v>
      </c>
      <c r="AO10" s="7" t="str">
        <f t="shared" si="35"/>
        <v>Fuerte</v>
      </c>
      <c r="AP10" s="7">
        <f t="shared" si="36"/>
        <v>100</v>
      </c>
      <c r="AQ10" s="4">
        <v>100</v>
      </c>
      <c r="AR10" s="7" t="str">
        <f t="shared" ref="AR10" si="43">IF(AQ10="","",IF(AQ10=100,"Fuerte",IF(AP10&lt;50,"Débil","Moderado")))</f>
        <v>Fuerte</v>
      </c>
      <c r="AS10" s="4" t="s">
        <v>92</v>
      </c>
      <c r="AT10" s="4" t="s">
        <v>93</v>
      </c>
      <c r="AU10" s="8">
        <f t="shared" ref="AU10:AU15" si="44">IF(L10="","",IF(AND(AR10="Fuerte",L10&gt;=3,OR(AS10="Directamente",AT10="Indirectamente",AT10="No disminuye")),L10-2,IF(AND(AR10="Fuerte",AS10="No disminuye",AT10="Directamente"),L10,IF(AND(AR10="Moderado",AS10="No disminuye",AT10="Directamente"),L10,IF(AND(AR10="Moderado",L10&gt;=2,OR(AS10="Directamente",AT10="Indirectamente",AT10="No disminuye")),L10-1,L10)))))</f>
        <v>1</v>
      </c>
      <c r="AV10" s="8">
        <f t="shared" ref="AV10:AV15" si="45">IF(AND(AR10="Moderado",AS10="Directamente",OR(AT10="Indirectamente",AT10="No disminuye")),O10,IF(AND(AR10="Fuerte",AS10="Directamente",AT10="No disminuye"),O10,IF(AND(AR10="Fuerte",AT10="Directamente",O10&gt;=3,OR(AS10="Directamente",AS10="No disminuye")),O10-2,IF(AND(O10&gt;=2,AR10="Moderado",AT10="Directamente",OR(AS10="Directamente",AS10="No disminuye")),O10,IF(AND(O10&gt;=2,AR10="Fuerte",AS10="Directamente",AT10="Indirectamente"),O10-1,O10)))))</f>
        <v>4</v>
      </c>
      <c r="AW10" s="7">
        <f t="shared" ref="AW10" si="46">IF(AF10="","",AV10*AU10)</f>
        <v>4</v>
      </c>
      <c r="AX10" s="7" t="str">
        <f t="shared" ref="AX10:AX18" si="47">IF(AND(AU10=1,AV10=5),"Moderado",IF(AND(AU10=5,AV10=1),"Extremo",IF(AND(AU10=1,AV10=4),"Moderado",IF(AND(AU10=4,AV10=1),"Alto",IF(AND(AU10=1,AV10=3),"Moderado",IF(AW10=6,"Moderado",IF(OR(AW10=8,AW10=9),"Alto",IF(AND(AU10=5,AV10=2),"Alto",IF(AND(AU10=4,AV10=3),"Alto",IF(AND(AU10=2,AV10=5),"Extremo",IF(AND(AU10=3,AV10=4),"Extremo",IF(AW10&gt;=15,"Extremo",IF(AW10&lt;=2,"Bajo",IF(AND(AU10=1,AV10=3),"Bajo","Bajo"))))))))))))))</f>
        <v>Moderado</v>
      </c>
      <c r="AY10" s="5" t="s">
        <v>111</v>
      </c>
      <c r="AZ10" s="4" t="s">
        <v>112</v>
      </c>
      <c r="BA10" s="37" t="s">
        <v>113</v>
      </c>
      <c r="BB10" s="25" t="s">
        <v>114</v>
      </c>
      <c r="BC10" s="25" t="s">
        <v>115</v>
      </c>
      <c r="BD10" s="49" t="s">
        <v>142</v>
      </c>
    </row>
    <row r="11" spans="1:56" ht="156.75" customHeight="1" x14ac:dyDescent="0.25">
      <c r="A11" s="10" t="s">
        <v>117</v>
      </c>
      <c r="B11" s="10" t="s">
        <v>119</v>
      </c>
      <c r="C11" s="10" t="s">
        <v>118</v>
      </c>
      <c r="D11" s="4" t="s">
        <v>120</v>
      </c>
      <c r="E11" s="32" t="s">
        <v>82</v>
      </c>
      <c r="F11" s="43" t="s">
        <v>121</v>
      </c>
      <c r="G11" s="4">
        <v>3</v>
      </c>
      <c r="H11" s="4">
        <v>3</v>
      </c>
      <c r="I11" s="4">
        <v>3</v>
      </c>
      <c r="J11" s="4"/>
      <c r="K11" s="4"/>
      <c r="L11" s="7">
        <f t="shared" ref="L11" si="48">IF(AND(G11="",H11="",I11="",J11="",K11=""),"",AVERAGE(G11:K11))</f>
        <v>3</v>
      </c>
      <c r="M11" s="7" t="str">
        <f t="shared" ref="M11" si="49">IF(L11="","",IF(L11&lt;=1,"1 - Rara Vez",IF(AND(L11&gt;1,L11&lt;=2),"2 - Improbable",IF(AND(L11&gt;2,L11&lt;=3),"3 - Posible",IF(AND(L11&gt;3,L11&lt;=4),"4-Probable",IF(L11&gt;4,"5 - Casi seguro",""))))))</f>
        <v>3 - Posible</v>
      </c>
      <c r="N11" s="7" t="str">
        <f t="shared" si="39"/>
        <v>5 - Catastrófico</v>
      </c>
      <c r="O11" s="7">
        <f t="shared" si="40"/>
        <v>5</v>
      </c>
      <c r="P11" s="7">
        <f t="shared" ref="P11" si="50">IF(L11="","",L11*O11)</f>
        <v>15</v>
      </c>
      <c r="Q11" s="7" t="str">
        <f t="shared" si="42"/>
        <v>Extremo</v>
      </c>
      <c r="R11" s="81" t="s">
        <v>175</v>
      </c>
      <c r="S11" s="82"/>
      <c r="T11" s="83"/>
      <c r="U11" s="42" t="s">
        <v>123</v>
      </c>
      <c r="V11" s="42" t="s">
        <v>124</v>
      </c>
      <c r="W11" s="4" t="s">
        <v>84</v>
      </c>
      <c r="X11" s="4" t="s">
        <v>85</v>
      </c>
      <c r="Y11" s="7">
        <f t="shared" ref="Y11" si="51">IF(X11="","",IF(X11="Asignado",15,0))</f>
        <v>15</v>
      </c>
      <c r="Z11" s="4" t="s">
        <v>86</v>
      </c>
      <c r="AA11" s="7">
        <f t="shared" ref="AA11" si="52">IF(Z11="","",IF(Z11="Adecuado",15,0))</f>
        <v>15</v>
      </c>
      <c r="AB11" s="4" t="s">
        <v>87</v>
      </c>
      <c r="AC11" s="7">
        <f t="shared" ref="AC11" si="53">IF(AB11="","",IF(AB11="Oportuna",15,0))</f>
        <v>15</v>
      </c>
      <c r="AD11" s="4" t="s">
        <v>84</v>
      </c>
      <c r="AE11" s="7">
        <f t="shared" ref="AE11" si="54">IF(AD11="","",IF(AD11="Prevenir",15,IF(AD11="Detectar",10,0)))</f>
        <v>15</v>
      </c>
      <c r="AF11" s="4" t="s">
        <v>88</v>
      </c>
      <c r="AG11" s="7">
        <f t="shared" ref="AG11" si="55">IF(AF11="","",IF(AF11="Confiable",15,0))</f>
        <v>15</v>
      </c>
      <c r="AH11" s="4" t="s">
        <v>89</v>
      </c>
      <c r="AI11" s="7">
        <f t="shared" ref="AI11" si="56">IF(AH11="","",IF(AH11="Se investigan y resuelven oportunamente",15,0))</f>
        <v>15</v>
      </c>
      <c r="AJ11" s="4" t="s">
        <v>90</v>
      </c>
      <c r="AK11" s="7">
        <f t="shared" ref="AK11" si="57">IF(AJ11="","",IF(AJ11="Completa",15,IF(AJ11="Incompleta",10,0)))</f>
        <v>15</v>
      </c>
      <c r="AL11" s="7">
        <f t="shared" si="10"/>
        <v>105</v>
      </c>
      <c r="AM11" s="7" t="str">
        <f t="shared" si="34"/>
        <v>Fuerte</v>
      </c>
      <c r="AN11" s="4" t="s">
        <v>110</v>
      </c>
      <c r="AO11" s="7" t="str">
        <f t="shared" ref="AO11" si="58">IF(AN11="","",IF(AND(AM11="Fuerte",AN11="Fuerte"),"Fuerte",IF(AND(AM11="Fuerte",AN11="Moderado"),"Moderado",IF(AND(AM11="Moderado",AN11="Fuerte"),"Moderado",IF(AND(AM11="Moderado",AN11="Moderado"),"Moderado","Débil")))))</f>
        <v>Fuerte</v>
      </c>
      <c r="AP11" s="7">
        <f t="shared" si="36"/>
        <v>100</v>
      </c>
      <c r="AQ11" s="4">
        <v>100</v>
      </c>
      <c r="AR11" s="7" t="str">
        <f t="shared" ref="AR11" si="59">IF(AQ11="","",IF(AQ11=100,"Fuerte",IF(AP11&lt;50,"Débil","Moderado")))</f>
        <v>Fuerte</v>
      </c>
      <c r="AS11" s="4" t="s">
        <v>92</v>
      </c>
      <c r="AT11" s="4" t="s">
        <v>93</v>
      </c>
      <c r="AU11" s="8">
        <f t="shared" si="44"/>
        <v>1</v>
      </c>
      <c r="AV11" s="8">
        <f t="shared" si="45"/>
        <v>5</v>
      </c>
      <c r="AW11" s="7">
        <f t="shared" ref="AW11" si="60">IF(AF11="","",AV11*AU11)</f>
        <v>5</v>
      </c>
      <c r="AX11" s="7" t="str">
        <f t="shared" si="47"/>
        <v>Moderado</v>
      </c>
      <c r="AY11" s="5" t="s">
        <v>125</v>
      </c>
      <c r="AZ11" s="4" t="s">
        <v>126</v>
      </c>
      <c r="BA11" s="37" t="s">
        <v>127</v>
      </c>
      <c r="BB11" s="25" t="s">
        <v>128</v>
      </c>
      <c r="BC11" s="25" t="s">
        <v>129</v>
      </c>
      <c r="BD11" s="49"/>
    </row>
    <row r="12" spans="1:56" ht="307.5" customHeight="1" x14ac:dyDescent="0.25">
      <c r="A12" s="10" t="s">
        <v>154</v>
      </c>
      <c r="B12" s="10" t="s">
        <v>130</v>
      </c>
      <c r="C12" s="10" t="s">
        <v>118</v>
      </c>
      <c r="D12" s="4" t="s">
        <v>131</v>
      </c>
      <c r="E12" s="32" t="s">
        <v>132</v>
      </c>
      <c r="F12" s="43" t="s">
        <v>133</v>
      </c>
      <c r="G12" s="4">
        <v>3</v>
      </c>
      <c r="H12" s="4">
        <v>3</v>
      </c>
      <c r="I12" s="4">
        <v>3</v>
      </c>
      <c r="J12" s="4">
        <v>3</v>
      </c>
      <c r="K12" s="4">
        <v>3</v>
      </c>
      <c r="L12" s="7">
        <f t="shared" ref="L12" si="61">IF(AND(G12="",H12="",I12="",J12="",K12=""),"",AVERAGE(G12:K12))</f>
        <v>3</v>
      </c>
      <c r="M12" s="7" t="str">
        <f t="shared" ref="M12" si="62">IF(L12="","",IF(L12&lt;=1,"1 - Rara Vez",IF(AND(L12&gt;1,L12&lt;=2),"2 - Improbable",IF(AND(L12&gt;2,L12&lt;=3),"3 - Posible",IF(AND(L12&gt;3,L12&lt;=4),"4-Probable",IF(L12&gt;4,"5 - Casi seguro",""))))))</f>
        <v>3 - Posible</v>
      </c>
      <c r="N12" s="7" t="str">
        <f t="shared" si="39"/>
        <v>5 - Catastrófico</v>
      </c>
      <c r="O12" s="7">
        <f t="shared" si="40"/>
        <v>5</v>
      </c>
      <c r="P12" s="7">
        <f t="shared" ref="P12" si="63">IF(L12="","",L12*O12)</f>
        <v>15</v>
      </c>
      <c r="Q12" s="7" t="str">
        <f t="shared" si="42"/>
        <v>Extremo</v>
      </c>
      <c r="R12" s="81" t="s">
        <v>162</v>
      </c>
      <c r="S12" s="82"/>
      <c r="T12" s="83"/>
      <c r="U12" s="45" t="s">
        <v>161</v>
      </c>
      <c r="V12" s="45" t="s">
        <v>139</v>
      </c>
      <c r="W12" s="4" t="s">
        <v>84</v>
      </c>
      <c r="X12" s="4" t="s">
        <v>85</v>
      </c>
      <c r="Y12" s="7">
        <f t="shared" ref="Y12" si="64">IF(X12="","",IF(X12="Asignado",15,0))</f>
        <v>15</v>
      </c>
      <c r="Z12" s="4" t="s">
        <v>86</v>
      </c>
      <c r="AA12" s="7">
        <f t="shared" ref="AA12" si="65">IF(Z12="","",IF(Z12="Adecuado",15,0))</f>
        <v>15</v>
      </c>
      <c r="AB12" s="4" t="s">
        <v>87</v>
      </c>
      <c r="AC12" s="7">
        <f t="shared" ref="AC12" si="66">IF(AB12="","",IF(AB12="Oportuna",15,0))</f>
        <v>15</v>
      </c>
      <c r="AD12" s="4" t="s">
        <v>84</v>
      </c>
      <c r="AE12" s="7">
        <f t="shared" ref="AE12" si="67">IF(AD12="","",IF(AD12="Prevenir",15,IF(AD12="Detectar",10,0)))</f>
        <v>15</v>
      </c>
      <c r="AF12" s="4" t="s">
        <v>88</v>
      </c>
      <c r="AG12" s="7">
        <f t="shared" ref="AG12" si="68">IF(AF12="","",IF(AF12="Confiable",15,0))</f>
        <v>15</v>
      </c>
      <c r="AH12" s="4" t="s">
        <v>89</v>
      </c>
      <c r="AI12" s="7">
        <f t="shared" ref="AI12" si="69">IF(AH12="","",IF(AH12="Se investigan y resuelven oportunamente",15,0))</f>
        <v>15</v>
      </c>
      <c r="AJ12" s="4" t="s">
        <v>90</v>
      </c>
      <c r="AK12" s="7">
        <f t="shared" ref="AK12" si="70">IF(AJ12="","",IF(AJ12="Completa",15,IF(AJ12="Incompleta",10,0)))</f>
        <v>15</v>
      </c>
      <c r="AL12" s="7">
        <f t="shared" si="10"/>
        <v>105</v>
      </c>
      <c r="AM12" s="7" t="str">
        <f t="shared" si="34"/>
        <v>Fuerte</v>
      </c>
      <c r="AN12" s="4" t="s">
        <v>110</v>
      </c>
      <c r="AO12" s="7" t="str">
        <f t="shared" ref="AO12" si="71">IF(AN12="","",IF(AND(AM12="Fuerte",AN12="Fuerte"),"Fuerte",IF(AND(AM12="Fuerte",AN12="Moderado"),"Moderado",IF(AND(AM12="Moderado",AN12="Fuerte"),"Moderado",IF(AND(AM12="Moderado",AN12="Moderado"),"Moderado","Débil")))))</f>
        <v>Fuerte</v>
      </c>
      <c r="AP12" s="7">
        <f t="shared" si="36"/>
        <v>100</v>
      </c>
      <c r="AQ12" s="4">
        <v>100</v>
      </c>
      <c r="AR12" s="7" t="str">
        <f t="shared" ref="AR12" si="72">IF(AQ12="","",IF(AQ12=100,"Fuerte",IF(AP12&lt;50,"Débil","Moderado")))</f>
        <v>Fuerte</v>
      </c>
      <c r="AS12" s="4" t="s">
        <v>92</v>
      </c>
      <c r="AT12" s="4" t="s">
        <v>93</v>
      </c>
      <c r="AU12" s="8">
        <f t="shared" si="44"/>
        <v>1</v>
      </c>
      <c r="AV12" s="8">
        <f t="shared" si="45"/>
        <v>5</v>
      </c>
      <c r="AW12" s="7">
        <f t="shared" ref="AW12" si="73">IF(AF12="","",AV12*AU12)</f>
        <v>5</v>
      </c>
      <c r="AX12" s="7" t="str">
        <f t="shared" si="47"/>
        <v>Moderado</v>
      </c>
      <c r="AY12" s="5" t="s">
        <v>176</v>
      </c>
      <c r="AZ12" s="4" t="s">
        <v>145</v>
      </c>
      <c r="BA12" s="50" t="s">
        <v>146</v>
      </c>
      <c r="BB12" s="25">
        <v>44561</v>
      </c>
      <c r="BC12" s="25" t="s">
        <v>147</v>
      </c>
      <c r="BD12" s="49" t="s">
        <v>155</v>
      </c>
    </row>
    <row r="13" spans="1:56" ht="225.75" customHeight="1" x14ac:dyDescent="0.25">
      <c r="A13" s="10" t="s">
        <v>135</v>
      </c>
      <c r="B13" s="10" t="s">
        <v>134</v>
      </c>
      <c r="C13" s="10" t="s">
        <v>118</v>
      </c>
      <c r="D13" s="4" t="s">
        <v>137</v>
      </c>
      <c r="E13" s="52" t="s">
        <v>136</v>
      </c>
      <c r="F13" s="46" t="s">
        <v>133</v>
      </c>
      <c r="G13" s="4">
        <v>4</v>
      </c>
      <c r="H13" s="4">
        <v>4</v>
      </c>
      <c r="I13" s="4">
        <v>4</v>
      </c>
      <c r="J13" s="4">
        <v>4</v>
      </c>
      <c r="K13" s="4">
        <v>4</v>
      </c>
      <c r="L13" s="7">
        <f t="shared" ref="L13" si="74">IF(AND(G13="",H13="",I13="",J13="",K13=""),"",AVERAGE(G13:K13))</f>
        <v>4</v>
      </c>
      <c r="M13" s="7" t="str">
        <f t="shared" ref="M13" si="75">IF(L13="","",IF(L13&lt;=1,"1 - Rara Vez",IF(AND(L13&gt;1,L13&lt;=2),"2 - Improbable",IF(AND(L13&gt;2,L13&lt;=3),"3 - Posible",IF(AND(L13&gt;3,L13&lt;=4),"4-Probable",IF(L13&gt;4,"5 - Casi seguro",""))))))</f>
        <v>4-Probable</v>
      </c>
      <c r="N13" s="7" t="str">
        <f t="shared" si="39"/>
        <v>5 - Catastrófico</v>
      </c>
      <c r="O13" s="7">
        <f t="shared" si="40"/>
        <v>5</v>
      </c>
      <c r="P13" s="7">
        <f t="shared" ref="P13" si="76">IF(L13="","",L13*O13)</f>
        <v>20</v>
      </c>
      <c r="Q13" s="7" t="str">
        <f t="shared" si="42"/>
        <v>Extremo</v>
      </c>
      <c r="R13" s="81" t="s">
        <v>140</v>
      </c>
      <c r="S13" s="82"/>
      <c r="T13" s="83"/>
      <c r="U13" s="45" t="s">
        <v>138</v>
      </c>
      <c r="V13" s="45" t="s">
        <v>139</v>
      </c>
      <c r="W13" s="4" t="s">
        <v>84</v>
      </c>
      <c r="X13" s="4" t="s">
        <v>85</v>
      </c>
      <c r="Y13" s="7">
        <f t="shared" ref="Y13" si="77">IF(X13="","",IF(X13="Asignado",15,0))</f>
        <v>15</v>
      </c>
      <c r="Z13" s="4" t="s">
        <v>86</v>
      </c>
      <c r="AA13" s="7">
        <f t="shared" ref="AA13" si="78">IF(Z13="","",IF(Z13="Adecuado",15,0))</f>
        <v>15</v>
      </c>
      <c r="AB13" s="4" t="s">
        <v>87</v>
      </c>
      <c r="AC13" s="7">
        <f t="shared" ref="AC13" si="79">IF(AB13="","",IF(AB13="Oportuna",15,0))</f>
        <v>15</v>
      </c>
      <c r="AD13" s="4" t="s">
        <v>84</v>
      </c>
      <c r="AE13" s="7">
        <f t="shared" ref="AE13" si="80">IF(AD13="","",IF(AD13="Prevenir",15,IF(AD13="Detectar",10,0)))</f>
        <v>15</v>
      </c>
      <c r="AF13" s="4" t="s">
        <v>88</v>
      </c>
      <c r="AG13" s="7">
        <f t="shared" ref="AG13" si="81">IF(AF13="","",IF(AF13="Confiable",15,0))</f>
        <v>15</v>
      </c>
      <c r="AH13" s="4" t="s">
        <v>89</v>
      </c>
      <c r="AI13" s="7">
        <f t="shared" ref="AI13" si="82">IF(AH13="","",IF(AH13="Se investigan y resuelven oportunamente",15,0))</f>
        <v>15</v>
      </c>
      <c r="AJ13" s="4" t="s">
        <v>90</v>
      </c>
      <c r="AK13" s="7">
        <f t="shared" ref="AK13" si="83">IF(AJ13="","",IF(AJ13="Completa",15,IF(AJ13="Incompleta",10,0)))</f>
        <v>15</v>
      </c>
      <c r="AL13" s="7">
        <f t="shared" si="10"/>
        <v>105</v>
      </c>
      <c r="AM13" s="7" t="str">
        <f t="shared" si="34"/>
        <v>Fuerte</v>
      </c>
      <c r="AN13" s="4" t="s">
        <v>110</v>
      </c>
      <c r="AO13" s="7" t="str">
        <f t="shared" ref="AO13" si="84">IF(AN13="","",IF(AND(AM13="Fuerte",AN13="Fuerte"),"Fuerte",IF(AND(AM13="Fuerte",AN13="Moderado"),"Moderado",IF(AND(AM13="Moderado",AN13="Fuerte"),"Moderado",IF(AND(AM13="Moderado",AN13="Moderado"),"Moderado","Débil")))))</f>
        <v>Fuerte</v>
      </c>
      <c r="AP13" s="7">
        <f t="shared" si="36"/>
        <v>100</v>
      </c>
      <c r="AQ13" s="4">
        <v>100</v>
      </c>
      <c r="AR13" s="7" t="str">
        <f t="shared" ref="AR13" si="85">IF(AQ13="","",IF(AQ13=100,"Fuerte",IF(AP13&lt;50,"Débil","Moderado")))</f>
        <v>Fuerte</v>
      </c>
      <c r="AS13" s="4" t="s">
        <v>92</v>
      </c>
      <c r="AT13" s="4" t="s">
        <v>93</v>
      </c>
      <c r="AU13" s="8">
        <f t="shared" si="44"/>
        <v>2</v>
      </c>
      <c r="AV13" s="8">
        <f t="shared" si="45"/>
        <v>5</v>
      </c>
      <c r="AW13" s="7">
        <f t="shared" ref="AW13" si="86">IF(AF13="","",AV13*AU13)</f>
        <v>10</v>
      </c>
      <c r="AX13" s="7" t="str">
        <f t="shared" si="47"/>
        <v>Extremo</v>
      </c>
      <c r="AY13" s="5" t="s">
        <v>176</v>
      </c>
      <c r="AZ13" s="4" t="s">
        <v>145</v>
      </c>
      <c r="BA13" s="50" t="s">
        <v>146</v>
      </c>
      <c r="BB13" s="25">
        <v>44561</v>
      </c>
      <c r="BC13" s="25" t="s">
        <v>147</v>
      </c>
      <c r="BD13" s="49" t="s">
        <v>142</v>
      </c>
    </row>
    <row r="14" spans="1:56" ht="174.75" customHeight="1" x14ac:dyDescent="0.25">
      <c r="A14" s="10" t="s">
        <v>156</v>
      </c>
      <c r="B14" s="10" t="s">
        <v>157</v>
      </c>
      <c r="C14" s="10" t="s">
        <v>118</v>
      </c>
      <c r="D14" s="4" t="s">
        <v>137</v>
      </c>
      <c r="E14" s="52" t="s">
        <v>158</v>
      </c>
      <c r="F14" s="51" t="s">
        <v>133</v>
      </c>
      <c r="G14" s="4">
        <v>4</v>
      </c>
      <c r="H14" s="4">
        <v>4</v>
      </c>
      <c r="I14" s="4">
        <v>4</v>
      </c>
      <c r="J14" s="4">
        <v>4</v>
      </c>
      <c r="K14" s="4">
        <v>4</v>
      </c>
      <c r="L14" s="7">
        <f t="shared" ref="L14" si="87">IF(AND(G14="",H14="",I14="",J14="",K14=""),"",AVERAGE(G14:K14))</f>
        <v>4</v>
      </c>
      <c r="M14" s="7" t="str">
        <f t="shared" ref="M14" si="88">IF(L14="","",IF(L14&lt;=1,"1 - Rara Vez",IF(AND(L14&gt;1,L14&lt;=2),"2 - Improbable",IF(AND(L14&gt;2,L14&lt;=3),"3 - Posible",IF(AND(L14&gt;3,L14&lt;=4),"4-Probable",IF(L14&gt;4,"5 - Casi seguro",""))))))</f>
        <v>4-Probable</v>
      </c>
      <c r="N14" s="7" t="str">
        <f t="shared" si="39"/>
        <v>5 - Catastrófico</v>
      </c>
      <c r="O14" s="7">
        <f t="shared" si="40"/>
        <v>5</v>
      </c>
      <c r="P14" s="7">
        <f>IF(L14="","",L14*O14)</f>
        <v>20</v>
      </c>
      <c r="Q14" s="7" t="str">
        <f t="shared" si="42"/>
        <v>Extremo</v>
      </c>
      <c r="R14" s="81" t="s">
        <v>206</v>
      </c>
      <c r="S14" s="82"/>
      <c r="T14" s="83"/>
      <c r="U14" s="50" t="s">
        <v>163</v>
      </c>
      <c r="V14" s="50" t="s">
        <v>107</v>
      </c>
      <c r="W14" s="4" t="s">
        <v>84</v>
      </c>
      <c r="X14" s="4" t="s">
        <v>85</v>
      </c>
      <c r="Y14" s="7">
        <f t="shared" ref="Y14" si="89">IF(X14="","",IF(X14="Asignado",15,0))</f>
        <v>15</v>
      </c>
      <c r="Z14" s="4" t="s">
        <v>86</v>
      </c>
      <c r="AA14" s="7">
        <f t="shared" ref="AA14" si="90">IF(Z14="","",IF(Z14="Adecuado",15,0))</f>
        <v>15</v>
      </c>
      <c r="AB14" s="4" t="s">
        <v>87</v>
      </c>
      <c r="AC14" s="7">
        <f t="shared" ref="AC14" si="91">IF(AB14="","",IF(AB14="Oportuna",15,0))</f>
        <v>15</v>
      </c>
      <c r="AD14" s="4" t="s">
        <v>84</v>
      </c>
      <c r="AE14" s="7">
        <f t="shared" ref="AE14" si="92">IF(AD14="","",IF(AD14="Prevenir",15,IF(AD14="Detectar",10,0)))</f>
        <v>15</v>
      </c>
      <c r="AF14" s="4" t="s">
        <v>88</v>
      </c>
      <c r="AG14" s="7">
        <f t="shared" ref="AG14" si="93">IF(AF14="","",IF(AF14="Confiable",15,0))</f>
        <v>15</v>
      </c>
      <c r="AH14" s="4" t="s">
        <v>89</v>
      </c>
      <c r="AI14" s="7">
        <f t="shared" ref="AI14" si="94">IF(AH14="","",IF(AH14="Se investigan y resuelven oportunamente",15,0))</f>
        <v>15</v>
      </c>
      <c r="AJ14" s="4" t="s">
        <v>90</v>
      </c>
      <c r="AK14" s="7">
        <f t="shared" ref="AK14" si="95">IF(AJ14="","",IF(AJ14="Completa",15,IF(AJ14="Incompleta",10,0)))</f>
        <v>15</v>
      </c>
      <c r="AL14" s="7">
        <f t="shared" ref="AL14" si="96">IF(W14="","",AK14+AI14+AG14+AE14+AC14+AA14+Y14)</f>
        <v>105</v>
      </c>
      <c r="AM14" s="7" t="str">
        <f t="shared" si="34"/>
        <v>Fuerte</v>
      </c>
      <c r="AN14" s="4" t="s">
        <v>110</v>
      </c>
      <c r="AO14" s="7" t="str">
        <f t="shared" ref="AO14" si="97">IF(AN14="","",IF(AND(AM14="Fuerte",AN14="Fuerte"),"Fuerte",IF(AND(AM14="Fuerte",AN14="Moderado"),"Moderado",IF(AND(AM14="Moderado",AN14="Fuerte"),"Moderado",IF(AND(AM14="Moderado",AN14="Moderado"),"Moderado","Débil")))))</f>
        <v>Fuerte</v>
      </c>
      <c r="AP14" s="7">
        <f t="shared" si="36"/>
        <v>100</v>
      </c>
      <c r="AQ14" s="4">
        <v>100</v>
      </c>
      <c r="AR14" s="7" t="str">
        <f t="shared" ref="AR14" si="98">IF(AQ14="","",IF(AQ14=100,"Fuerte",IF(AP14&lt;50,"Débil","Moderado")))</f>
        <v>Fuerte</v>
      </c>
      <c r="AS14" s="4" t="s">
        <v>92</v>
      </c>
      <c r="AT14" s="4" t="s">
        <v>93</v>
      </c>
      <c r="AU14" s="8">
        <f t="shared" si="44"/>
        <v>2</v>
      </c>
      <c r="AV14" s="8">
        <f t="shared" si="45"/>
        <v>5</v>
      </c>
      <c r="AW14" s="7">
        <f t="shared" ref="AW14" si="99">IF(AF14="","",AV14*AU14)</f>
        <v>10</v>
      </c>
      <c r="AX14" s="7" t="str">
        <f t="shared" si="47"/>
        <v>Extremo</v>
      </c>
      <c r="AY14" s="5" t="s">
        <v>207</v>
      </c>
      <c r="AZ14" s="4" t="s">
        <v>159</v>
      </c>
      <c r="BA14" s="50" t="s">
        <v>208</v>
      </c>
      <c r="BB14" s="25">
        <v>44926</v>
      </c>
      <c r="BC14" s="25" t="s">
        <v>160</v>
      </c>
      <c r="BD14" s="49" t="s">
        <v>142</v>
      </c>
    </row>
    <row r="15" spans="1:56" ht="126" customHeight="1" x14ac:dyDescent="0.25">
      <c r="A15" s="10" t="s">
        <v>213</v>
      </c>
      <c r="B15" s="10" t="s">
        <v>164</v>
      </c>
      <c r="C15" s="10" t="s">
        <v>118</v>
      </c>
      <c r="D15" s="4" t="s">
        <v>193</v>
      </c>
      <c r="E15" s="52" t="s">
        <v>165</v>
      </c>
      <c r="F15" s="46" t="s">
        <v>212</v>
      </c>
      <c r="G15" s="4">
        <v>4</v>
      </c>
      <c r="H15" s="4">
        <v>4</v>
      </c>
      <c r="I15" s="4">
        <v>4</v>
      </c>
      <c r="J15" s="4"/>
      <c r="K15" s="4"/>
      <c r="L15" s="7">
        <f t="shared" ref="L15" si="100">IF(AND(G15="",H15="",I15="",J15="",K15=""),"",AVERAGE(G15:K15))</f>
        <v>4</v>
      </c>
      <c r="M15" s="7" t="str">
        <f t="shared" ref="M15" si="101">IF(L15="","",IF(L15&lt;=1,"1 - Rara Vez",IF(AND(L15&gt;1,L15&lt;=2),"2 - Improbable",IF(AND(L15&gt;2,L15&lt;=3),"3 - Posible",IF(AND(L15&gt;3,L15&lt;=4),"4-Probable",IF(L15&gt;4,"5 - Casi seguro",""))))))</f>
        <v>4-Probable</v>
      </c>
      <c r="N15" s="7" t="str">
        <f t="shared" si="39"/>
        <v>5 - Catastrófico</v>
      </c>
      <c r="O15" s="7">
        <f t="shared" ref="O15" si="102">IF(N15="5 - Catastrófico",5,IF(N15="4 - Mayor",4,IF(N15="3 - Moderado",3,IF(N15="2 - Menor",2,1))))</f>
        <v>5</v>
      </c>
      <c r="P15" s="7">
        <f t="shared" ref="P15" si="103">IF(L15="","",L15*O15)</f>
        <v>20</v>
      </c>
      <c r="Q15" s="7" t="str">
        <f t="shared" si="42"/>
        <v>Extremo</v>
      </c>
      <c r="R15" s="129" t="s">
        <v>200</v>
      </c>
      <c r="S15" s="130"/>
      <c r="T15" s="131"/>
      <c r="U15" s="45" t="s">
        <v>201</v>
      </c>
      <c r="V15" s="45" t="s">
        <v>202</v>
      </c>
      <c r="W15" s="63" t="s">
        <v>84</v>
      </c>
      <c r="X15" s="63" t="s">
        <v>85</v>
      </c>
      <c r="Y15" s="7">
        <f t="shared" ref="Y15" si="104">IF(X15="","",IF(X15="Asignado",15,0))</f>
        <v>15</v>
      </c>
      <c r="Z15" s="63" t="s">
        <v>86</v>
      </c>
      <c r="AA15" s="7">
        <f t="shared" ref="AA15" si="105">IF(Z15="","",IF(Z15="Adecuado",15,0))</f>
        <v>15</v>
      </c>
      <c r="AB15" s="63" t="s">
        <v>87</v>
      </c>
      <c r="AC15" s="7">
        <f t="shared" ref="AC15" si="106">IF(AB15="","",IF(AB15="Oportuna",15,0))</f>
        <v>15</v>
      </c>
      <c r="AD15" s="63" t="s">
        <v>84</v>
      </c>
      <c r="AE15" s="7">
        <f t="shared" ref="AE15" si="107">IF(AD15="","",IF(AD15="Prevenir",15,IF(AD15="Detectar",10,0)))</f>
        <v>15</v>
      </c>
      <c r="AF15" s="63" t="s">
        <v>88</v>
      </c>
      <c r="AG15" s="7">
        <f t="shared" ref="AG15" si="108">IF(AF15="","",IF(AF15="Confiable",15,0))</f>
        <v>15</v>
      </c>
      <c r="AH15" s="63" t="s">
        <v>89</v>
      </c>
      <c r="AI15" s="7">
        <f t="shared" ref="AI15" si="109">IF(AH15="","",IF(AH15="Se investigan y resuelven oportunamente",15,0))</f>
        <v>15</v>
      </c>
      <c r="AJ15" s="63" t="s">
        <v>90</v>
      </c>
      <c r="AK15" s="7">
        <f t="shared" ref="AK15" si="110">IF(AJ15="","",IF(AJ15="Completa",15,IF(AJ15="Incompleta",10,0)))</f>
        <v>15</v>
      </c>
      <c r="AL15" s="7">
        <f t="shared" ref="AL15" si="111">IF(W15="","",AK15+AI15+AG15+AE15+AC15+AA15+Y15)</f>
        <v>105</v>
      </c>
      <c r="AM15" s="7" t="str">
        <f t="shared" ref="AM15" si="112">IF(AL15&lt;=85,"Débil",IF(AL15&gt;=96,"Fuerte","Moderado"))</f>
        <v>Fuerte</v>
      </c>
      <c r="AN15" s="63" t="s">
        <v>110</v>
      </c>
      <c r="AO15" s="7" t="str">
        <f t="shared" ref="AO15" si="113">IF(AN15="","",IF(AND(AM15="Fuerte",AN15="Fuerte"),"Fuerte",IF(AND(AM15="Fuerte",AN15="Moderado"),"Moderado",IF(AND(AM15="Moderado",AN15="Fuerte"),"Moderado",IF(AND(AM15="Moderado",AN15="Moderado"),"Moderado","Débil")))))</f>
        <v>Fuerte</v>
      </c>
      <c r="AP15" s="7">
        <f t="shared" ref="AP15" si="114">IF(AO15="Débil",0,IF(AO15="Moderado",50,100))</f>
        <v>100</v>
      </c>
      <c r="AQ15" s="63">
        <v>100</v>
      </c>
      <c r="AR15" s="7" t="str">
        <f t="shared" ref="AR15" si="115">IF(AQ15="","",IF(AQ15=100,"Fuerte",IF(AP15&lt;50,"Débil","Moderado")))</f>
        <v>Fuerte</v>
      </c>
      <c r="AS15" s="63" t="s">
        <v>92</v>
      </c>
      <c r="AT15" s="63" t="s">
        <v>93</v>
      </c>
      <c r="AU15" s="8">
        <f t="shared" si="44"/>
        <v>2</v>
      </c>
      <c r="AV15" s="8">
        <f t="shared" si="45"/>
        <v>5</v>
      </c>
      <c r="AW15" s="7">
        <f t="shared" ref="AW15" si="116">IF(AF15="","",AV15*AU15)</f>
        <v>10</v>
      </c>
      <c r="AX15" s="7" t="str">
        <f t="shared" si="47"/>
        <v>Extremo</v>
      </c>
      <c r="AY15" s="126" t="s">
        <v>185</v>
      </c>
      <c r="AZ15" s="67" t="s">
        <v>189</v>
      </c>
      <c r="BA15" s="67" t="s">
        <v>186</v>
      </c>
      <c r="BB15" s="123" t="s">
        <v>187</v>
      </c>
      <c r="BC15" s="123" t="s">
        <v>188</v>
      </c>
      <c r="BD15" s="67" t="s">
        <v>148</v>
      </c>
    </row>
    <row r="16" spans="1:56" ht="126" customHeight="1" x14ac:dyDescent="0.25">
      <c r="A16" s="10" t="s">
        <v>166</v>
      </c>
      <c r="B16" s="10" t="s">
        <v>167</v>
      </c>
      <c r="C16" s="10" t="s">
        <v>118</v>
      </c>
      <c r="D16" s="4" t="s">
        <v>168</v>
      </c>
      <c r="E16" s="52" t="s">
        <v>169</v>
      </c>
      <c r="F16" s="54" t="s">
        <v>170</v>
      </c>
      <c r="G16" s="4">
        <v>3</v>
      </c>
      <c r="H16" s="4">
        <v>3</v>
      </c>
      <c r="I16" s="4"/>
      <c r="J16" s="4"/>
      <c r="K16" s="4"/>
      <c r="L16" s="7">
        <f t="shared" ref="L16:L18" si="117">IF(AND(G16="",H16="",I16="",J16="",K16=""),"",AVERAGE(G16:K16))</f>
        <v>3</v>
      </c>
      <c r="M16" s="7" t="str">
        <f t="shared" ref="M16:M18" si="118">IF(L16="","",IF(L16&lt;=1,"1 - Rara Vez",IF(AND(L16&gt;1,L16&lt;=2),"2 - Improbable",IF(AND(L16&gt;2,L16&lt;=3),"3 - Posible",IF(AND(L16&gt;3,L16&lt;=4),"4-Probable",IF(L16&gt;4,"5 - Casi seguro",""))))))</f>
        <v>3 - Posible</v>
      </c>
      <c r="N16" s="7" t="str">
        <f t="shared" si="39"/>
        <v>5 - Catastrófico</v>
      </c>
      <c r="O16" s="7">
        <f t="shared" si="40"/>
        <v>5</v>
      </c>
      <c r="P16" s="7">
        <f t="shared" ref="P16:P17" si="119">IF(L16="","",L16*O16)</f>
        <v>15</v>
      </c>
      <c r="Q16" s="7" t="str">
        <f t="shared" si="42"/>
        <v>Extremo</v>
      </c>
      <c r="R16" s="81" t="s">
        <v>209</v>
      </c>
      <c r="S16" s="82"/>
      <c r="T16" s="83"/>
      <c r="U16" s="55" t="s">
        <v>210</v>
      </c>
      <c r="V16" s="55" t="s">
        <v>211</v>
      </c>
      <c r="W16" s="64" t="s">
        <v>84</v>
      </c>
      <c r="X16" s="64" t="s">
        <v>85</v>
      </c>
      <c r="Y16" s="7">
        <f t="shared" ref="Y16" si="120">IF(X16="","",IF(X16="Asignado",15,0))</f>
        <v>15</v>
      </c>
      <c r="Z16" s="64" t="s">
        <v>86</v>
      </c>
      <c r="AA16" s="7">
        <f t="shared" ref="AA16" si="121">IF(Z16="","",IF(Z16="Adecuado",15,0))</f>
        <v>15</v>
      </c>
      <c r="AB16" s="64" t="s">
        <v>87</v>
      </c>
      <c r="AC16" s="7">
        <f t="shared" ref="AC16" si="122">IF(AB16="","",IF(AB16="Oportuna",15,0))</f>
        <v>15</v>
      </c>
      <c r="AD16" s="64" t="s">
        <v>84</v>
      </c>
      <c r="AE16" s="7">
        <f t="shared" ref="AE16" si="123">IF(AD16="","",IF(AD16="Prevenir",15,IF(AD16="Detectar",10,0)))</f>
        <v>15</v>
      </c>
      <c r="AF16" s="64" t="s">
        <v>88</v>
      </c>
      <c r="AG16" s="7">
        <f t="shared" ref="AG16" si="124">IF(AF16="","",IF(AF16="Confiable",15,0))</f>
        <v>15</v>
      </c>
      <c r="AH16" s="64" t="s">
        <v>89</v>
      </c>
      <c r="AI16" s="7">
        <f t="shared" ref="AI16" si="125">IF(AH16="","",IF(AH16="Se investigan y resuelven oportunamente",15,0))</f>
        <v>15</v>
      </c>
      <c r="AJ16" s="64" t="s">
        <v>90</v>
      </c>
      <c r="AK16" s="7">
        <f t="shared" ref="AK16" si="126">IF(AJ16="","",IF(AJ16="Completa",15,IF(AJ16="Incompleta",10,0)))</f>
        <v>15</v>
      </c>
      <c r="AL16" s="7">
        <f t="shared" ref="AL16" si="127">IF(W16="","",AK16+AI16+AG16+AE16+AC16+AA16+Y16)</f>
        <v>105</v>
      </c>
      <c r="AM16" s="7" t="str">
        <f t="shared" ref="AM16" si="128">IF(AL16&lt;=85,"Débil",IF(AL16&gt;=96,"Fuerte","Moderado"))</f>
        <v>Fuerte</v>
      </c>
      <c r="AN16" s="64" t="s">
        <v>110</v>
      </c>
      <c r="AO16" s="7" t="str">
        <f t="shared" ref="AO16" si="129">IF(AN16="","",IF(AND(AM16="Fuerte",AN16="Fuerte"),"Fuerte",IF(AND(AM16="Fuerte",AN16="Moderado"),"Moderado",IF(AND(AM16="Moderado",AN16="Fuerte"),"Moderado",IF(AND(AM16="Moderado",AN16="Moderado"),"Moderado","Débil")))))</f>
        <v>Fuerte</v>
      </c>
      <c r="AP16" s="7">
        <f t="shared" ref="AP16" si="130">IF(AO16="Débil",0,IF(AO16="Moderado",50,100))</f>
        <v>100</v>
      </c>
      <c r="AQ16" s="64">
        <v>100</v>
      </c>
      <c r="AR16" s="7" t="str">
        <f t="shared" ref="AR16" si="131">IF(AQ16="","",IF(AQ16=100,"Fuerte",IF(AP16&lt;50,"Débil","Moderado")))</f>
        <v>Fuerte</v>
      </c>
      <c r="AS16" s="64" t="s">
        <v>92</v>
      </c>
      <c r="AT16" s="64" t="s">
        <v>93</v>
      </c>
      <c r="AU16" s="8">
        <f t="shared" ref="AU16" si="132">IF(L16="","",IF(AND(AR16="Fuerte",L16&gt;=3,OR(AS16="Directamente",AT16="Indirectamente",AT16="No disminuye")),L16-2,IF(AND(AR16="Fuerte",AS16="No disminuye",AT16="Directamente"),L16,IF(AND(AR16="Moderado",AS16="No disminuye",AT16="Directamente"),L16,IF(AND(AR16="Moderado",L16&gt;=2,OR(AS16="Directamente",AT16="Indirectamente",AT16="No disminuye")),L16-1,L16)))))</f>
        <v>1</v>
      </c>
      <c r="AV16" s="8">
        <f t="shared" ref="AV16" si="133">IF(AND(AR16="Moderado",AS16="Directamente",OR(AT16="Indirectamente",AT16="No disminuye")),O16,IF(AND(AR16="Fuerte",AS16="Directamente",AT16="No disminuye"),O16,IF(AND(AR16="Fuerte",AT16="Directamente",O16&gt;=3,OR(AS16="Directamente",AS16="No disminuye")),O16-2,IF(AND(O16&gt;=2,AR16="Moderado",AT16="Directamente",OR(AS16="Directamente",AS16="No disminuye")),O16,IF(AND(O16&gt;=2,AR16="Fuerte",AS16="Directamente",AT16="Indirectamente"),O16-1,O16)))))</f>
        <v>5</v>
      </c>
      <c r="AW16" s="7">
        <f t="shared" ref="AW16" si="134">IF(AF16="","",AV16*AU16)</f>
        <v>5</v>
      </c>
      <c r="AX16" s="7" t="str">
        <f t="shared" si="47"/>
        <v>Moderado</v>
      </c>
      <c r="AY16" s="127"/>
      <c r="AZ16" s="122"/>
      <c r="BA16" s="122"/>
      <c r="BB16" s="124"/>
      <c r="BC16" s="124"/>
      <c r="BD16" s="122"/>
    </row>
    <row r="17" spans="1:56" ht="126" customHeight="1" x14ac:dyDescent="0.25">
      <c r="A17" s="10" t="s">
        <v>178</v>
      </c>
      <c r="B17" s="10" t="s">
        <v>179</v>
      </c>
      <c r="C17" s="10" t="s">
        <v>118</v>
      </c>
      <c r="D17" s="4" t="s">
        <v>180</v>
      </c>
      <c r="E17" s="52" t="s">
        <v>169</v>
      </c>
      <c r="F17" s="54" t="s">
        <v>177</v>
      </c>
      <c r="G17" s="4">
        <v>3</v>
      </c>
      <c r="H17" s="4">
        <v>3</v>
      </c>
      <c r="I17" s="4"/>
      <c r="J17" s="4"/>
      <c r="K17" s="4"/>
      <c r="L17" s="7">
        <f t="shared" si="117"/>
        <v>3</v>
      </c>
      <c r="M17" s="7" t="str">
        <f t="shared" si="118"/>
        <v>3 - Posible</v>
      </c>
      <c r="N17" s="7" t="str">
        <f t="shared" si="39"/>
        <v>N.A.</v>
      </c>
      <c r="O17" s="7">
        <f t="shared" si="40"/>
        <v>1</v>
      </c>
      <c r="P17" s="7">
        <f t="shared" si="119"/>
        <v>3</v>
      </c>
      <c r="Q17" s="7" t="str">
        <f t="shared" si="42"/>
        <v>Moderado</v>
      </c>
      <c r="R17" s="81" t="s">
        <v>182</v>
      </c>
      <c r="S17" s="82"/>
      <c r="T17" s="83"/>
      <c r="U17" s="55" t="s">
        <v>184</v>
      </c>
      <c r="V17" s="55" t="s">
        <v>183</v>
      </c>
      <c r="W17" s="4" t="s">
        <v>108</v>
      </c>
      <c r="X17" s="4" t="s">
        <v>85</v>
      </c>
      <c r="Y17" s="7">
        <f t="shared" ref="Y17" si="135">IF(X17="","",IF(X17="Asignado",15,0))</f>
        <v>15</v>
      </c>
      <c r="Z17" s="4" t="s">
        <v>86</v>
      </c>
      <c r="AA17" s="7">
        <f t="shared" ref="AA17" si="136">IF(Z17="","",IF(Z17="Adecuado",15,0))</f>
        <v>15</v>
      </c>
      <c r="AB17" s="4" t="s">
        <v>87</v>
      </c>
      <c r="AC17" s="7">
        <f t="shared" ref="AC17" si="137">IF(AB17="","",IF(AB17="Oportuna",15,0))</f>
        <v>15</v>
      </c>
      <c r="AD17" s="4" t="s">
        <v>84</v>
      </c>
      <c r="AE17" s="7">
        <f t="shared" ref="AE17" si="138">IF(AD17="","",IF(AD17="Prevenir",15,IF(AD17="Detectar",10,0)))</f>
        <v>15</v>
      </c>
      <c r="AF17" s="4" t="s">
        <v>88</v>
      </c>
      <c r="AG17" s="7">
        <f t="shared" ref="AG17" si="139">IF(AF17="","",IF(AF17="Confiable",15,0))</f>
        <v>15</v>
      </c>
      <c r="AH17" s="4" t="s">
        <v>89</v>
      </c>
      <c r="AI17" s="7">
        <f t="shared" ref="AI17" si="140">IF(AH17="","",IF(AH17="Se investigan y resuelven oportunamente",15,0))</f>
        <v>15</v>
      </c>
      <c r="AJ17" s="4" t="s">
        <v>90</v>
      </c>
      <c r="AK17" s="7">
        <f t="shared" ref="AK17" si="141">IF(AJ17="","",IF(AJ17="Completa",15,IF(AJ17="Incompleta",10,0)))</f>
        <v>15</v>
      </c>
      <c r="AL17" s="7">
        <f t="shared" ref="AL17" si="142">IF(W17="","",AK17+AI17+AG17+AE17+AC17+AA17+Y17)</f>
        <v>105</v>
      </c>
      <c r="AM17" s="7" t="str">
        <f t="shared" ref="AM17" si="143">IF(AL17&lt;=85,"Débil",IF(AL17&gt;=96,"Fuerte","Moderado"))</f>
        <v>Fuerte</v>
      </c>
      <c r="AN17" s="4" t="s">
        <v>110</v>
      </c>
      <c r="AO17" s="7" t="str">
        <f t="shared" ref="AO17" si="144">IF(AN17="","",IF(AND(AM17="Fuerte",AN17="Fuerte"),"Fuerte",IF(AND(AM17="Fuerte",AN17="Moderado"),"Moderado",IF(AND(AM17="Moderado",AN17="Fuerte"),"Moderado",IF(AND(AM17="Moderado",AN17="Moderado"),"Moderado","Débil")))))</f>
        <v>Fuerte</v>
      </c>
      <c r="AP17" s="7">
        <f t="shared" ref="AP17" si="145">IF(AO17="Débil",0,IF(AO17="Moderado",50,100))</f>
        <v>100</v>
      </c>
      <c r="AQ17" s="4">
        <v>100</v>
      </c>
      <c r="AR17" s="7" t="str">
        <f t="shared" ref="AR17" si="146">IF(AQ17="","",IF(AQ17=100,"Fuerte",IF(AP17&lt;50,"Débil","Moderado")))</f>
        <v>Fuerte</v>
      </c>
      <c r="AS17" s="4" t="s">
        <v>92</v>
      </c>
      <c r="AT17" s="4" t="s">
        <v>93</v>
      </c>
      <c r="AU17" s="8">
        <f>IF(L17="","",IF(AND(AR17="Fuerte",L17&gt;=3,OR(AS17="Directamente",AT17="Indirectamente",AT17="No disminuye")),L17-2,IF(AND(AR17="Fuerte",AS17="No disminuye",AT17="Directamente"),L17,IF(AND(AR17="Moderado",AS17="No disminuye",AT17="Directamente"),L17,IF(AND(AR17="Moderado",L17&gt;=2,OR(AS17="Directamente",AT17="Indirectamente",AT17="No disminuye")),L17-1,L17)))))</f>
        <v>1</v>
      </c>
      <c r="AV17" s="8">
        <f>IF(AND(AR17="Moderado",AS17="Directamente",OR(AT17="Indirectamente",AT17="No disminuye")),O17,IF(AND(AR17="Fuerte",AS17="Directamente",AT17="No disminuye"),O17,IF(AND(AR17="Fuerte",AT17="Directamente",O17&gt;=3,OR(AS17="Directamente",AS17="No disminuye")),O17-2,IF(AND(O17&gt;=2,AR17="Moderado",AT17="Directamente",OR(AS17="Directamente",AS17="No disminuye")),O17,IF(AND(O17&gt;=2,AR17="Fuerte",AS17="Directamente",AT17="Indirectamente"),O17-1,O17)))))</f>
        <v>1</v>
      </c>
      <c r="AW17" s="7">
        <f t="shared" ref="AW17" si="147">IF(AF17="","",AV17*AU17)</f>
        <v>1</v>
      </c>
      <c r="AX17" s="7" t="str">
        <f t="shared" si="47"/>
        <v>Bajo</v>
      </c>
      <c r="AY17" s="127"/>
      <c r="AZ17" s="122"/>
      <c r="BA17" s="122"/>
      <c r="BB17" s="124"/>
      <c r="BC17" s="124"/>
      <c r="BD17" s="122"/>
    </row>
    <row r="18" spans="1:56" ht="114.6" customHeight="1" x14ac:dyDescent="0.25">
      <c r="A18" s="10" t="s">
        <v>194</v>
      </c>
      <c r="B18" s="10" t="s">
        <v>195</v>
      </c>
      <c r="C18" s="10" t="s">
        <v>118</v>
      </c>
      <c r="D18" s="4" t="s">
        <v>180</v>
      </c>
      <c r="E18" s="52" t="s">
        <v>169</v>
      </c>
      <c r="F18" s="43" t="s">
        <v>196</v>
      </c>
      <c r="G18" s="4">
        <v>2</v>
      </c>
      <c r="H18" s="4">
        <v>2</v>
      </c>
      <c r="I18" s="4"/>
      <c r="J18" s="4"/>
      <c r="K18" s="4"/>
      <c r="L18" s="7">
        <f t="shared" si="117"/>
        <v>2</v>
      </c>
      <c r="M18" s="7" t="str">
        <f t="shared" si="118"/>
        <v>2 - Improbable</v>
      </c>
      <c r="N18" s="7" t="str">
        <f t="shared" ref="N18" si="148">IF(A18="","",VLOOKUP(A18,$A$30:$W$44,23,FALSE))</f>
        <v>5 - Catastrófico</v>
      </c>
      <c r="O18" s="7">
        <f t="shared" ref="O18" si="149">IF(N18="5 - Catastrófico",5,IF(N18="4 - Mayor",4,IF(N18="3 - Moderado",3,IF(N18="2 - Menor",2,1))))</f>
        <v>5</v>
      </c>
      <c r="P18" s="7">
        <f t="shared" ref="P18" si="150">IF(L18="","",L18*O18)</f>
        <v>10</v>
      </c>
      <c r="Q18" s="7" t="str">
        <f t="shared" si="42"/>
        <v>Extremo</v>
      </c>
      <c r="R18" s="81" t="s">
        <v>197</v>
      </c>
      <c r="S18" s="82"/>
      <c r="T18" s="83"/>
      <c r="U18" s="37" t="s">
        <v>198</v>
      </c>
      <c r="V18" s="37" t="s">
        <v>199</v>
      </c>
      <c r="W18" s="4" t="s">
        <v>84</v>
      </c>
      <c r="X18" s="4" t="s">
        <v>85</v>
      </c>
      <c r="Y18" s="7">
        <f t="shared" ref="Y18" si="151">IF(X18="","",IF(X18="Asignado",15,0))</f>
        <v>15</v>
      </c>
      <c r="Z18" s="4" t="s">
        <v>86</v>
      </c>
      <c r="AA18" s="7">
        <f t="shared" ref="AA18" si="152">IF(Z18="","",IF(Z18="Adecuado",15,0))</f>
        <v>15</v>
      </c>
      <c r="AB18" s="4" t="s">
        <v>87</v>
      </c>
      <c r="AC18" s="7">
        <f t="shared" ref="AC18" si="153">IF(AB18="","",IF(AB18="Oportuna",15,0))</f>
        <v>15</v>
      </c>
      <c r="AD18" s="4" t="s">
        <v>84</v>
      </c>
      <c r="AE18" s="7">
        <f t="shared" ref="AE18" si="154">IF(AD18="","",IF(AD18="Prevenir",15,IF(AD18="Detectar",10,0)))</f>
        <v>15</v>
      </c>
      <c r="AF18" s="4" t="s">
        <v>88</v>
      </c>
      <c r="AG18" s="7">
        <f t="shared" ref="AG18" si="155">IF(AF18="","",IF(AF18="Confiable",15,0))</f>
        <v>15</v>
      </c>
      <c r="AH18" s="4" t="s">
        <v>89</v>
      </c>
      <c r="AI18" s="7">
        <f t="shared" ref="AI18" si="156">IF(AH18="","",IF(AH18="Se investigan y resuelven oportunamente",15,0))</f>
        <v>15</v>
      </c>
      <c r="AJ18" s="4" t="s">
        <v>90</v>
      </c>
      <c r="AK18" s="7">
        <f t="shared" ref="AK18" si="157">IF(AJ18="","",IF(AJ18="Completa",15,IF(AJ18="Incompleta",10,0)))</f>
        <v>15</v>
      </c>
      <c r="AL18" s="7">
        <f t="shared" ref="AL18" si="158">IF(W18="","",AK18+AI18+AG18+AE18+AC18+AA18+Y18)</f>
        <v>105</v>
      </c>
      <c r="AM18" s="7" t="str">
        <f t="shared" ref="AM18" si="159">IF(AL18&lt;=85,"Débil",IF(AL18&gt;=96,"Fuerte","Moderado"))</f>
        <v>Fuerte</v>
      </c>
      <c r="AN18" s="4" t="s">
        <v>110</v>
      </c>
      <c r="AO18" s="7" t="str">
        <f t="shared" ref="AO18" si="160">IF(AN18="","",IF(AND(AM18="Fuerte",AN18="Fuerte"),"Fuerte",IF(AND(AM18="Fuerte",AN18="Moderado"),"Moderado",IF(AND(AM18="Moderado",AN18="Fuerte"),"Moderado",IF(AND(AM18="Moderado",AN18="Moderado"),"Moderado","Débil")))))</f>
        <v>Fuerte</v>
      </c>
      <c r="AP18" s="7">
        <f t="shared" ref="AP18" si="161">IF(AO18="Débil",0,IF(AO18="Moderado",50,100))</f>
        <v>100</v>
      </c>
      <c r="AQ18" s="4">
        <v>100</v>
      </c>
      <c r="AR18" s="7" t="str">
        <f t="shared" ref="AR18" si="162">IF(AQ18="","",IF(AQ18=100,"Fuerte",IF(AP18&lt;50,"Débil","Moderado")))</f>
        <v>Fuerte</v>
      </c>
      <c r="AS18" s="4" t="s">
        <v>92</v>
      </c>
      <c r="AT18" s="4" t="s">
        <v>93</v>
      </c>
      <c r="AU18" s="8">
        <f>IF(L18="","",IF(AND(AR18="Fuerte",L18&gt;=3,OR(AS18="Directamente",AT18="Indirectamente",AT18="No disminuye")),L18-2,IF(AND(AR18="Fuerte",AS18="No disminuye",AT18="Directamente"),L18,IF(AND(AR18="Moderado",AS18="No disminuye",AT18="Directamente"),L18,IF(AND(AR18="Moderado",L18&gt;=2,OR(AS18="Directamente",AT18="Indirectamente",AT18="No disminuye")),L18-1,L18)))))</f>
        <v>2</v>
      </c>
      <c r="AV18" s="8">
        <f>IF(AND(AR18="Moderado",AS18="Directamente",OR(AT18="Indirectamente",AT18="No disminuye")),O18,IF(AND(AR18="Fuerte",AS18="Directamente",AT18="No disminuye"),O18,IF(AND(AR18="Fuerte",AT18="Directamente",O18&gt;=3,OR(AS18="Directamente",AS18="No disminuye")),O18-2,IF(AND(O18&gt;=2,AR18="Moderado",AT18="Directamente",OR(AS18="Directamente",AS18="No disminuye")),O18,IF(AND(O18&gt;=2,AR18="Fuerte",AS18="Directamente",AT18="Indirectamente"),O18-1,O18)))))</f>
        <v>5</v>
      </c>
      <c r="AW18" s="7">
        <f t="shared" ref="AW18" si="163">IF(AF18="","",AV18*AU18)</f>
        <v>10</v>
      </c>
      <c r="AX18" s="7" t="str">
        <f t="shared" si="47"/>
        <v>Extremo</v>
      </c>
      <c r="AY18" s="128"/>
      <c r="AZ18" s="68"/>
      <c r="BA18" s="68"/>
      <c r="BB18" s="125"/>
      <c r="BC18" s="125"/>
      <c r="BD18" s="68"/>
    </row>
    <row r="19" spans="1:56" ht="114.6" customHeight="1" x14ac:dyDescent="0.25">
      <c r="A19" s="10"/>
      <c r="B19" s="10"/>
      <c r="C19" s="10"/>
      <c r="D19" s="4"/>
      <c r="E19" s="32"/>
      <c r="F19" s="43"/>
      <c r="G19" s="4"/>
      <c r="H19" s="4"/>
      <c r="I19" s="4"/>
      <c r="J19" s="4"/>
      <c r="K19" s="4"/>
      <c r="L19" s="7"/>
      <c r="M19" s="7"/>
      <c r="N19" s="7"/>
      <c r="O19" s="7"/>
      <c r="P19" s="7"/>
      <c r="Q19" s="7"/>
      <c r="R19" s="35"/>
      <c r="S19" s="36"/>
      <c r="T19" s="37"/>
      <c r="U19" s="37"/>
      <c r="V19" s="37"/>
      <c r="W19" s="4"/>
      <c r="X19" s="4"/>
      <c r="Y19" s="7"/>
      <c r="Z19" s="4"/>
      <c r="AA19" s="7"/>
      <c r="AB19" s="4"/>
      <c r="AC19" s="7"/>
      <c r="AD19" s="4"/>
      <c r="AE19" s="7"/>
      <c r="AF19" s="4"/>
      <c r="AG19" s="7"/>
      <c r="AH19" s="4"/>
      <c r="AI19" s="7"/>
      <c r="AJ19" s="4"/>
      <c r="AK19" s="7"/>
      <c r="AL19" s="7"/>
      <c r="AM19" s="7"/>
      <c r="AN19" s="4"/>
      <c r="AO19" s="7"/>
      <c r="AP19" s="7"/>
      <c r="AQ19" s="4"/>
      <c r="AR19" s="7"/>
      <c r="AS19" s="4"/>
      <c r="AT19" s="4"/>
      <c r="AU19" s="8"/>
      <c r="AV19" s="8"/>
      <c r="AW19" s="7"/>
      <c r="AX19" s="7"/>
      <c r="AY19" s="5"/>
      <c r="AZ19" s="4"/>
      <c r="BA19" s="37"/>
      <c r="BB19" s="25"/>
      <c r="BC19" s="25"/>
      <c r="BD19" s="49"/>
    </row>
    <row r="20" spans="1:56" ht="89.45" customHeight="1" x14ac:dyDescent="0.25">
      <c r="A20" s="10"/>
      <c r="B20" s="10"/>
      <c r="C20" s="10"/>
      <c r="D20" s="4"/>
      <c r="E20" s="32"/>
      <c r="F20" s="62"/>
      <c r="G20" s="4"/>
      <c r="H20" s="4"/>
      <c r="I20" s="4"/>
      <c r="J20" s="4"/>
      <c r="K20" s="4"/>
      <c r="L20" s="7"/>
      <c r="M20" s="7"/>
      <c r="N20" s="7"/>
      <c r="O20" s="7"/>
      <c r="P20" s="7"/>
      <c r="Q20" s="7"/>
      <c r="R20" s="59"/>
      <c r="S20" s="60"/>
      <c r="T20" s="61"/>
      <c r="U20" s="61"/>
      <c r="V20" s="61"/>
      <c r="W20" s="4"/>
      <c r="X20" s="4"/>
      <c r="Y20" s="7"/>
      <c r="Z20" s="4"/>
      <c r="AA20" s="7"/>
      <c r="AB20" s="4"/>
      <c r="AC20" s="7"/>
      <c r="AD20" s="4"/>
      <c r="AE20" s="7"/>
      <c r="AF20" s="4"/>
      <c r="AG20" s="7"/>
      <c r="AH20" s="4"/>
      <c r="AI20" s="7"/>
      <c r="AJ20" s="4"/>
      <c r="AK20" s="7"/>
      <c r="AL20" s="7"/>
      <c r="AM20" s="7"/>
      <c r="AN20" s="4"/>
      <c r="AO20" s="7"/>
      <c r="AP20" s="7"/>
      <c r="AQ20" s="4"/>
      <c r="AR20" s="7"/>
      <c r="AS20" s="4"/>
      <c r="AT20" s="4"/>
      <c r="AU20" s="8"/>
      <c r="AV20" s="8"/>
      <c r="AW20" s="7"/>
      <c r="AX20" s="7"/>
      <c r="AY20" s="5"/>
      <c r="AZ20" s="4"/>
      <c r="BA20" s="61"/>
      <c r="BB20" s="25"/>
      <c r="BC20" s="25"/>
      <c r="BD20" s="58"/>
    </row>
    <row r="21" spans="1:56" x14ac:dyDescent="0.25">
      <c r="A21" s="18"/>
      <c r="B21" s="18"/>
      <c r="C21" s="24"/>
      <c r="D21" s="2"/>
      <c r="E21" s="24"/>
      <c r="F21" s="13"/>
      <c r="G21" s="2"/>
      <c r="H21" s="2"/>
      <c r="I21" s="2"/>
      <c r="J21" s="2"/>
      <c r="K21" s="2"/>
      <c r="L21" s="2"/>
      <c r="M21" s="2"/>
      <c r="N21" s="2"/>
      <c r="O21" s="2"/>
      <c r="P21" s="2"/>
      <c r="Q21" s="2"/>
      <c r="R21" s="2"/>
      <c r="S21" s="18"/>
      <c r="T21" s="18"/>
      <c r="U21" s="18"/>
      <c r="V21" s="18"/>
      <c r="W21" s="18"/>
      <c r="X21" s="2"/>
      <c r="Y21" s="2"/>
      <c r="Z21" s="2"/>
      <c r="AA21" s="2"/>
      <c r="AB21" s="2"/>
      <c r="AC21" s="2"/>
      <c r="AD21" s="2"/>
      <c r="AE21" s="2"/>
      <c r="AF21" s="2"/>
      <c r="AG21" s="2"/>
      <c r="AH21" s="2"/>
      <c r="AI21" s="2"/>
      <c r="AJ21" s="2"/>
      <c r="AK21" s="2"/>
      <c r="AL21" s="2"/>
      <c r="AM21" s="2"/>
      <c r="AN21" s="2"/>
      <c r="AO21" s="2"/>
      <c r="AP21" s="2"/>
      <c r="AQ21" s="2"/>
      <c r="AR21" s="18"/>
      <c r="AS21" s="18"/>
      <c r="AT21" s="18"/>
      <c r="AU21" s="18"/>
      <c r="AV21" s="2"/>
      <c r="AW21" s="2"/>
      <c r="AX21" s="18"/>
      <c r="AY21" s="2"/>
      <c r="AZ21" s="2"/>
      <c r="BA21" s="2"/>
      <c r="BB21" s="2"/>
      <c r="BC21" s="23"/>
      <c r="BD21" s="23"/>
    </row>
    <row r="22" spans="1:56" x14ac:dyDescent="0.25">
      <c r="A22" s="18"/>
      <c r="B22" s="18"/>
      <c r="C22" s="24"/>
      <c r="D22" s="2"/>
      <c r="E22" s="24"/>
      <c r="F22" s="13"/>
      <c r="G22" s="2"/>
      <c r="H22" s="2"/>
      <c r="I22" s="2"/>
      <c r="J22" s="2"/>
      <c r="K22" s="2"/>
      <c r="L22" s="2"/>
      <c r="M22" s="2"/>
      <c r="N22" s="2"/>
      <c r="O22" s="2"/>
      <c r="P22" s="2"/>
      <c r="Q22" s="2"/>
      <c r="R22" s="2"/>
      <c r="S22" s="18"/>
      <c r="T22" s="18"/>
      <c r="U22" s="18"/>
      <c r="V22" s="18"/>
      <c r="W22" s="18"/>
      <c r="X22" s="2"/>
      <c r="Y22" s="2"/>
      <c r="Z22" s="2"/>
      <c r="AA22" s="2"/>
      <c r="AB22" s="2"/>
      <c r="AC22" s="2"/>
      <c r="AD22" s="2"/>
      <c r="AE22" s="2"/>
      <c r="AF22" s="2"/>
      <c r="AG22" s="2"/>
      <c r="AH22" s="2"/>
      <c r="AI22" s="2"/>
      <c r="AJ22" s="2"/>
      <c r="AK22" s="2"/>
      <c r="AL22" s="2"/>
      <c r="AM22" s="2"/>
      <c r="AN22" s="2"/>
      <c r="AO22" s="2"/>
      <c r="AP22" s="2"/>
      <c r="AQ22" s="2"/>
      <c r="AR22" s="18"/>
      <c r="AS22" s="18"/>
      <c r="AT22" s="18"/>
      <c r="AU22" s="18"/>
      <c r="AV22" s="2"/>
      <c r="AW22" s="2"/>
      <c r="AX22" s="18"/>
      <c r="AY22" s="2"/>
      <c r="AZ22" s="2"/>
      <c r="BA22" s="2"/>
      <c r="BB22" s="2"/>
      <c r="BC22" s="23"/>
      <c r="BD22" s="23"/>
    </row>
    <row r="23" spans="1:56" x14ac:dyDescent="0.25">
      <c r="A23" s="18"/>
      <c r="B23" s="18"/>
      <c r="C23" s="24"/>
      <c r="D23" s="2"/>
      <c r="E23" s="24"/>
      <c r="F23" s="13"/>
      <c r="G23" s="2"/>
      <c r="H23" s="2"/>
      <c r="I23" s="2"/>
      <c r="J23" s="2"/>
      <c r="K23" s="2"/>
      <c r="L23" s="2"/>
      <c r="M23" s="2"/>
      <c r="N23" s="2"/>
      <c r="O23" s="2"/>
      <c r="P23" s="2"/>
      <c r="Q23" s="2"/>
      <c r="R23" s="2"/>
      <c r="S23" s="18"/>
      <c r="T23" s="18"/>
      <c r="U23" s="18"/>
      <c r="V23" s="18"/>
      <c r="W23" s="18"/>
      <c r="X23" s="2"/>
      <c r="Y23" s="2"/>
      <c r="Z23" s="2"/>
      <c r="AA23" s="2"/>
      <c r="AB23" s="2"/>
      <c r="AC23" s="2"/>
      <c r="AD23" s="2"/>
      <c r="AE23" s="2"/>
      <c r="AF23" s="2"/>
      <c r="AG23" s="2"/>
      <c r="AH23" s="2"/>
      <c r="AI23" s="2"/>
      <c r="AJ23" s="2"/>
      <c r="AK23" s="2"/>
      <c r="AL23" s="2"/>
      <c r="AM23" s="2"/>
      <c r="AN23" s="2"/>
      <c r="AO23" s="2"/>
      <c r="AP23" s="2"/>
      <c r="AQ23" s="2"/>
      <c r="AR23" s="18"/>
      <c r="AS23" s="18"/>
      <c r="AT23" s="18"/>
      <c r="AU23" s="18"/>
      <c r="AV23" s="2"/>
      <c r="AW23" s="2"/>
      <c r="AX23" s="18"/>
      <c r="AY23" s="2"/>
      <c r="AZ23" s="2"/>
      <c r="BA23" s="2"/>
      <c r="BB23" s="2"/>
      <c r="BC23" s="23"/>
      <c r="BD23" s="23"/>
    </row>
    <row r="24" spans="1:56" x14ac:dyDescent="0.25">
      <c r="A24" s="18"/>
      <c r="B24" s="18"/>
      <c r="C24" s="24"/>
      <c r="D24" s="2"/>
      <c r="E24" s="24"/>
      <c r="F24" s="13"/>
      <c r="G24" s="2"/>
      <c r="H24" s="2"/>
      <c r="I24" s="2"/>
      <c r="J24" s="2"/>
      <c r="K24" s="2"/>
      <c r="L24" s="2"/>
      <c r="M24" s="2"/>
      <c r="N24" s="2"/>
      <c r="O24" s="2"/>
      <c r="P24" s="2"/>
      <c r="Q24" s="2"/>
      <c r="R24" s="2"/>
      <c r="S24" s="18"/>
      <c r="T24" s="18"/>
      <c r="U24" s="18"/>
      <c r="V24" s="18"/>
      <c r="W24" s="18"/>
      <c r="X24" s="2"/>
      <c r="Y24" s="2"/>
      <c r="Z24" s="2"/>
      <c r="AA24" s="2"/>
      <c r="AB24" s="2"/>
      <c r="AC24" s="2"/>
      <c r="AD24" s="2"/>
      <c r="AE24" s="2"/>
      <c r="AF24" s="2"/>
      <c r="AG24" s="2"/>
      <c r="AH24" s="2"/>
      <c r="AI24" s="2"/>
      <c r="AJ24" s="2"/>
      <c r="AK24" s="2"/>
      <c r="AL24" s="2"/>
      <c r="AM24" s="2"/>
      <c r="AN24" s="2"/>
      <c r="AO24" s="2"/>
      <c r="AP24" s="2"/>
      <c r="AQ24" s="2"/>
      <c r="AR24" s="18"/>
      <c r="AS24" s="18"/>
      <c r="AT24" s="18"/>
      <c r="AU24" s="18"/>
      <c r="AV24" s="2"/>
      <c r="AW24" s="2"/>
      <c r="AX24" s="18"/>
      <c r="AY24" s="2"/>
      <c r="AZ24" s="2"/>
      <c r="BA24" s="2"/>
      <c r="BB24" s="2"/>
      <c r="BC24" s="23"/>
      <c r="BD24" s="23"/>
    </row>
    <row r="25" spans="1:56" x14ac:dyDescent="0.25">
      <c r="A25" s="18"/>
      <c r="B25" s="18"/>
      <c r="C25" s="24"/>
      <c r="D25" s="2"/>
      <c r="E25" s="24"/>
      <c r="F25" s="13"/>
      <c r="G25" s="2"/>
      <c r="H25" s="2"/>
      <c r="I25" s="2"/>
      <c r="J25" s="2"/>
      <c r="K25" s="2"/>
      <c r="L25" s="2"/>
      <c r="M25" s="2"/>
      <c r="N25" s="2"/>
      <c r="O25" s="2"/>
      <c r="P25" s="2"/>
      <c r="Q25" s="2"/>
      <c r="R25" s="2"/>
      <c r="S25" s="18"/>
      <c r="T25" s="18"/>
      <c r="U25" s="18"/>
      <c r="V25" s="18"/>
      <c r="W25" s="18"/>
      <c r="X25" s="2"/>
      <c r="Y25" s="2"/>
      <c r="Z25" s="2"/>
      <c r="AA25" s="2"/>
      <c r="AB25" s="2"/>
      <c r="AC25" s="2"/>
      <c r="AD25" s="2"/>
      <c r="AE25" s="2"/>
      <c r="AF25" s="2"/>
      <c r="AG25" s="2"/>
      <c r="AH25" s="2"/>
      <c r="AI25" s="2"/>
      <c r="AJ25" s="2"/>
      <c r="AK25" s="2"/>
      <c r="AL25" s="2"/>
      <c r="AM25" s="2"/>
      <c r="AN25" s="2"/>
      <c r="AO25" s="2"/>
      <c r="AP25" s="2"/>
      <c r="AQ25" s="2"/>
      <c r="AR25" s="18"/>
      <c r="AS25" s="18"/>
      <c r="AT25" s="18"/>
      <c r="AU25" s="18"/>
      <c r="AV25" s="2"/>
      <c r="AW25" s="2"/>
      <c r="AX25" s="18"/>
      <c r="AY25" s="2"/>
      <c r="AZ25" s="2"/>
      <c r="BA25" s="2"/>
      <c r="BB25" s="2"/>
      <c r="BC25" s="23"/>
      <c r="BD25" s="23"/>
    </row>
    <row r="26" spans="1:56" x14ac:dyDescent="0.25">
      <c r="A26" s="18"/>
      <c r="B26" s="18"/>
      <c r="C26" s="18"/>
      <c r="D26" s="18"/>
      <c r="E26" s="18"/>
      <c r="F26" s="48"/>
      <c r="G26" s="18"/>
      <c r="H26" s="18"/>
      <c r="I26" s="18"/>
      <c r="J26" s="18"/>
      <c r="K26" s="18"/>
      <c r="L26" s="18"/>
      <c r="U26" s="1"/>
      <c r="V26" s="1"/>
    </row>
    <row r="27" spans="1:56" x14ac:dyDescent="0.25">
      <c r="U27" s="1"/>
      <c r="V27" s="1"/>
    </row>
    <row r="28" spans="1:56" ht="69" customHeight="1" x14ac:dyDescent="0.25">
      <c r="A28" s="102" t="s">
        <v>42</v>
      </c>
      <c r="B28" s="102" t="s">
        <v>41</v>
      </c>
      <c r="C28" s="102"/>
      <c r="D28" s="102"/>
      <c r="E28" s="102"/>
      <c r="F28" s="102"/>
      <c r="G28" s="102"/>
      <c r="H28" s="102"/>
      <c r="I28" s="102"/>
      <c r="J28" s="102"/>
      <c r="K28" s="102"/>
      <c r="L28" s="102"/>
      <c r="M28" s="102"/>
      <c r="N28" s="102"/>
      <c r="O28" s="102"/>
      <c r="P28" s="102"/>
      <c r="Q28" s="102"/>
      <c r="R28" s="102"/>
      <c r="S28" s="102"/>
      <c r="T28" s="102"/>
      <c r="U28" s="102" t="s">
        <v>40</v>
      </c>
      <c r="V28" s="102"/>
      <c r="W28" s="102"/>
      <c r="X28" s="104" t="s">
        <v>39</v>
      </c>
      <c r="Y28" s="105"/>
      <c r="Z28" s="105"/>
      <c r="AA28" s="106"/>
      <c r="AB28" s="107" t="s">
        <v>10</v>
      </c>
      <c r="AC28" s="103"/>
    </row>
    <row r="29" spans="1:56" ht="110.25" customHeight="1" x14ac:dyDescent="0.25">
      <c r="A29" s="102"/>
      <c r="B29" s="22" t="s">
        <v>38</v>
      </c>
      <c r="C29" s="22" t="s">
        <v>37</v>
      </c>
      <c r="D29" s="22" t="s">
        <v>36</v>
      </c>
      <c r="E29" s="22" t="s">
        <v>101</v>
      </c>
      <c r="F29" s="22" t="s">
        <v>35</v>
      </c>
      <c r="G29" s="22" t="s">
        <v>34</v>
      </c>
      <c r="H29" s="22" t="s">
        <v>102</v>
      </c>
      <c r="I29" s="22" t="s">
        <v>33</v>
      </c>
      <c r="J29" s="22" t="s">
        <v>32</v>
      </c>
      <c r="K29" s="22" t="s">
        <v>31</v>
      </c>
      <c r="L29" s="22" t="s">
        <v>30</v>
      </c>
      <c r="M29" s="22" t="s">
        <v>29</v>
      </c>
      <c r="N29" s="22" t="s">
        <v>28</v>
      </c>
      <c r="O29" s="22" t="s">
        <v>27</v>
      </c>
      <c r="P29" s="22" t="s">
        <v>26</v>
      </c>
      <c r="Q29" s="22" t="s">
        <v>25</v>
      </c>
      <c r="R29" s="22" t="s">
        <v>24</v>
      </c>
      <c r="S29" s="4" t="s">
        <v>23</v>
      </c>
      <c r="T29" s="4" t="s">
        <v>22</v>
      </c>
      <c r="U29" s="33" t="s">
        <v>21</v>
      </c>
      <c r="V29" s="33" t="s">
        <v>20</v>
      </c>
      <c r="W29" s="33" t="s">
        <v>19</v>
      </c>
      <c r="X29" s="33" t="s">
        <v>80</v>
      </c>
      <c r="Y29" s="33" t="s">
        <v>18</v>
      </c>
      <c r="Z29" s="33" t="s">
        <v>17</v>
      </c>
      <c r="AA29" s="33" t="s">
        <v>16</v>
      </c>
      <c r="AB29" s="107"/>
      <c r="AC29" s="103"/>
    </row>
    <row r="30" spans="1:56" ht="94.5" customHeight="1" x14ac:dyDescent="0.25">
      <c r="A30" s="38" t="str">
        <f>A7</f>
        <v>Posibilidad de Violación al régimen constitucional y/o legal de inhabilidades e incompatibilidades y conflicto de intereses, para obtener beneficio a nombre propio o de terceros</v>
      </c>
      <c r="B30" s="10" t="s">
        <v>81</v>
      </c>
      <c r="C30" s="10" t="s">
        <v>79</v>
      </c>
      <c r="D30" s="10" t="s">
        <v>81</v>
      </c>
      <c r="E30" s="10" t="s">
        <v>81</v>
      </c>
      <c r="F30" s="10" t="s">
        <v>79</v>
      </c>
      <c r="G30" s="10" t="s">
        <v>79</v>
      </c>
      <c r="H30" s="4" t="s">
        <v>81</v>
      </c>
      <c r="I30" s="4" t="s">
        <v>81</v>
      </c>
      <c r="J30" s="4" t="s">
        <v>81</v>
      </c>
      <c r="K30" s="4" t="s">
        <v>79</v>
      </c>
      <c r="L30" s="4" t="s">
        <v>79</v>
      </c>
      <c r="M30" s="4" t="s">
        <v>79</v>
      </c>
      <c r="N30" s="4" t="s">
        <v>79</v>
      </c>
      <c r="O30" s="4" t="s">
        <v>79</v>
      </c>
      <c r="P30" s="4" t="s">
        <v>81</v>
      </c>
      <c r="Q30" s="4" t="s">
        <v>81</v>
      </c>
      <c r="R30" s="11" t="s">
        <v>79</v>
      </c>
      <c r="S30" s="11" t="s">
        <v>81</v>
      </c>
      <c r="T30" s="11" t="s">
        <v>79</v>
      </c>
      <c r="U30" s="7">
        <f>IF(A30="","",IF(AB30="Riesgo de Gestión","N.A.",COUNTIF(B30:T30,"Si")))</f>
        <v>10</v>
      </c>
      <c r="V30" s="7">
        <f>IF(A30="","",IF(AB30="Riesgo de Gestión","N.A.",COUNTIF(B30:T30,"No")))</f>
        <v>9</v>
      </c>
      <c r="W30" s="7" t="str">
        <f>IF(A30="","",IF(AB30="Riesgo de Gestión","N.A.",IF(U30&lt;=5,"3 - Moderado",IF(U30&gt;=12,"5 - Catastrófico","4 - Mayor"))))</f>
        <v>4 - Mayor</v>
      </c>
      <c r="X30" s="4" t="s">
        <v>79</v>
      </c>
      <c r="Y30" s="4" t="s">
        <v>79</v>
      </c>
      <c r="Z30" s="4" t="s">
        <v>79</v>
      </c>
      <c r="AA30" s="4" t="s">
        <v>79</v>
      </c>
      <c r="AB30" s="21" t="str">
        <f>IF(A30="","",IF(AND(X30="SI",Y30="SI",AA30="SI",Z30="Si"),"Riesgo de Corrupción","Riesgo de Gestión"))</f>
        <v>Riesgo de Corrupción</v>
      </c>
    </row>
    <row r="31" spans="1:56" ht="94.5" customHeight="1" x14ac:dyDescent="0.25">
      <c r="A31" s="38" t="str">
        <f t="shared" ref="A31" si="164">A8</f>
        <v>Posibilidad de recibir o solicitar cualquier dádiva o beneficio a nombre propio o de terceros con el fin de celebrar un contrato</v>
      </c>
      <c r="B31" s="10" t="s">
        <v>81</v>
      </c>
      <c r="C31" s="10" t="s">
        <v>79</v>
      </c>
      <c r="D31" s="10" t="s">
        <v>79</v>
      </c>
      <c r="E31" s="10" t="s">
        <v>79</v>
      </c>
      <c r="F31" s="10" t="s">
        <v>79</v>
      </c>
      <c r="G31" s="10" t="s">
        <v>79</v>
      </c>
      <c r="H31" s="4" t="s">
        <v>81</v>
      </c>
      <c r="I31" s="4" t="s">
        <v>81</v>
      </c>
      <c r="J31" s="4" t="s">
        <v>81</v>
      </c>
      <c r="K31" s="4" t="s">
        <v>79</v>
      </c>
      <c r="L31" s="4" t="s">
        <v>79</v>
      </c>
      <c r="M31" s="4" t="s">
        <v>79</v>
      </c>
      <c r="N31" s="4" t="s">
        <v>79</v>
      </c>
      <c r="O31" s="4" t="s">
        <v>79</v>
      </c>
      <c r="P31" s="4" t="s">
        <v>81</v>
      </c>
      <c r="Q31" s="4" t="s">
        <v>81</v>
      </c>
      <c r="R31" s="39" t="s">
        <v>79</v>
      </c>
      <c r="S31" s="39" t="s">
        <v>81</v>
      </c>
      <c r="T31" s="39" t="s">
        <v>79</v>
      </c>
      <c r="U31" s="7">
        <f>IF(A31="","",IF(AB31="Riesgo de Gestión","N.A.",COUNTIF(B31:T31,"Si")))</f>
        <v>12</v>
      </c>
      <c r="V31" s="7">
        <f>IF(A31="","",IF(AB31="Riesgo de Gestión","N.A.",COUNTIF(B31:T31,"No")))</f>
        <v>7</v>
      </c>
      <c r="W31" s="7" t="str">
        <f>IF(A31="","",IF(AB31="Riesgo de Gestión","N.A.",IF(U31&lt;=5,"3 - Moderado",IF(U31&gt;=12,"5 - Catastrófico","4 - Mayor"))))</f>
        <v>5 - Catastrófico</v>
      </c>
      <c r="X31" s="4" t="s">
        <v>79</v>
      </c>
      <c r="Y31" s="4" t="s">
        <v>79</v>
      </c>
      <c r="Z31" s="4" t="s">
        <v>79</v>
      </c>
      <c r="AA31" s="4" t="s">
        <v>79</v>
      </c>
      <c r="AB31" s="21" t="str">
        <f>IF(A31="","",IF(AND(X31="SI",Y31="SI",AA31="SI",Z31="Si"),"Riesgo de Corrupción","Riesgo de Gestión"))</f>
        <v>Riesgo de Corrupción</v>
      </c>
    </row>
    <row r="32" spans="1:56" ht="67.5" customHeight="1" x14ac:dyDescent="0.25">
      <c r="A32" s="38" t="str">
        <f t="shared" ref="A32:A37" si="165">A10</f>
        <v>Posibilidad de recibir beneficio a nombre propio o de terceros por mal manejo y custodia de los bienes que son propiedad de la Institución</v>
      </c>
      <c r="B32" s="10" t="s">
        <v>79</v>
      </c>
      <c r="C32" s="10" t="s">
        <v>79</v>
      </c>
      <c r="D32" s="10" t="s">
        <v>79</v>
      </c>
      <c r="E32" s="10" t="s">
        <v>81</v>
      </c>
      <c r="F32" s="10" t="s">
        <v>81</v>
      </c>
      <c r="G32" s="10" t="s">
        <v>79</v>
      </c>
      <c r="H32" s="4" t="s">
        <v>79</v>
      </c>
      <c r="I32" s="4" t="s">
        <v>81</v>
      </c>
      <c r="J32" s="4" t="s">
        <v>79</v>
      </c>
      <c r="K32" s="4" t="s">
        <v>79</v>
      </c>
      <c r="L32" s="4" t="s">
        <v>79</v>
      </c>
      <c r="M32" s="4" t="s">
        <v>79</v>
      </c>
      <c r="N32" s="4" t="s">
        <v>79</v>
      </c>
      <c r="O32" s="4" t="s">
        <v>81</v>
      </c>
      <c r="P32" s="4" t="s">
        <v>81</v>
      </c>
      <c r="Q32" s="4" t="s">
        <v>81</v>
      </c>
      <c r="R32" s="41" t="s">
        <v>79</v>
      </c>
      <c r="S32" s="41" t="s">
        <v>81</v>
      </c>
      <c r="T32" s="41" t="s">
        <v>81</v>
      </c>
      <c r="U32" s="7">
        <f>IF(A32="","",IF(AB32="Riesgo de Gestión","N.A.",COUNTIF(B32:T32,"Si")))</f>
        <v>11</v>
      </c>
      <c r="V32" s="7">
        <f t="shared" ref="V32:V44" si="166">IF(A32="","",IF(AB32="Riesgo de Gestión","N.A.",COUNTIF(B32:T32,"No")))</f>
        <v>8</v>
      </c>
      <c r="W32" s="7" t="str">
        <f t="shared" ref="W32:W44" si="167">IF(A32="","",IF(AB32="Riesgo de Gestión","N.A.",IF(U32&lt;=5,"3 - Moderado",IF(U32&gt;=12,"5 - Catastrófico","4 - Mayor"))))</f>
        <v>4 - Mayor</v>
      </c>
      <c r="X32" s="4" t="s">
        <v>79</v>
      </c>
      <c r="Y32" s="4" t="s">
        <v>79</v>
      </c>
      <c r="Z32" s="4" t="s">
        <v>79</v>
      </c>
      <c r="AA32" s="4" t="s">
        <v>79</v>
      </c>
      <c r="AB32" s="21" t="str">
        <f>IF(A32="","",IF(AND(X32="SI",Y32="SI",AA32="SI",Z32="Si"),"Riesgo de Corrupción","Riesgo de Gestión"))</f>
        <v>Riesgo de Corrupción</v>
      </c>
    </row>
    <row r="33" spans="1:28" ht="67.5" customHeight="1" x14ac:dyDescent="0.25">
      <c r="A33" s="38" t="str">
        <f t="shared" si="165"/>
        <v>Posibilidad de vinculación o encargo a un servidor que no cumple con los requisitos existentes en el manual de funciones en favor de un tercero</v>
      </c>
      <c r="B33" s="10" t="s">
        <v>79</v>
      </c>
      <c r="C33" s="10" t="s">
        <v>79</v>
      </c>
      <c r="D33" s="10" t="s">
        <v>79</v>
      </c>
      <c r="E33" s="10" t="s">
        <v>81</v>
      </c>
      <c r="F33" s="10" t="s">
        <v>79</v>
      </c>
      <c r="G33" s="10" t="s">
        <v>81</v>
      </c>
      <c r="H33" s="4" t="s">
        <v>79</v>
      </c>
      <c r="I33" s="4" t="s">
        <v>81</v>
      </c>
      <c r="J33" s="4" t="s">
        <v>81</v>
      </c>
      <c r="K33" s="4" t="s">
        <v>79</v>
      </c>
      <c r="L33" s="4" t="s">
        <v>79</v>
      </c>
      <c r="M33" s="4" t="s">
        <v>79</v>
      </c>
      <c r="N33" s="4" t="s">
        <v>79</v>
      </c>
      <c r="O33" s="4" t="s">
        <v>79</v>
      </c>
      <c r="P33" s="4" t="s">
        <v>79</v>
      </c>
      <c r="Q33" s="4" t="s">
        <v>81</v>
      </c>
      <c r="R33" s="41" t="s">
        <v>79</v>
      </c>
      <c r="S33" s="41" t="s">
        <v>79</v>
      </c>
      <c r="T33" s="41" t="s">
        <v>79</v>
      </c>
      <c r="U33" s="7">
        <f>IF(A33="","",IF(AB33="Riesgo de Gestión","N.A.",COUNTIF(B33:T33,"Si")))</f>
        <v>14</v>
      </c>
      <c r="V33" s="7">
        <f t="shared" ref="V33" si="168">IF(A33="","",IF(AB33="Riesgo de Gestión","N.A.",COUNTIF(B33:T33,"No")))</f>
        <v>5</v>
      </c>
      <c r="W33" s="7" t="str">
        <f t="shared" ref="W33" si="169">IF(A33="","",IF(AB33="Riesgo de Gestión","N.A.",IF(U33&lt;=5,"3 - Moderado",IF(U33&gt;=12,"5 - Catastrófico","4 - Mayor"))))</f>
        <v>5 - Catastrófico</v>
      </c>
      <c r="X33" s="4" t="s">
        <v>79</v>
      </c>
      <c r="Y33" s="4" t="s">
        <v>79</v>
      </c>
      <c r="Z33" s="4" t="s">
        <v>79</v>
      </c>
      <c r="AA33" s="4" t="s">
        <v>79</v>
      </c>
      <c r="AB33" s="21" t="str">
        <f t="shared" ref="AB33:AB44" si="170">IF(A33="","",IF(AND(X33="SI",Y33="SI",AA33="SI",Z33="Si"),"Riesgo de Corrupción","Riesgo de Gestión"))</f>
        <v>Riesgo de Corrupción</v>
      </c>
    </row>
    <row r="34" spans="1:28" ht="120.75" customHeight="1" x14ac:dyDescent="0.25">
      <c r="A34" s="38" t="str">
        <f t="shared" si="165"/>
        <v>Posibilidad de recibir o solicitar cualquier dádiva o beneficio a nombre propio o de terceros dentro de algunas de las etapas previstas en la atención de infracciones o en el otorgamiento de licencias y permisos sin el cumplimiento de requisitos legales</v>
      </c>
      <c r="B34" s="10" t="s">
        <v>79</v>
      </c>
      <c r="C34" s="10" t="s">
        <v>79</v>
      </c>
      <c r="D34" s="10" t="s">
        <v>79</v>
      </c>
      <c r="E34" s="10" t="s">
        <v>79</v>
      </c>
      <c r="F34" s="10" t="s">
        <v>79</v>
      </c>
      <c r="G34" s="10" t="s">
        <v>79</v>
      </c>
      <c r="H34" s="4" t="s">
        <v>81</v>
      </c>
      <c r="I34" s="4" t="s">
        <v>79</v>
      </c>
      <c r="J34" s="4" t="s">
        <v>81</v>
      </c>
      <c r="K34" s="4" t="s">
        <v>79</v>
      </c>
      <c r="L34" s="4" t="s">
        <v>79</v>
      </c>
      <c r="M34" s="4" t="s">
        <v>79</v>
      </c>
      <c r="N34" s="4" t="s">
        <v>79</v>
      </c>
      <c r="O34" s="4" t="s">
        <v>79</v>
      </c>
      <c r="P34" s="4" t="s">
        <v>79</v>
      </c>
      <c r="Q34" s="4" t="s">
        <v>81</v>
      </c>
      <c r="R34" s="41" t="s">
        <v>79</v>
      </c>
      <c r="S34" s="41" t="s">
        <v>79</v>
      </c>
      <c r="T34" s="41" t="s">
        <v>79</v>
      </c>
      <c r="U34" s="7">
        <f t="shared" ref="U34:U44" si="171">IF(A34="","",IF(AB34="Riesgo de Gestión","N.A.",COUNTIF(B34:T34,"Si")))</f>
        <v>16</v>
      </c>
      <c r="V34" s="7">
        <f t="shared" si="166"/>
        <v>3</v>
      </c>
      <c r="W34" s="7" t="str">
        <f t="shared" si="167"/>
        <v>5 - Catastrófico</v>
      </c>
      <c r="X34" s="4" t="s">
        <v>79</v>
      </c>
      <c r="Y34" s="4" t="s">
        <v>79</v>
      </c>
      <c r="Z34" s="4" t="s">
        <v>79</v>
      </c>
      <c r="AA34" s="4" t="s">
        <v>79</v>
      </c>
      <c r="AB34" s="21" t="str">
        <f t="shared" si="170"/>
        <v>Riesgo de Corrupción</v>
      </c>
    </row>
    <row r="35" spans="1:28" ht="93" customHeight="1" x14ac:dyDescent="0.25">
      <c r="A35" s="38" t="str">
        <f t="shared" si="165"/>
        <v xml:space="preserve">Posibilidad de recibir o solicitar cualquier dádiva o beneficio a nombre propio o de terceros con el fin de tomar decisiones en materia regulatoria ajustada a sus intereses </v>
      </c>
      <c r="B35" s="10" t="s">
        <v>81</v>
      </c>
      <c r="C35" s="10" t="s">
        <v>79</v>
      </c>
      <c r="D35" s="10" t="s">
        <v>79</v>
      </c>
      <c r="E35" s="10" t="s">
        <v>79</v>
      </c>
      <c r="F35" s="10" t="s">
        <v>79</v>
      </c>
      <c r="G35" s="10" t="s">
        <v>79</v>
      </c>
      <c r="H35" s="4" t="s">
        <v>81</v>
      </c>
      <c r="I35" s="4" t="s">
        <v>79</v>
      </c>
      <c r="J35" s="4" t="s">
        <v>81</v>
      </c>
      <c r="K35" s="4" t="s">
        <v>79</v>
      </c>
      <c r="L35" s="4" t="s">
        <v>79</v>
      </c>
      <c r="M35" s="4" t="s">
        <v>79</v>
      </c>
      <c r="N35" s="4" t="s">
        <v>79</v>
      </c>
      <c r="O35" s="4" t="s">
        <v>79</v>
      </c>
      <c r="P35" s="4" t="s">
        <v>79</v>
      </c>
      <c r="Q35" s="4" t="s">
        <v>81</v>
      </c>
      <c r="R35" s="44" t="s">
        <v>79</v>
      </c>
      <c r="S35" s="44" t="s">
        <v>79</v>
      </c>
      <c r="T35" s="44" t="s">
        <v>79</v>
      </c>
      <c r="U35" s="7">
        <f t="shared" si="171"/>
        <v>15</v>
      </c>
      <c r="V35" s="7">
        <f t="shared" si="166"/>
        <v>4</v>
      </c>
      <c r="W35" s="7" t="str">
        <f t="shared" si="167"/>
        <v>5 - Catastrófico</v>
      </c>
      <c r="X35" s="4" t="s">
        <v>79</v>
      </c>
      <c r="Y35" s="4" t="s">
        <v>79</v>
      </c>
      <c r="Z35" s="4" t="s">
        <v>79</v>
      </c>
      <c r="AA35" s="4" t="s">
        <v>79</v>
      </c>
      <c r="AB35" s="21" t="str">
        <f t="shared" si="170"/>
        <v>Riesgo de Corrupción</v>
      </c>
    </row>
    <row r="36" spans="1:28" ht="77.25" customHeight="1" x14ac:dyDescent="0.25">
      <c r="A36" s="38" t="str">
        <f t="shared" si="165"/>
        <v>Posibilidad de divulgación o suministro de información privilegiada para beneficio particular o de un tercero mediante los canales de atención formales o informales</v>
      </c>
      <c r="B36" s="10" t="s">
        <v>81</v>
      </c>
      <c r="C36" s="10" t="s">
        <v>79</v>
      </c>
      <c r="D36" s="10" t="s">
        <v>79</v>
      </c>
      <c r="E36" s="10" t="s">
        <v>79</v>
      </c>
      <c r="F36" s="10" t="s">
        <v>79</v>
      </c>
      <c r="G36" s="10" t="s">
        <v>79</v>
      </c>
      <c r="H36" s="4" t="s">
        <v>79</v>
      </c>
      <c r="I36" s="4" t="s">
        <v>79</v>
      </c>
      <c r="J36" s="4" t="s">
        <v>79</v>
      </c>
      <c r="K36" s="4" t="s">
        <v>79</v>
      </c>
      <c r="L36" s="4" t="s">
        <v>79</v>
      </c>
      <c r="M36" s="4" t="s">
        <v>79</v>
      </c>
      <c r="N36" s="4" t="s">
        <v>79</v>
      </c>
      <c r="O36" s="4" t="s">
        <v>79</v>
      </c>
      <c r="P36" s="4" t="s">
        <v>81</v>
      </c>
      <c r="Q36" s="4" t="s">
        <v>81</v>
      </c>
      <c r="R36" s="41" t="s">
        <v>79</v>
      </c>
      <c r="S36" s="41" t="s">
        <v>81</v>
      </c>
      <c r="T36" s="41" t="s">
        <v>79</v>
      </c>
      <c r="U36" s="7">
        <f t="shared" si="171"/>
        <v>15</v>
      </c>
      <c r="V36" s="7">
        <f t="shared" si="166"/>
        <v>4</v>
      </c>
      <c r="W36" s="7" t="str">
        <f t="shared" si="167"/>
        <v>5 - Catastrófico</v>
      </c>
      <c r="X36" s="4" t="s">
        <v>79</v>
      </c>
      <c r="Y36" s="4" t="s">
        <v>79</v>
      </c>
      <c r="Z36" s="4" t="s">
        <v>79</v>
      </c>
      <c r="AA36" s="4" t="s">
        <v>79</v>
      </c>
      <c r="AB36" s="21" t="str">
        <f t="shared" si="170"/>
        <v>Riesgo de Corrupción</v>
      </c>
    </row>
    <row r="37" spans="1:28" ht="118.5" customHeight="1" x14ac:dyDescent="0.25">
      <c r="A37" s="38" t="str">
        <f t="shared" si="165"/>
        <v>Posibilidad de recibir o solicitar cualquier dádiva o beneficio a nombre propio o de terceros con el fin de tomar decisiones ajustada a intereses particulares cuando se determina la elegibilidad y viabilidad de un proyecto</v>
      </c>
      <c r="B37" s="10" t="s">
        <v>79</v>
      </c>
      <c r="C37" s="10" t="s">
        <v>79</v>
      </c>
      <c r="D37" s="10" t="s">
        <v>79</v>
      </c>
      <c r="E37" s="10" t="s">
        <v>79</v>
      </c>
      <c r="F37" s="10" t="s">
        <v>79</v>
      </c>
      <c r="G37" s="10" t="s">
        <v>79</v>
      </c>
      <c r="H37" s="4" t="s">
        <v>81</v>
      </c>
      <c r="I37" s="4" t="s">
        <v>81</v>
      </c>
      <c r="J37" s="4" t="s">
        <v>81</v>
      </c>
      <c r="K37" s="4" t="s">
        <v>79</v>
      </c>
      <c r="L37" s="4" t="s">
        <v>79</v>
      </c>
      <c r="M37" s="4" t="s">
        <v>79</v>
      </c>
      <c r="N37" s="4" t="s">
        <v>79</v>
      </c>
      <c r="O37" s="4" t="s">
        <v>79</v>
      </c>
      <c r="P37" s="4" t="s">
        <v>79</v>
      </c>
      <c r="Q37" s="4" t="s">
        <v>81</v>
      </c>
      <c r="R37" s="41" t="s">
        <v>79</v>
      </c>
      <c r="S37" s="41" t="s">
        <v>79</v>
      </c>
      <c r="T37" s="41" t="s">
        <v>79</v>
      </c>
      <c r="U37" s="7">
        <f t="shared" si="171"/>
        <v>15</v>
      </c>
      <c r="V37" s="7">
        <f t="shared" si="166"/>
        <v>4</v>
      </c>
      <c r="W37" s="7" t="str">
        <f t="shared" si="167"/>
        <v>5 - Catastrófico</v>
      </c>
      <c r="X37" s="64" t="s">
        <v>79</v>
      </c>
      <c r="Y37" s="64" t="s">
        <v>79</v>
      </c>
      <c r="Z37" s="64" t="s">
        <v>79</v>
      </c>
      <c r="AA37" s="64" t="s">
        <v>79</v>
      </c>
      <c r="AB37" s="21" t="str">
        <f t="shared" si="170"/>
        <v>Riesgo de Corrupción</v>
      </c>
    </row>
    <row r="38" spans="1:28" ht="82.5" customHeight="1" x14ac:dyDescent="0.25">
      <c r="A38" s="38" t="str">
        <f t="shared" ref="A38:A44" si="172">A16</f>
        <v xml:space="preserve">Posibilidad de recibir o solicitar cualquier dádiva o beneficio a nombre propio o de terceros a cambio de entregar o manipular información </v>
      </c>
      <c r="B38" s="10" t="s">
        <v>79</v>
      </c>
      <c r="C38" s="10" t="s">
        <v>79</v>
      </c>
      <c r="D38" s="10" t="s">
        <v>79</v>
      </c>
      <c r="E38" s="10" t="s">
        <v>79</v>
      </c>
      <c r="F38" s="10" t="s">
        <v>79</v>
      </c>
      <c r="G38" s="10" t="s">
        <v>79</v>
      </c>
      <c r="H38" s="4" t="s">
        <v>79</v>
      </c>
      <c r="I38" s="4" t="s">
        <v>81</v>
      </c>
      <c r="J38" s="4" t="s">
        <v>79</v>
      </c>
      <c r="K38" s="4" t="s">
        <v>79</v>
      </c>
      <c r="L38" s="4" t="s">
        <v>79</v>
      </c>
      <c r="M38" s="4" t="s">
        <v>79</v>
      </c>
      <c r="N38" s="4" t="s">
        <v>79</v>
      </c>
      <c r="O38" s="4" t="s">
        <v>81</v>
      </c>
      <c r="P38" s="4" t="s">
        <v>79</v>
      </c>
      <c r="Q38" s="4" t="s">
        <v>81</v>
      </c>
      <c r="R38" s="39" t="s">
        <v>79</v>
      </c>
      <c r="S38" s="39" t="s">
        <v>81</v>
      </c>
      <c r="T38" s="39" t="s">
        <v>79</v>
      </c>
      <c r="U38" s="7">
        <f t="shared" ref="U38:U42" si="173">IF(A38="","",IF(AB38="Riesgo de Gestión","N.A.",COUNTIF(B38:T38,"Si")))</f>
        <v>15</v>
      </c>
      <c r="V38" s="7">
        <f t="shared" ref="V38:V42" si="174">IF(A38="","",IF(AB38="Riesgo de Gestión","N.A.",COUNTIF(B38:T38,"No")))</f>
        <v>4</v>
      </c>
      <c r="W38" s="7" t="str">
        <f t="shared" ref="W38:W42" si="175">IF(A38="","",IF(AB38="Riesgo de Gestión","N.A.",IF(U38&lt;=5,"3 - Moderado",IF(U38&gt;=12,"5 - Catastrófico","4 - Mayor"))))</f>
        <v>5 - Catastrófico</v>
      </c>
      <c r="X38" s="4" t="s">
        <v>79</v>
      </c>
      <c r="Y38" s="4" t="s">
        <v>79</v>
      </c>
      <c r="Z38" s="4" t="s">
        <v>79</v>
      </c>
      <c r="AA38" s="4" t="s">
        <v>79</v>
      </c>
      <c r="AB38" s="21" t="str">
        <f t="shared" si="170"/>
        <v>Riesgo de Corrupción</v>
      </c>
    </row>
    <row r="39" spans="1:28" ht="103.5" customHeight="1" x14ac:dyDescent="0.25">
      <c r="A39" s="38" t="str">
        <f t="shared" si="172"/>
        <v>Posibilidad de recibir o solicitar cualquier dádiva o beneficio a nombre propio o de terceros a cambio de procesos de Planificación del Territorio sesgados a intereses particulares</v>
      </c>
      <c r="B39" s="10" t="s">
        <v>79</v>
      </c>
      <c r="C39" s="10" t="s">
        <v>79</v>
      </c>
      <c r="D39" s="10" t="s">
        <v>79</v>
      </c>
      <c r="E39" s="10" t="s">
        <v>79</v>
      </c>
      <c r="F39" s="10" t="s">
        <v>79</v>
      </c>
      <c r="G39" s="10" t="s">
        <v>81</v>
      </c>
      <c r="H39" s="4" t="s">
        <v>81</v>
      </c>
      <c r="I39" s="4" t="s">
        <v>81</v>
      </c>
      <c r="J39" s="4" t="s">
        <v>181</v>
      </c>
      <c r="K39" s="4" t="s">
        <v>79</v>
      </c>
      <c r="L39" s="4" t="s">
        <v>79</v>
      </c>
      <c r="M39" s="4" t="s">
        <v>79</v>
      </c>
      <c r="N39" s="4" t="s">
        <v>79</v>
      </c>
      <c r="O39" s="4" t="s">
        <v>79</v>
      </c>
      <c r="P39" s="4" t="s">
        <v>79</v>
      </c>
      <c r="Q39" s="4" t="s">
        <v>81</v>
      </c>
      <c r="R39" s="57" t="s">
        <v>79</v>
      </c>
      <c r="S39" s="57" t="s">
        <v>81</v>
      </c>
      <c r="T39" s="57" t="s">
        <v>79</v>
      </c>
      <c r="U39" s="7" t="str">
        <f t="shared" si="173"/>
        <v>N.A.</v>
      </c>
      <c r="V39" s="7" t="str">
        <f t="shared" si="174"/>
        <v>N.A.</v>
      </c>
      <c r="W39" s="7" t="str">
        <f t="shared" si="175"/>
        <v>N.A.</v>
      </c>
      <c r="X39" s="4"/>
      <c r="Y39" s="4"/>
      <c r="Z39" s="4"/>
      <c r="AA39" s="4"/>
      <c r="AB39" s="21" t="str">
        <f t="shared" si="170"/>
        <v>Riesgo de Gestión</v>
      </c>
    </row>
    <row r="40" spans="1:28" ht="103.5" customHeight="1" x14ac:dyDescent="0.25">
      <c r="A40" s="38" t="str">
        <f t="shared" si="172"/>
        <v>Posibilidad de recibir o solicitar cualquier dádiva o beneficio a nombre propio o de terceros a cambio de no ejercer adecuada y oportunamente la defensa judicial</v>
      </c>
      <c r="B40" s="10" t="s">
        <v>79</v>
      </c>
      <c r="C40" s="10" t="s">
        <v>79</v>
      </c>
      <c r="D40" s="10" t="s">
        <v>79</v>
      </c>
      <c r="E40" s="10" t="s">
        <v>79</v>
      </c>
      <c r="F40" s="10" t="s">
        <v>79</v>
      </c>
      <c r="G40" s="10" t="s">
        <v>79</v>
      </c>
      <c r="H40" s="4" t="s">
        <v>81</v>
      </c>
      <c r="I40" s="4" t="s">
        <v>81</v>
      </c>
      <c r="J40" s="4" t="s">
        <v>81</v>
      </c>
      <c r="K40" s="4" t="s">
        <v>79</v>
      </c>
      <c r="L40" s="4" t="s">
        <v>79</v>
      </c>
      <c r="M40" s="4" t="s">
        <v>79</v>
      </c>
      <c r="N40" s="4" t="s">
        <v>79</v>
      </c>
      <c r="O40" s="4" t="s">
        <v>79</v>
      </c>
      <c r="P40" s="4" t="s">
        <v>79</v>
      </c>
      <c r="Q40" s="4" t="s">
        <v>81</v>
      </c>
      <c r="R40" s="53" t="s">
        <v>79</v>
      </c>
      <c r="S40" s="53" t="s">
        <v>79</v>
      </c>
      <c r="T40" s="53" t="s">
        <v>79</v>
      </c>
      <c r="U40" s="7">
        <f t="shared" si="173"/>
        <v>15</v>
      </c>
      <c r="V40" s="7">
        <f t="shared" si="174"/>
        <v>4</v>
      </c>
      <c r="W40" s="7" t="str">
        <f t="shared" si="175"/>
        <v>5 - Catastrófico</v>
      </c>
      <c r="X40" s="4" t="s">
        <v>79</v>
      </c>
      <c r="Y40" s="4" t="s">
        <v>79</v>
      </c>
      <c r="Z40" s="4" t="s">
        <v>79</v>
      </c>
      <c r="AA40" s="4" t="s">
        <v>79</v>
      </c>
      <c r="AB40" s="21" t="str">
        <f t="shared" si="170"/>
        <v>Riesgo de Corrupción</v>
      </c>
    </row>
    <row r="41" spans="1:28" ht="67.5" customHeight="1" x14ac:dyDescent="0.25">
      <c r="A41" s="38">
        <f t="shared" si="172"/>
        <v>0</v>
      </c>
      <c r="B41" s="10"/>
      <c r="C41" s="10"/>
      <c r="D41" s="10"/>
      <c r="E41" s="10"/>
      <c r="F41" s="10"/>
      <c r="G41" s="10"/>
      <c r="H41" s="4"/>
      <c r="I41" s="4"/>
      <c r="J41" s="4"/>
      <c r="K41" s="4"/>
      <c r="L41" s="4"/>
      <c r="M41" s="4"/>
      <c r="N41" s="4"/>
      <c r="O41" s="4"/>
      <c r="P41" s="4"/>
      <c r="Q41" s="4"/>
      <c r="R41" s="53"/>
      <c r="S41" s="53"/>
      <c r="T41" s="53"/>
      <c r="U41" s="7" t="str">
        <f t="shared" si="173"/>
        <v>N.A.</v>
      </c>
      <c r="V41" s="7" t="str">
        <f t="shared" si="174"/>
        <v>N.A.</v>
      </c>
      <c r="W41" s="7" t="str">
        <f t="shared" si="175"/>
        <v>N.A.</v>
      </c>
      <c r="X41" s="4"/>
      <c r="Y41" s="4"/>
      <c r="Z41" s="4"/>
      <c r="AA41" s="4"/>
      <c r="AB41" s="21" t="str">
        <f t="shared" si="170"/>
        <v>Riesgo de Gestión</v>
      </c>
    </row>
    <row r="42" spans="1:28" ht="67.5" customHeight="1" x14ac:dyDescent="0.25">
      <c r="A42" s="38">
        <f t="shared" si="172"/>
        <v>0</v>
      </c>
      <c r="B42" s="10"/>
      <c r="C42" s="10"/>
      <c r="D42" s="10"/>
      <c r="E42" s="10"/>
      <c r="F42" s="10"/>
      <c r="G42" s="10"/>
      <c r="H42" s="4"/>
      <c r="I42" s="4"/>
      <c r="J42" s="4"/>
      <c r="K42" s="4"/>
      <c r="L42" s="4"/>
      <c r="M42" s="4"/>
      <c r="N42" s="4"/>
      <c r="O42" s="4"/>
      <c r="P42" s="4"/>
      <c r="Q42" s="4"/>
      <c r="R42" s="53"/>
      <c r="S42" s="53"/>
      <c r="T42" s="53"/>
      <c r="U42" s="7" t="str">
        <f t="shared" si="173"/>
        <v>N.A.</v>
      </c>
      <c r="V42" s="7" t="str">
        <f t="shared" si="174"/>
        <v>N.A.</v>
      </c>
      <c r="W42" s="7" t="str">
        <f t="shared" si="175"/>
        <v>N.A.</v>
      </c>
      <c r="X42" s="4"/>
      <c r="Y42" s="4"/>
      <c r="Z42" s="4"/>
      <c r="AA42" s="4"/>
      <c r="AB42" s="21" t="str">
        <f t="shared" si="170"/>
        <v>Riesgo de Gestión</v>
      </c>
    </row>
    <row r="43" spans="1:28" ht="105.75" customHeight="1" x14ac:dyDescent="0.25">
      <c r="A43" s="38">
        <f t="shared" si="172"/>
        <v>0</v>
      </c>
      <c r="B43" s="10"/>
      <c r="C43" s="10"/>
      <c r="D43" s="10"/>
      <c r="E43" s="10"/>
      <c r="F43" s="10"/>
      <c r="G43" s="10"/>
      <c r="H43" s="4"/>
      <c r="I43" s="4"/>
      <c r="J43" s="4"/>
      <c r="K43" s="4"/>
      <c r="L43" s="4"/>
      <c r="M43" s="4"/>
      <c r="N43" s="4"/>
      <c r="O43" s="4"/>
      <c r="P43" s="4"/>
      <c r="Q43" s="4"/>
      <c r="R43" s="39"/>
      <c r="S43" s="39"/>
      <c r="T43" s="39"/>
      <c r="U43" s="7">
        <f t="shared" si="171"/>
        <v>0</v>
      </c>
      <c r="V43" s="7">
        <f t="shared" si="166"/>
        <v>0</v>
      </c>
      <c r="W43" s="7" t="str">
        <f t="shared" si="167"/>
        <v>3 - Moderado</v>
      </c>
      <c r="X43" s="4" t="s">
        <v>79</v>
      </c>
      <c r="Y43" s="4" t="s">
        <v>79</v>
      </c>
      <c r="Z43" s="4" t="s">
        <v>79</v>
      </c>
      <c r="AA43" s="4" t="s">
        <v>79</v>
      </c>
      <c r="AB43" s="21" t="str">
        <f t="shared" si="170"/>
        <v>Riesgo de Corrupción</v>
      </c>
    </row>
    <row r="44" spans="1:28" ht="67.5" customHeight="1" x14ac:dyDescent="0.25">
      <c r="A44" s="38">
        <f t="shared" si="172"/>
        <v>0</v>
      </c>
      <c r="B44" s="10"/>
      <c r="C44" s="10"/>
      <c r="D44" s="10"/>
      <c r="E44" s="10"/>
      <c r="F44" s="10"/>
      <c r="G44" s="10"/>
      <c r="H44" s="4"/>
      <c r="I44" s="4"/>
      <c r="J44" s="4"/>
      <c r="K44" s="4"/>
      <c r="L44" s="4"/>
      <c r="M44" s="4"/>
      <c r="N44" s="4"/>
      <c r="O44" s="4"/>
      <c r="P44" s="4"/>
      <c r="Q44" s="4"/>
      <c r="R44" s="39"/>
      <c r="S44" s="39"/>
      <c r="T44" s="39"/>
      <c r="U44" s="7">
        <f t="shared" si="171"/>
        <v>0</v>
      </c>
      <c r="V44" s="7">
        <f t="shared" si="166"/>
        <v>0</v>
      </c>
      <c r="W44" s="7" t="str">
        <f t="shared" si="167"/>
        <v>3 - Moderado</v>
      </c>
      <c r="X44" s="4" t="s">
        <v>79</v>
      </c>
      <c r="Y44" s="4" t="s">
        <v>79</v>
      </c>
      <c r="Z44" s="4" t="s">
        <v>79</v>
      </c>
      <c r="AA44" s="4" t="s">
        <v>79</v>
      </c>
      <c r="AB44" s="21" t="str">
        <f t="shared" si="170"/>
        <v>Riesgo de Corrupción</v>
      </c>
    </row>
  </sheetData>
  <autoFilter ref="A29:BZ44"/>
  <mergeCells count="80">
    <mergeCell ref="BA15:BA18"/>
    <mergeCell ref="BB15:BB18"/>
    <mergeCell ref="BC15:BC18"/>
    <mergeCell ref="BD15:BD18"/>
    <mergeCell ref="R18:T18"/>
    <mergeCell ref="R17:T17"/>
    <mergeCell ref="AY15:AY18"/>
    <mergeCell ref="AZ15:AZ18"/>
    <mergeCell ref="R16:T16"/>
    <mergeCell ref="R15:T15"/>
    <mergeCell ref="BD4:BD6"/>
    <mergeCell ref="C8:C9"/>
    <mergeCell ref="BD7:BD9"/>
    <mergeCell ref="R14:T14"/>
    <mergeCell ref="R10:T10"/>
    <mergeCell ref="R11:T11"/>
    <mergeCell ref="AU8:AU9"/>
    <mergeCell ref="AV8:AV9"/>
    <mergeCell ref="AW8:AW9"/>
    <mergeCell ref="AX8:AX9"/>
    <mergeCell ref="L8:L9"/>
    <mergeCell ref="M8:M9"/>
    <mergeCell ref="N8:N9"/>
    <mergeCell ref="O8:O9"/>
    <mergeCell ref="P8:P9"/>
    <mergeCell ref="Q8:Q9"/>
    <mergeCell ref="AQ8:AQ9"/>
    <mergeCell ref="AR8:AR9"/>
    <mergeCell ref="R8:T8"/>
    <mergeCell ref="R9:T9"/>
    <mergeCell ref="B8:B9"/>
    <mergeCell ref="G8:G9"/>
    <mergeCell ref="H8:H9"/>
    <mergeCell ref="I8:I9"/>
    <mergeCell ref="E8:E9"/>
    <mergeCell ref="F8:F9"/>
    <mergeCell ref="AW6:AX6"/>
    <mergeCell ref="AU4:AX4"/>
    <mergeCell ref="AY4:BC5"/>
    <mergeCell ref="G5:Q5"/>
    <mergeCell ref="R5:T6"/>
    <mergeCell ref="U5:U6"/>
    <mergeCell ref="X5:AK5"/>
    <mergeCell ref="AL5:AM6"/>
    <mergeCell ref="AN5:AN6"/>
    <mergeCell ref="AO5:AP6"/>
    <mergeCell ref="AU5:AX5"/>
    <mergeCell ref="L6:M6"/>
    <mergeCell ref="N6:O6"/>
    <mergeCell ref="P6:Q6"/>
    <mergeCell ref="X6:Y6"/>
    <mergeCell ref="AT4:AT6"/>
    <mergeCell ref="A28:A29"/>
    <mergeCell ref="AC28:AC29"/>
    <mergeCell ref="B28:T28"/>
    <mergeCell ref="U28:W28"/>
    <mergeCell ref="X28:AA28"/>
    <mergeCell ref="AB28:AB29"/>
    <mergeCell ref="V5:V6"/>
    <mergeCell ref="X4:AP4"/>
    <mergeCell ref="AQ4:AR5"/>
    <mergeCell ref="AS4:AS6"/>
    <mergeCell ref="AD6:AE6"/>
    <mergeCell ref="AF6:AG6"/>
    <mergeCell ref="AH6:AI6"/>
    <mergeCell ref="AJ6:AK6"/>
    <mergeCell ref="AB6:AC6"/>
    <mergeCell ref="Z6:AA6"/>
    <mergeCell ref="R4:W4"/>
    <mergeCell ref="W5:W6"/>
    <mergeCell ref="A1:U1"/>
    <mergeCell ref="R7:T7"/>
    <mergeCell ref="A4:F5"/>
    <mergeCell ref="G4:Q4"/>
    <mergeCell ref="B2:F2"/>
    <mergeCell ref="R12:T12"/>
    <mergeCell ref="R13:T13"/>
    <mergeCell ref="A8:A9"/>
    <mergeCell ref="J8:J9"/>
    <mergeCell ref="K8:K9"/>
  </mergeCells>
  <conditionalFormatting sqref="R21:R25">
    <cfRule type="cellIs" dxfId="99" priority="145" operator="equal">
      <formula>"Baja"</formula>
    </cfRule>
    <cfRule type="cellIs" dxfId="98" priority="146" operator="equal">
      <formula>"Moderada"</formula>
    </cfRule>
    <cfRule type="cellIs" dxfId="97" priority="147" operator="equal">
      <formula>"Alta"</formula>
    </cfRule>
    <cfRule type="cellIs" dxfId="96" priority="148" operator="equal">
      <formula>"Extrema"</formula>
    </cfRule>
  </conditionalFormatting>
  <conditionalFormatting sqref="AY21:AY25">
    <cfRule type="cellIs" dxfId="95" priority="133" operator="equal">
      <formula>"Baja"</formula>
    </cfRule>
    <cfRule type="cellIs" dxfId="94" priority="134" operator="equal">
      <formula>"Moderada"</formula>
    </cfRule>
    <cfRule type="cellIs" dxfId="93" priority="135" operator="equal">
      <formula>"Alta"</formula>
    </cfRule>
    <cfRule type="cellIs" dxfId="92" priority="136" operator="equal">
      <formula>"Extrema"</formula>
    </cfRule>
  </conditionalFormatting>
  <conditionalFormatting sqref="AX7 AX10 AX19">
    <cfRule type="cellIs" dxfId="91" priority="97" operator="equal">
      <formula>"Bajo"</formula>
    </cfRule>
    <cfRule type="cellIs" dxfId="90" priority="98" operator="equal">
      <formula>"Moderado"</formula>
    </cfRule>
    <cfRule type="cellIs" dxfId="89" priority="99" operator="equal">
      <formula>"Alto"</formula>
    </cfRule>
    <cfRule type="cellIs" dxfId="88" priority="100" operator="equal">
      <formula>"Extremo"</formula>
    </cfRule>
  </conditionalFormatting>
  <conditionalFormatting sqref="Q7 Q19">
    <cfRule type="cellIs" dxfId="87" priority="93" operator="equal">
      <formula>"Bajo"</formula>
    </cfRule>
    <cfRule type="cellIs" dxfId="86" priority="94" operator="equal">
      <formula>"Moderado"</formula>
    </cfRule>
    <cfRule type="cellIs" dxfId="85" priority="95" operator="equal">
      <formula>"Alto"</formula>
    </cfRule>
    <cfRule type="cellIs" dxfId="84" priority="96" operator="equal">
      <formula>"Extremo"</formula>
    </cfRule>
  </conditionalFormatting>
  <conditionalFormatting sqref="AX8">
    <cfRule type="cellIs" dxfId="83" priority="89" operator="equal">
      <formula>"Bajo"</formula>
    </cfRule>
    <cfRule type="cellIs" dxfId="82" priority="90" operator="equal">
      <formula>"Moderado"</formula>
    </cfRule>
    <cfRule type="cellIs" dxfId="81" priority="91" operator="equal">
      <formula>"Alto"</formula>
    </cfRule>
    <cfRule type="cellIs" dxfId="80" priority="92" operator="equal">
      <formula>"Extremo"</formula>
    </cfRule>
  </conditionalFormatting>
  <conditionalFormatting sqref="Q8">
    <cfRule type="cellIs" dxfId="79" priority="85" operator="equal">
      <formula>"Bajo"</formula>
    </cfRule>
    <cfRule type="cellIs" dxfId="78" priority="86" operator="equal">
      <formula>"Moderado"</formula>
    </cfRule>
    <cfRule type="cellIs" dxfId="77" priority="87" operator="equal">
      <formula>"Alto"</formula>
    </cfRule>
    <cfRule type="cellIs" dxfId="76" priority="88" operator="equal">
      <formula>"Extremo"</formula>
    </cfRule>
  </conditionalFormatting>
  <conditionalFormatting sqref="Q10">
    <cfRule type="cellIs" dxfId="75" priority="77" operator="equal">
      <formula>"Bajo"</formula>
    </cfRule>
    <cfRule type="cellIs" dxfId="74" priority="78" operator="equal">
      <formula>"Moderado"</formula>
    </cfRule>
    <cfRule type="cellIs" dxfId="73" priority="79" operator="equal">
      <formula>"Alto"</formula>
    </cfRule>
    <cfRule type="cellIs" dxfId="72" priority="80" operator="equal">
      <formula>"Extremo"</formula>
    </cfRule>
  </conditionalFormatting>
  <conditionalFormatting sqref="AX11">
    <cfRule type="cellIs" dxfId="71" priority="73" operator="equal">
      <formula>"Bajo"</formula>
    </cfRule>
    <cfRule type="cellIs" dxfId="70" priority="74" operator="equal">
      <formula>"Moderado"</formula>
    </cfRule>
    <cfRule type="cellIs" dxfId="69" priority="75" operator="equal">
      <formula>"Alto"</formula>
    </cfRule>
    <cfRule type="cellIs" dxfId="68" priority="76" operator="equal">
      <formula>"Extremo"</formula>
    </cfRule>
  </conditionalFormatting>
  <conditionalFormatting sqref="Q11">
    <cfRule type="cellIs" dxfId="67" priority="69" operator="equal">
      <formula>"Bajo"</formula>
    </cfRule>
    <cfRule type="cellIs" dxfId="66" priority="70" operator="equal">
      <formula>"Moderado"</formula>
    </cfRule>
    <cfRule type="cellIs" dxfId="65" priority="71" operator="equal">
      <formula>"Alto"</formula>
    </cfRule>
    <cfRule type="cellIs" dxfId="64" priority="72" operator="equal">
      <formula>"Extremo"</formula>
    </cfRule>
  </conditionalFormatting>
  <conditionalFormatting sqref="AX12">
    <cfRule type="cellIs" dxfId="63" priority="65" operator="equal">
      <formula>"Bajo"</formula>
    </cfRule>
    <cfRule type="cellIs" dxfId="62" priority="66" operator="equal">
      <formula>"Moderado"</formula>
    </cfRule>
    <cfRule type="cellIs" dxfId="61" priority="67" operator="equal">
      <formula>"Alto"</formula>
    </cfRule>
    <cfRule type="cellIs" dxfId="60" priority="68" operator="equal">
      <formula>"Extremo"</formula>
    </cfRule>
  </conditionalFormatting>
  <conditionalFormatting sqref="Q12">
    <cfRule type="cellIs" dxfId="59" priority="61" operator="equal">
      <formula>"Bajo"</formula>
    </cfRule>
    <cfRule type="cellIs" dxfId="58" priority="62" operator="equal">
      <formula>"Moderado"</formula>
    </cfRule>
    <cfRule type="cellIs" dxfId="57" priority="63" operator="equal">
      <formula>"Alto"</formula>
    </cfRule>
    <cfRule type="cellIs" dxfId="56" priority="64" operator="equal">
      <formula>"Extremo"</formula>
    </cfRule>
  </conditionalFormatting>
  <conditionalFormatting sqref="AX13">
    <cfRule type="cellIs" dxfId="55" priority="57" operator="equal">
      <formula>"Bajo"</formula>
    </cfRule>
    <cfRule type="cellIs" dxfId="54" priority="58" operator="equal">
      <formula>"Moderado"</formula>
    </cfRule>
    <cfRule type="cellIs" dxfId="53" priority="59" operator="equal">
      <formula>"Alto"</formula>
    </cfRule>
    <cfRule type="cellIs" dxfId="52" priority="60" operator="equal">
      <formula>"Extremo"</formula>
    </cfRule>
  </conditionalFormatting>
  <conditionalFormatting sqref="Q13">
    <cfRule type="cellIs" dxfId="51" priority="53" operator="equal">
      <formula>"Bajo"</formula>
    </cfRule>
    <cfRule type="cellIs" dxfId="50" priority="54" operator="equal">
      <formula>"Moderado"</formula>
    </cfRule>
    <cfRule type="cellIs" dxfId="49" priority="55" operator="equal">
      <formula>"Alto"</formula>
    </cfRule>
    <cfRule type="cellIs" dxfId="48" priority="56" operator="equal">
      <formula>"Extremo"</formula>
    </cfRule>
  </conditionalFormatting>
  <conditionalFormatting sqref="Q14">
    <cfRule type="cellIs" dxfId="47" priority="49" operator="equal">
      <formula>"Bajo"</formula>
    </cfRule>
    <cfRule type="cellIs" dxfId="46" priority="50" operator="equal">
      <formula>"Moderado"</formula>
    </cfRule>
    <cfRule type="cellIs" dxfId="45" priority="51" operator="equal">
      <formula>"Alto"</formula>
    </cfRule>
    <cfRule type="cellIs" dxfId="44" priority="52" operator="equal">
      <formula>"Extremo"</formula>
    </cfRule>
  </conditionalFormatting>
  <conditionalFormatting sqref="AX14">
    <cfRule type="cellIs" dxfId="43" priority="45" operator="equal">
      <formula>"Bajo"</formula>
    </cfRule>
    <cfRule type="cellIs" dxfId="42" priority="46" operator="equal">
      <formula>"Moderado"</formula>
    </cfRule>
    <cfRule type="cellIs" dxfId="41" priority="47" operator="equal">
      <formula>"Alto"</formula>
    </cfRule>
    <cfRule type="cellIs" dxfId="40" priority="48" operator="equal">
      <formula>"Extremo"</formula>
    </cfRule>
  </conditionalFormatting>
  <conditionalFormatting sqref="Q16">
    <cfRule type="cellIs" dxfId="39" priority="41" operator="equal">
      <formula>"Bajo"</formula>
    </cfRule>
    <cfRule type="cellIs" dxfId="38" priority="42" operator="equal">
      <formula>"Moderado"</formula>
    </cfRule>
    <cfRule type="cellIs" dxfId="37" priority="43" operator="equal">
      <formula>"Alto"</formula>
    </cfRule>
    <cfRule type="cellIs" dxfId="36" priority="44" operator="equal">
      <formula>"Extremo"</formula>
    </cfRule>
  </conditionalFormatting>
  <conditionalFormatting sqref="Q17">
    <cfRule type="cellIs" dxfId="35" priority="37" operator="equal">
      <formula>"Bajo"</formula>
    </cfRule>
    <cfRule type="cellIs" dxfId="34" priority="38" operator="equal">
      <formula>"Moderado"</formula>
    </cfRule>
    <cfRule type="cellIs" dxfId="33" priority="39" operator="equal">
      <formula>"Alto"</formula>
    </cfRule>
    <cfRule type="cellIs" dxfId="32" priority="40" operator="equal">
      <formula>"Extremo"</formula>
    </cfRule>
  </conditionalFormatting>
  <conditionalFormatting sqref="AX17">
    <cfRule type="cellIs" dxfId="31" priority="33" operator="equal">
      <formula>"Bajo"</formula>
    </cfRule>
    <cfRule type="cellIs" dxfId="30" priority="34" operator="equal">
      <formula>"Moderado"</formula>
    </cfRule>
    <cfRule type="cellIs" dxfId="29" priority="35" operator="equal">
      <formula>"Alto"</formula>
    </cfRule>
    <cfRule type="cellIs" dxfId="28" priority="36" operator="equal">
      <formula>"Extremo"</formula>
    </cfRule>
  </conditionalFormatting>
  <conditionalFormatting sqref="Q18">
    <cfRule type="cellIs" dxfId="27" priority="29" operator="equal">
      <formula>"Bajo"</formula>
    </cfRule>
    <cfRule type="cellIs" dxfId="26" priority="30" operator="equal">
      <formula>"Moderado"</formula>
    </cfRule>
    <cfRule type="cellIs" dxfId="25" priority="31" operator="equal">
      <formula>"Alto"</formula>
    </cfRule>
    <cfRule type="cellIs" dxfId="24" priority="32" operator="equal">
      <formula>"Extremo"</formula>
    </cfRule>
  </conditionalFormatting>
  <conditionalFormatting sqref="AX18">
    <cfRule type="cellIs" dxfId="23" priority="25" operator="equal">
      <formula>"Bajo"</formula>
    </cfRule>
    <cfRule type="cellIs" dxfId="22" priority="26" operator="equal">
      <formula>"Moderado"</formula>
    </cfRule>
    <cfRule type="cellIs" dxfId="21" priority="27" operator="equal">
      <formula>"Alto"</formula>
    </cfRule>
    <cfRule type="cellIs" dxfId="20" priority="28" operator="equal">
      <formula>"Extremo"</formula>
    </cfRule>
  </conditionalFormatting>
  <conditionalFormatting sqref="AX20">
    <cfRule type="cellIs" dxfId="19" priority="21" operator="equal">
      <formula>"Bajo"</formula>
    </cfRule>
    <cfRule type="cellIs" dxfId="18" priority="22" operator="equal">
      <formula>"Moderado"</formula>
    </cfRule>
    <cfRule type="cellIs" dxfId="17" priority="23" operator="equal">
      <formula>"Alto"</formula>
    </cfRule>
    <cfRule type="cellIs" dxfId="16" priority="24" operator="equal">
      <formula>"Extremo"</formula>
    </cfRule>
  </conditionalFormatting>
  <conditionalFormatting sqref="Q20">
    <cfRule type="cellIs" dxfId="15" priority="17" operator="equal">
      <formula>"Bajo"</formula>
    </cfRule>
    <cfRule type="cellIs" dxfId="14" priority="18" operator="equal">
      <formula>"Moderado"</formula>
    </cfRule>
    <cfRule type="cellIs" dxfId="13" priority="19" operator="equal">
      <formula>"Alto"</formula>
    </cfRule>
    <cfRule type="cellIs" dxfId="12" priority="20" operator="equal">
      <formula>"Extremo"</formula>
    </cfRule>
  </conditionalFormatting>
  <conditionalFormatting sqref="Q15">
    <cfRule type="cellIs" dxfId="11" priority="13" operator="equal">
      <formula>"Bajo"</formula>
    </cfRule>
    <cfRule type="cellIs" dxfId="10" priority="14" operator="equal">
      <formula>"Moderado"</formula>
    </cfRule>
    <cfRule type="cellIs" dxfId="9" priority="15" operator="equal">
      <formula>"Alto"</formula>
    </cfRule>
    <cfRule type="cellIs" dxfId="8" priority="16" operator="equal">
      <formula>"Extremo"</formula>
    </cfRule>
  </conditionalFormatting>
  <conditionalFormatting sqref="AX15">
    <cfRule type="cellIs" dxfId="7" priority="9" operator="equal">
      <formula>"Bajo"</formula>
    </cfRule>
    <cfRule type="cellIs" dxfId="6" priority="10" operator="equal">
      <formula>"Moderado"</formula>
    </cfRule>
    <cfRule type="cellIs" dxfId="5" priority="11" operator="equal">
      <formula>"Alto"</formula>
    </cfRule>
    <cfRule type="cellIs" dxfId="4" priority="12" operator="equal">
      <formula>"Extremo"</formula>
    </cfRule>
  </conditionalFormatting>
  <conditionalFormatting sqref="AX16">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dataValidations count="13">
    <dataValidation type="list" allowBlank="1" showInputMessage="1" showErrorMessage="1" sqref="AD7:AD20 W7:W20">
      <formula1>"Prevenir, Detectar, No es un control"</formula1>
    </dataValidation>
    <dataValidation type="list" allowBlank="1" showInputMessage="1" showErrorMessage="1" sqref="X7:X20">
      <formula1>"Asignado, No Asignado"</formula1>
    </dataValidation>
    <dataValidation type="list" allowBlank="1" showInputMessage="1" showErrorMessage="1" sqref="Z7:Z20">
      <formula1>"Adecuado, Inadecuado"</formula1>
    </dataValidation>
    <dataValidation type="list" allowBlank="1" showInputMessage="1" showErrorMessage="1" sqref="AB7:AB20">
      <formula1>"Oportuna, Inoportuna"</formula1>
    </dataValidation>
    <dataValidation type="list" allowBlank="1" showInputMessage="1" showErrorMessage="1" sqref="AF7:AF20">
      <formula1>"Confiable, No Confiable"</formula1>
    </dataValidation>
    <dataValidation type="list" allowBlank="1" showInputMessage="1" showErrorMessage="1" sqref="AH7:AH20">
      <formula1>"Se investigan y resuelven oportunamente, No se investigan y resuelven oportunamente"</formula1>
    </dataValidation>
    <dataValidation type="list" allowBlank="1" showInputMessage="1" showErrorMessage="1" sqref="AJ7:AJ20">
      <formula1>"Completa, Incompleta, No existe"</formula1>
    </dataValidation>
    <dataValidation type="list" allowBlank="1" showInputMessage="1" showErrorMessage="1" sqref="AN7:AN20">
      <formula1>"Fuerte, Moderado, Débil"</formula1>
    </dataValidation>
    <dataValidation type="list" allowBlank="1" showInputMessage="1" showErrorMessage="1" sqref="AS7:AS20">
      <formula1>"Directamente, No disminuye"</formula1>
    </dataValidation>
    <dataValidation type="list" allowBlank="1" showInputMessage="1" showErrorMessage="1" sqref="AT7:AT20">
      <formula1>"Directamente, Indirectamente, No disminuye"</formula1>
    </dataValidation>
    <dataValidation type="list" allowBlank="1" showInputMessage="1" showErrorMessage="1" sqref="G7:L8 G10:L20">
      <formula1>"1,2,3,4,5"</formula1>
    </dataValidation>
    <dataValidation type="list" allowBlank="1" showInputMessage="1" showErrorMessage="1" sqref="C8 C13:C20">
      <formula1>"Corrupción Fraude Interno, Corrupción Fraude Externo"</formula1>
    </dataValidation>
    <dataValidation type="list" allowBlank="1" showInputMessage="1" showErrorMessage="1" sqref="C7 C10:C12">
      <formula1>"Corrupción Fraude Interno, "</formula1>
    </dataValidation>
  </dataValidations>
  <pageMargins left="0.70866141732283472" right="0.70866141732283472" top="0.74803149606299213" bottom="0.74803149606299213" header="0.31496062992125984" footer="0.31496062992125984"/>
  <pageSetup paperSize="5" scale="25" orientation="landscape" horizontalDpi="4294967295" verticalDpi="4294967295" r:id="rId1"/>
  <rowBreaks count="1" manualBreakCount="1">
    <brk id="26" max="5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Riesgos de Corrupción</vt:lpstr>
      <vt:lpstr>Constr - Riesgos de Corrupción</vt:lpstr>
      <vt:lpstr>'Constr - Riesgos de Corrupción'!Área_de_impresión</vt:lpstr>
      <vt:lpstr>'Riesgos de Corrupción'!Área_de_impresión</vt:lpstr>
      <vt:lpstr>'Constr - Riesgos de Corrupción'!Títulos_a_imprimir</vt:lpstr>
      <vt:lpstr>'Riesgos de Corrupción'!Títulos_a_imprimir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maryand</dc:creator>
  <cp:lastModifiedBy>Martha Viviana Diaz Quintero</cp:lastModifiedBy>
  <dcterms:created xsi:type="dcterms:W3CDTF">2018-11-23T09:09:35Z</dcterms:created>
  <dcterms:modified xsi:type="dcterms:W3CDTF">2021-11-12T13:49:49Z</dcterms:modified>
</cp:coreProperties>
</file>