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ocuments\CAM\INFORME DE GESTIÓN 2025\SEGUNDO SEMESTRE\5. DOCUMENTOS FINALES APROBADOS Y ENVIAMOS MINISTERIO\"/>
    </mc:Choice>
  </mc:AlternateContent>
  <xr:revisionPtr revIDLastSave="0" documentId="13_ncr:1_{FC26C319-C2BE-484E-868D-90CF701BAF03}" xr6:coauthVersionLast="47" xr6:coauthVersionMax="47" xr10:uidLastSave="{00000000-0000-0000-0000-000000000000}"/>
  <bookViews>
    <workbookView xWindow="-38510" yWindow="-110" windowWidth="38620" windowHeight="21100" firstSheet="4" activeTab="5" xr2:uid="{00000000-000D-0000-FFFF-FFFF00000000}"/>
  </bookViews>
  <sheets>
    <sheet name="Datos Generales" sheetId="1" r:id="rId1"/>
    <sheet name="Protocolo Diligenciar Ingresos" sheetId="2" r:id="rId2"/>
    <sheet name="Protocolo_Diligenciar_Gastos" sheetId="3" r:id="rId3"/>
    <sheet name="Protocolo_Gastos Inversión" sheetId="4" state="hidden" r:id="rId4"/>
    <sheet name="Informe INGRESOS" sheetId="5" r:id="rId5"/>
    <sheet name="Informe Gastos" sheetId="6" r:id="rId6"/>
    <sheet name="Detallado de Gastos" sheetId="7" r:id="rId7"/>
    <sheet name="comparacion fuentes" sheetId="9"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6" hidden="1">'Detallado de Gastos'!$A$2:$GQ$2</definedName>
    <definedName name="_xlnm._FilterDatabase" localSheetId="5" hidden="1">'Informe Gastos'!$A$3:$BK$181</definedName>
    <definedName name="_xlnm._FilterDatabase" localSheetId="4" hidden="1">'Informe INGRESOS'!$A$6:$Z$479</definedName>
    <definedName name="ing">'[1]Datos Generales'!$H$5:$H$36</definedName>
    <definedName name="Lista_CAR" localSheetId="7">'[2]Datos Generales'!$H$5:$H$37</definedName>
    <definedName name="Lista_CAR" localSheetId="6">'[3]Datos Generales'!$H$5:$H$36</definedName>
    <definedName name="Lista_CAR" localSheetId="4">'[4]Datos Generales'!$H$5:$H$37</definedName>
    <definedName name="Lista_CAR" localSheetId="1">'[5]Datos Generales'!$H$5:$H$37</definedName>
    <definedName name="Lista_CAR" localSheetId="2">'[6]Datos Generales'!$H$5:$H$37</definedName>
    <definedName name="Lista_CAR" localSheetId="3">'[6]Datos Generales'!$H$5:$H$37</definedName>
    <definedName name="Lista_CAR">'Datos Generales'!$H$5:$H$37</definedName>
    <definedName name="REPORTE" localSheetId="6">[3]Formulas!$F$33:$F$34</definedName>
    <definedName name="REPORTE" localSheetId="4">[4]Formulas!$F$33:$F$34</definedName>
    <definedName name="REPORTE" localSheetId="1">[5]Formulas!$F$33:$F$34</definedName>
    <definedName name="REPORTE" localSheetId="2">[6]Formulas!$F$33:$F$34</definedName>
    <definedName name="REPORTE" localSheetId="3">[6]Formulas!$F$33:$F$34</definedName>
    <definedName name="REPORTE">#REF!</definedName>
    <definedName name="SI" localSheetId="6">[3]Formulas!$D$33:$D$34</definedName>
    <definedName name="SI" localSheetId="4">[4]Formulas!$D$33:$D$34</definedName>
    <definedName name="SI" localSheetId="1">[5]Formulas!$D$33:$D$34</definedName>
    <definedName name="SI" localSheetId="2">[6]Formulas!$D$33:$D$34</definedName>
    <definedName name="SI" localSheetId="3">[6]Formulas!$D$33:$D$34</definedName>
    <definedName name="SI">#REF!</definedName>
    <definedName name="Vigencias" localSheetId="6">'[7]Datos Generales'!$H$38:$H$45</definedName>
    <definedName name="Vigencias">'Datos Generales'!$H$39:$H$46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7" i="9" l="1"/>
  <c r="J48" i="9"/>
  <c r="H48" i="9"/>
  <c r="H47" i="9"/>
  <c r="E45" i="9"/>
  <c r="C45" i="9"/>
  <c r="E44" i="9"/>
  <c r="C44" i="9"/>
  <c r="E29" i="9"/>
  <c r="C29" i="9"/>
  <c r="E28" i="9"/>
  <c r="C28" i="9"/>
  <c r="E27" i="9"/>
  <c r="C27" i="9"/>
  <c r="E26" i="9"/>
  <c r="C26" i="9"/>
  <c r="E25" i="9"/>
  <c r="C25" i="9"/>
  <c r="E24" i="9"/>
  <c r="C24" i="9"/>
  <c r="E23" i="9"/>
  <c r="C23" i="9"/>
  <c r="E22" i="9"/>
  <c r="C22" i="9"/>
  <c r="E21" i="9"/>
  <c r="C21" i="9"/>
  <c r="E20" i="9"/>
  <c r="C20" i="9"/>
  <c r="E19" i="9"/>
  <c r="C19" i="9"/>
  <c r="E18" i="9"/>
  <c r="C18" i="9"/>
  <c r="E17" i="9"/>
  <c r="C17" i="9"/>
  <c r="E16" i="9"/>
  <c r="C16" i="9"/>
  <c r="E15" i="9"/>
  <c r="C15" i="9"/>
  <c r="E14" i="9"/>
  <c r="C14" i="9"/>
  <c r="E13" i="9"/>
  <c r="C13" i="9"/>
  <c r="E12" i="9"/>
  <c r="C12" i="9"/>
  <c r="E11" i="9"/>
  <c r="C11" i="9"/>
  <c r="E10" i="9"/>
  <c r="C10" i="9"/>
  <c r="E9" i="9"/>
  <c r="C9" i="9"/>
  <c r="E8" i="9"/>
  <c r="C8" i="9"/>
  <c r="E7" i="9"/>
  <c r="C7" i="9"/>
  <c r="E6" i="9"/>
  <c r="C6" i="9"/>
  <c r="E5" i="9"/>
  <c r="C5" i="9"/>
  <c r="E4" i="9"/>
  <c r="C4" i="9"/>
  <c r="U44" i="5"/>
  <c r="U356" i="5"/>
  <c r="T356" i="5"/>
  <c r="U152" i="5"/>
  <c r="T152" i="5"/>
  <c r="U79" i="5"/>
  <c r="T79" i="5"/>
  <c r="U50" i="5"/>
  <c r="T50" i="5"/>
  <c r="U47" i="5"/>
  <c r="T47" i="5"/>
  <c r="T44" i="5"/>
  <c r="T40" i="5"/>
  <c r="U40" i="5"/>
  <c r="T37" i="5"/>
  <c r="U37" i="5"/>
  <c r="U27" i="5"/>
  <c r="T27" i="5"/>
  <c r="C48" i="9" l="1"/>
  <c r="E48" i="9"/>
  <c r="C47" i="9"/>
  <c r="E47" i="9"/>
  <c r="B116" i="7"/>
  <c r="B115" i="7"/>
  <c r="B114" i="7"/>
  <c r="B113" i="7"/>
  <c r="B112" i="7"/>
  <c r="B111" i="7"/>
  <c r="B110" i="7"/>
  <c r="B109" i="7"/>
  <c r="B108" i="7"/>
  <c r="B107" i="7"/>
  <c r="B106" i="7"/>
  <c r="B105" i="7"/>
  <c r="B104" i="7"/>
  <c r="B103" i="7"/>
  <c r="B102" i="7"/>
  <c r="B101" i="7"/>
  <c r="B100" i="7"/>
  <c r="B98" i="7"/>
  <c r="B97" i="7"/>
  <c r="B96" i="7"/>
  <c r="B95" i="7"/>
  <c r="B92" i="7"/>
  <c r="B91" i="7"/>
  <c r="B90" i="7"/>
  <c r="B86" i="7"/>
  <c r="B85" i="7"/>
  <c r="B84" i="7"/>
  <c r="B81" i="7"/>
  <c r="B80" i="7"/>
  <c r="B78" i="7"/>
  <c r="B77" i="7"/>
  <c r="B76" i="7"/>
  <c r="B75" i="7"/>
  <c r="B74" i="7"/>
  <c r="B72" i="7"/>
  <c r="B71" i="7"/>
  <c r="B70" i="7"/>
  <c r="B69" i="7"/>
  <c r="B68" i="7"/>
  <c r="B67" i="7"/>
  <c r="B64" i="7"/>
  <c r="B63" i="7"/>
  <c r="B59" i="7"/>
  <c r="B58" i="7"/>
  <c r="B56" i="7"/>
  <c r="B55" i="7"/>
  <c r="B54" i="7"/>
  <c r="B53" i="7"/>
  <c r="B52" i="7"/>
  <c r="B51" i="7"/>
  <c r="B50" i="7"/>
  <c r="B49" i="7"/>
  <c r="B48" i="7"/>
  <c r="B46" i="7"/>
  <c r="B45" i="7"/>
  <c r="B44" i="7"/>
  <c r="B43" i="7"/>
  <c r="B42" i="7"/>
  <c r="B41" i="7"/>
  <c r="B40" i="7"/>
  <c r="B39" i="7"/>
  <c r="B35" i="7"/>
  <c r="B34" i="7"/>
  <c r="B33" i="7"/>
  <c r="B32" i="7"/>
  <c r="B30" i="7"/>
  <c r="B29" i="7"/>
  <c r="B28" i="7"/>
  <c r="B27" i="7"/>
  <c r="B26" i="7"/>
  <c r="B25" i="7"/>
  <c r="B24" i="7"/>
  <c r="B23" i="7"/>
  <c r="B19" i="7"/>
  <c r="B18" i="7"/>
  <c r="B17" i="7"/>
  <c r="B16" i="7"/>
  <c r="B15" i="7"/>
  <c r="B14" i="7"/>
  <c r="B13" i="7"/>
  <c r="B11" i="7"/>
  <c r="B10" i="7"/>
  <c r="B9" i="7"/>
  <c r="B8" i="7"/>
  <c r="B7" i="7"/>
  <c r="B6" i="7"/>
  <c r="B5" i="7" s="1"/>
  <c r="B31" i="7"/>
  <c r="B38" i="7"/>
  <c r="B47" i="7"/>
  <c r="B57" i="7"/>
  <c r="B62" i="7"/>
  <c r="B61" i="7" s="1"/>
  <c r="B66" i="7"/>
  <c r="B79" i="7"/>
  <c r="B89" i="7"/>
  <c r="B88" i="7" s="1"/>
  <c r="B94" i="7"/>
  <c r="FV116" i="7"/>
  <c r="FU116" i="7"/>
  <c r="FT116" i="7"/>
  <c r="FV115" i="7"/>
  <c r="FU115" i="7"/>
  <c r="FT115" i="7"/>
  <c r="FV114" i="7"/>
  <c r="FU114" i="7"/>
  <c r="FT114" i="7"/>
  <c r="FV113" i="7"/>
  <c r="FU113" i="7"/>
  <c r="FT113" i="7"/>
  <c r="FV112" i="7"/>
  <c r="FU112" i="7"/>
  <c r="FT112" i="7"/>
  <c r="FV111" i="7"/>
  <c r="FU111" i="7"/>
  <c r="FT111" i="7"/>
  <c r="FV110" i="7"/>
  <c r="FU110" i="7"/>
  <c r="FT110" i="7"/>
  <c r="FV109" i="7"/>
  <c r="FU109" i="7"/>
  <c r="FT109" i="7"/>
  <c r="FV108" i="7"/>
  <c r="FU108" i="7"/>
  <c r="FT108" i="7"/>
  <c r="FV107" i="7"/>
  <c r="FU107" i="7"/>
  <c r="FT107" i="7"/>
  <c r="FV106" i="7"/>
  <c r="FU106" i="7"/>
  <c r="FT106" i="7"/>
  <c r="FV104" i="7"/>
  <c r="FU104" i="7"/>
  <c r="FT104" i="7"/>
  <c r="FV103" i="7"/>
  <c r="FU103" i="7"/>
  <c r="FT103" i="7"/>
  <c r="FV102" i="7"/>
  <c r="FU102" i="7"/>
  <c r="FT102" i="7"/>
  <c r="FV101" i="7"/>
  <c r="FU101" i="7"/>
  <c r="FT101" i="7"/>
  <c r="FV100" i="7"/>
  <c r="FU100" i="7"/>
  <c r="FT100" i="7"/>
  <c r="FV98" i="7"/>
  <c r="FU98" i="7"/>
  <c r="FT98" i="7"/>
  <c r="FV97" i="7"/>
  <c r="FU97" i="7"/>
  <c r="FT97" i="7"/>
  <c r="FV96" i="7"/>
  <c r="FU96" i="7"/>
  <c r="FT96" i="7"/>
  <c r="FV95" i="7"/>
  <c r="FU95" i="7"/>
  <c r="FT95" i="7"/>
  <c r="FV92" i="7"/>
  <c r="FU92" i="7"/>
  <c r="FT92" i="7"/>
  <c r="FV91" i="7"/>
  <c r="FU91" i="7"/>
  <c r="FT91" i="7"/>
  <c r="FV90" i="7"/>
  <c r="FU90" i="7"/>
  <c r="FT90" i="7"/>
  <c r="FV86" i="7"/>
  <c r="FU86" i="7"/>
  <c r="FT86" i="7"/>
  <c r="FV85" i="7"/>
  <c r="FU85" i="7"/>
  <c r="FT85" i="7"/>
  <c r="FV84" i="7"/>
  <c r="FU84" i="7"/>
  <c r="FT84" i="7"/>
  <c r="FV81" i="7"/>
  <c r="FU81" i="7"/>
  <c r="FT81" i="7"/>
  <c r="FV80" i="7"/>
  <c r="FU80" i="7"/>
  <c r="FT80" i="7"/>
  <c r="FV78" i="7"/>
  <c r="FU78" i="7"/>
  <c r="FT78" i="7"/>
  <c r="FV77" i="7"/>
  <c r="FU77" i="7"/>
  <c r="FT77" i="7"/>
  <c r="FV76" i="7"/>
  <c r="FU76" i="7"/>
  <c r="FT76" i="7"/>
  <c r="FV75" i="7"/>
  <c r="FU75" i="7"/>
  <c r="FT75" i="7"/>
  <c r="FV74" i="7"/>
  <c r="FU74" i="7"/>
  <c r="FT74" i="7"/>
  <c r="FV72" i="7"/>
  <c r="FU72" i="7"/>
  <c r="FT72" i="7"/>
  <c r="FV71" i="7"/>
  <c r="FU71" i="7"/>
  <c r="FT71" i="7"/>
  <c r="FV70" i="7"/>
  <c r="FU70" i="7"/>
  <c r="FT70" i="7"/>
  <c r="FV69" i="7"/>
  <c r="FU69" i="7"/>
  <c r="FT69" i="7"/>
  <c r="FV68" i="7"/>
  <c r="FU68" i="7"/>
  <c r="FT68" i="7"/>
  <c r="FV67" i="7"/>
  <c r="FU67" i="7"/>
  <c r="FT67" i="7"/>
  <c r="FV64" i="7"/>
  <c r="FU64" i="7"/>
  <c r="FT64" i="7"/>
  <c r="FV63" i="7"/>
  <c r="FU63" i="7"/>
  <c r="FT63" i="7"/>
  <c r="FV59" i="7"/>
  <c r="FU59" i="7"/>
  <c r="FV58" i="7"/>
  <c r="FU58" i="7"/>
  <c r="FT58" i="7"/>
  <c r="FV56" i="7"/>
  <c r="FU56" i="7"/>
  <c r="FT56" i="7"/>
  <c r="FV55" i="7"/>
  <c r="FU55" i="7"/>
  <c r="FT55" i="7"/>
  <c r="FV54" i="7"/>
  <c r="FU54" i="7"/>
  <c r="FT54" i="7"/>
  <c r="FV53" i="7"/>
  <c r="FU53" i="7"/>
  <c r="FT53" i="7"/>
  <c r="FV52" i="7"/>
  <c r="FU52" i="7"/>
  <c r="FT52" i="7"/>
  <c r="FV51" i="7"/>
  <c r="FU51" i="7"/>
  <c r="FT51" i="7"/>
  <c r="FV50" i="7"/>
  <c r="FU50" i="7"/>
  <c r="FT50" i="7"/>
  <c r="FV49" i="7"/>
  <c r="FU49" i="7"/>
  <c r="FT49" i="7"/>
  <c r="FV48" i="7"/>
  <c r="FU48" i="7"/>
  <c r="FT48" i="7"/>
  <c r="FV46" i="7"/>
  <c r="FU46" i="7"/>
  <c r="FT46" i="7"/>
  <c r="FV45" i="7"/>
  <c r="FU45" i="7"/>
  <c r="FT45" i="7"/>
  <c r="FV44" i="7"/>
  <c r="FU44" i="7"/>
  <c r="FT44" i="7"/>
  <c r="FV43" i="7"/>
  <c r="FU43" i="7"/>
  <c r="FT43" i="7"/>
  <c r="FV42" i="7"/>
  <c r="FU42" i="7"/>
  <c r="FT42" i="7"/>
  <c r="FV41" i="7"/>
  <c r="FU41" i="7"/>
  <c r="FT41" i="7"/>
  <c r="FV40" i="7"/>
  <c r="FU40" i="7"/>
  <c r="FT40" i="7"/>
  <c r="FV35" i="7"/>
  <c r="FU35" i="7"/>
  <c r="FT35" i="7"/>
  <c r="FV34" i="7"/>
  <c r="FU34" i="7"/>
  <c r="FT34" i="7"/>
  <c r="FV33" i="7"/>
  <c r="FV32" i="7"/>
  <c r="FU32" i="7"/>
  <c r="FT32" i="7"/>
  <c r="FV30" i="7"/>
  <c r="FU30" i="7"/>
  <c r="FT30" i="7"/>
  <c r="FV29" i="7"/>
  <c r="FU29" i="7"/>
  <c r="FT29" i="7"/>
  <c r="FV28" i="7"/>
  <c r="FU28" i="7"/>
  <c r="FT28" i="7"/>
  <c r="FV27" i="7"/>
  <c r="FU27" i="7"/>
  <c r="FT27" i="7"/>
  <c r="FV26" i="7"/>
  <c r="FU26" i="7"/>
  <c r="FT26" i="7"/>
  <c r="FV25" i="7"/>
  <c r="FU25" i="7"/>
  <c r="FT25" i="7"/>
  <c r="FV24" i="7"/>
  <c r="FU24" i="7"/>
  <c r="FT24" i="7"/>
  <c r="FV23" i="7"/>
  <c r="FU23" i="7"/>
  <c r="FT23" i="7"/>
  <c r="FV19" i="7"/>
  <c r="FU19" i="7"/>
  <c r="FT19" i="7"/>
  <c r="FV18" i="7"/>
  <c r="FU18" i="7"/>
  <c r="FT18" i="7"/>
  <c r="FV17" i="7"/>
  <c r="FU17" i="7"/>
  <c r="FT17" i="7"/>
  <c r="FV16" i="7"/>
  <c r="FU16" i="7"/>
  <c r="FT16" i="7"/>
  <c r="FV15" i="7"/>
  <c r="FU15" i="7"/>
  <c r="FT15" i="7"/>
  <c r="FV14" i="7"/>
  <c r="FU14" i="7"/>
  <c r="FT14" i="7"/>
  <c r="FV13" i="7"/>
  <c r="FU13" i="7"/>
  <c r="FT13" i="7"/>
  <c r="FV11" i="7"/>
  <c r="FU11" i="7"/>
  <c r="FT11" i="7"/>
  <c r="FV10" i="7"/>
  <c r="FU10" i="7"/>
  <c r="FT10" i="7"/>
  <c r="FV9" i="7"/>
  <c r="FU9" i="7"/>
  <c r="FT9" i="7"/>
  <c r="FV8" i="7"/>
  <c r="FU8" i="7"/>
  <c r="FT8" i="7"/>
  <c r="FV7" i="7"/>
  <c r="FU7" i="7"/>
  <c r="FT7" i="7"/>
  <c r="FV6" i="7"/>
  <c r="FU6" i="7"/>
  <c r="FT6" i="7"/>
  <c r="FS116" i="7"/>
  <c r="FS115" i="7"/>
  <c r="FS114" i="7"/>
  <c r="FS113" i="7"/>
  <c r="FS112" i="7"/>
  <c r="FS111" i="7"/>
  <c r="FS110" i="7"/>
  <c r="FS109" i="7"/>
  <c r="FS108" i="7"/>
  <c r="FS107" i="7"/>
  <c r="FS106" i="7"/>
  <c r="FS105" i="7"/>
  <c r="FS104" i="7"/>
  <c r="FS103" i="7"/>
  <c r="FS102" i="7"/>
  <c r="FS101" i="7"/>
  <c r="FS100" i="7"/>
  <c r="FS98" i="7"/>
  <c r="FS97" i="7"/>
  <c r="FS96" i="7"/>
  <c r="FS95" i="7"/>
  <c r="FS92" i="7"/>
  <c r="FS91" i="7"/>
  <c r="FS90" i="7"/>
  <c r="FS86" i="7"/>
  <c r="FS85" i="7"/>
  <c r="FS84" i="7"/>
  <c r="FS81" i="7"/>
  <c r="FS80" i="7"/>
  <c r="FS78" i="7"/>
  <c r="FS77" i="7"/>
  <c r="FS76" i="7"/>
  <c r="FS75" i="7"/>
  <c r="FS74" i="7"/>
  <c r="FS72" i="7"/>
  <c r="FS71" i="7"/>
  <c r="FS70" i="7"/>
  <c r="FS69" i="7"/>
  <c r="FS68" i="7"/>
  <c r="FS67" i="7"/>
  <c r="FS64" i="7"/>
  <c r="FS63" i="7"/>
  <c r="FS58" i="7"/>
  <c r="FS56" i="7"/>
  <c r="FS55" i="7"/>
  <c r="FS54" i="7"/>
  <c r="FS53" i="7"/>
  <c r="FS52" i="7"/>
  <c r="FS51" i="7"/>
  <c r="FS50" i="7"/>
  <c r="FS49" i="7"/>
  <c r="FS48" i="7"/>
  <c r="FS46" i="7"/>
  <c r="FS45" i="7"/>
  <c r="FS44" i="7"/>
  <c r="FS43" i="7"/>
  <c r="FS42" i="7"/>
  <c r="FS41" i="7"/>
  <c r="FS40" i="7"/>
  <c r="FS35" i="7"/>
  <c r="FS34" i="7"/>
  <c r="FS33" i="7"/>
  <c r="FS32" i="7"/>
  <c r="FS30" i="7"/>
  <c r="FS29" i="7"/>
  <c r="FS28" i="7"/>
  <c r="FS27" i="7"/>
  <c r="FS26" i="7"/>
  <c r="FS25" i="7"/>
  <c r="FS24" i="7"/>
  <c r="FS23" i="7"/>
  <c r="FS19" i="7"/>
  <c r="FS18" i="7"/>
  <c r="FS17" i="7"/>
  <c r="FS16" i="7"/>
  <c r="FS15" i="7"/>
  <c r="FS14" i="7"/>
  <c r="FS13" i="7"/>
  <c r="FS11" i="7"/>
  <c r="FS10" i="7"/>
  <c r="FS9" i="7"/>
  <c r="FS8" i="7"/>
  <c r="FS7" i="7"/>
  <c r="FS6" i="7"/>
  <c r="DV105" i="7"/>
  <c r="DU105" i="7"/>
  <c r="DT105" i="7"/>
  <c r="FT105" i="7" s="1"/>
  <c r="DT99" i="7"/>
  <c r="DU33" i="7"/>
  <c r="DT33" i="7"/>
  <c r="DR99" i="7"/>
  <c r="DQ99" i="7"/>
  <c r="DP99" i="7"/>
  <c r="DO99" i="7"/>
  <c r="DR94" i="7"/>
  <c r="DQ94" i="7"/>
  <c r="DP94" i="7"/>
  <c r="DO94" i="7"/>
  <c r="DR89" i="7"/>
  <c r="DQ89" i="7"/>
  <c r="DP89" i="7"/>
  <c r="DO89" i="7"/>
  <c r="DR88" i="7"/>
  <c r="DQ88" i="7"/>
  <c r="DP88" i="7"/>
  <c r="DO88" i="7"/>
  <c r="DR83" i="7"/>
  <c r="DQ83" i="7"/>
  <c r="DP83" i="7"/>
  <c r="DO83" i="7"/>
  <c r="DR82" i="7"/>
  <c r="DQ82" i="7"/>
  <c r="DP82" i="7"/>
  <c r="DO82" i="7"/>
  <c r="DR79" i="7"/>
  <c r="DQ79" i="7"/>
  <c r="DP79" i="7"/>
  <c r="DO79" i="7"/>
  <c r="DR73" i="7"/>
  <c r="DQ73" i="7"/>
  <c r="DP73" i="7"/>
  <c r="DO73" i="7"/>
  <c r="DR66" i="7"/>
  <c r="DQ66" i="7"/>
  <c r="DP66" i="7"/>
  <c r="DO66" i="7"/>
  <c r="DR65" i="7"/>
  <c r="DQ65" i="7"/>
  <c r="DP65" i="7"/>
  <c r="DO65" i="7"/>
  <c r="DR62" i="7"/>
  <c r="DQ62" i="7"/>
  <c r="DP62" i="7"/>
  <c r="DO62" i="7"/>
  <c r="DR61" i="7"/>
  <c r="DQ61" i="7"/>
  <c r="DP61" i="7"/>
  <c r="DO61" i="7"/>
  <c r="DR60" i="7"/>
  <c r="DQ60" i="7"/>
  <c r="DP60" i="7"/>
  <c r="DO60" i="7"/>
  <c r="DR57" i="7"/>
  <c r="DQ57" i="7"/>
  <c r="DP57" i="7"/>
  <c r="DO57" i="7"/>
  <c r="DR47" i="7"/>
  <c r="DQ47" i="7"/>
  <c r="DP47" i="7"/>
  <c r="DO47" i="7"/>
  <c r="DR38" i="7"/>
  <c r="DQ38" i="7"/>
  <c r="DP38" i="7"/>
  <c r="DO38" i="7"/>
  <c r="DR37" i="7"/>
  <c r="DQ37" i="7"/>
  <c r="DP37" i="7"/>
  <c r="DO37" i="7"/>
  <c r="DR36" i="7"/>
  <c r="DQ36" i="7"/>
  <c r="DP36" i="7"/>
  <c r="DO36" i="7"/>
  <c r="DR31" i="7"/>
  <c r="DQ31" i="7"/>
  <c r="DP31" i="7"/>
  <c r="DO31" i="7"/>
  <c r="DR22" i="7"/>
  <c r="DQ22" i="7"/>
  <c r="DP22" i="7"/>
  <c r="DO22" i="7"/>
  <c r="DP21" i="7"/>
  <c r="DP20" i="7" s="1"/>
  <c r="DO21" i="7"/>
  <c r="DO20" i="7" s="1"/>
  <c r="DR12" i="7"/>
  <c r="DQ12" i="7"/>
  <c r="DP12" i="7"/>
  <c r="DO12" i="7"/>
  <c r="DR5" i="7"/>
  <c r="DR4" i="7" s="1"/>
  <c r="DR3" i="7" s="1"/>
  <c r="DQ5" i="7"/>
  <c r="DP5" i="7"/>
  <c r="DO5" i="7"/>
  <c r="DQ4" i="7"/>
  <c r="DP4" i="7"/>
  <c r="DO4" i="7"/>
  <c r="DQ3" i="7"/>
  <c r="DP3" i="7"/>
  <c r="DO3" i="7"/>
  <c r="DS5" i="7"/>
  <c r="DT5" i="7"/>
  <c r="DU5" i="7"/>
  <c r="DV5" i="7"/>
  <c r="DS12" i="7"/>
  <c r="DT12" i="7"/>
  <c r="DU12" i="7"/>
  <c r="DV12" i="7"/>
  <c r="DS22" i="7"/>
  <c r="DT22" i="7"/>
  <c r="DU22" i="7"/>
  <c r="DV22" i="7"/>
  <c r="DS31" i="7"/>
  <c r="DV31" i="7"/>
  <c r="DS38" i="7"/>
  <c r="DT38" i="7"/>
  <c r="DU38" i="7"/>
  <c r="DV38" i="7"/>
  <c r="DS47" i="7"/>
  <c r="DT47" i="7"/>
  <c r="DU47" i="7"/>
  <c r="DV47" i="7"/>
  <c r="DS57" i="7"/>
  <c r="DT57" i="7"/>
  <c r="DU57" i="7"/>
  <c r="DV57" i="7"/>
  <c r="DS62" i="7"/>
  <c r="DS61" i="7" s="1"/>
  <c r="DT62" i="7"/>
  <c r="DT61" i="7" s="1"/>
  <c r="DU62" i="7"/>
  <c r="DU61" i="7" s="1"/>
  <c r="DV62" i="7"/>
  <c r="DV61" i="7" s="1"/>
  <c r="DS66" i="7"/>
  <c r="DT66" i="7"/>
  <c r="DU66" i="7"/>
  <c r="DV66" i="7"/>
  <c r="DS73" i="7"/>
  <c r="DT73" i="7"/>
  <c r="DU73" i="7"/>
  <c r="DV73" i="7"/>
  <c r="DS79" i="7"/>
  <c r="DT79" i="7"/>
  <c r="DU79" i="7"/>
  <c r="DV79" i="7"/>
  <c r="DS83" i="7"/>
  <c r="DS82" i="7" s="1"/>
  <c r="DT83" i="7"/>
  <c r="DT82" i="7" s="1"/>
  <c r="DU83" i="7"/>
  <c r="DU82" i="7" s="1"/>
  <c r="DV83" i="7"/>
  <c r="DV82" i="7" s="1"/>
  <c r="DS89" i="7"/>
  <c r="DS88" i="7" s="1"/>
  <c r="DT89" i="7"/>
  <c r="DT88" i="7" s="1"/>
  <c r="DU89" i="7"/>
  <c r="DU88" i="7" s="1"/>
  <c r="DV89" i="7"/>
  <c r="DV88" i="7" s="1"/>
  <c r="DS94" i="7"/>
  <c r="DT94" i="7"/>
  <c r="DU94" i="7"/>
  <c r="DV94" i="7"/>
  <c r="DS99" i="7"/>
  <c r="DA47" i="7"/>
  <c r="DB99" i="7"/>
  <c r="DA99" i="7"/>
  <c r="CZ99" i="7"/>
  <c r="CY99" i="7"/>
  <c r="DB94" i="7"/>
  <c r="DA94" i="7"/>
  <c r="CZ94" i="7"/>
  <c r="CY94" i="7"/>
  <c r="CY93" i="7"/>
  <c r="DB89" i="7"/>
  <c r="DB88" i="7" s="1"/>
  <c r="DA89" i="7"/>
  <c r="DA88" i="7" s="1"/>
  <c r="CZ89" i="7"/>
  <c r="CZ88" i="7" s="1"/>
  <c r="CY89" i="7"/>
  <c r="CY88" i="7" s="1"/>
  <c r="CY87" i="7" s="1"/>
  <c r="DB83" i="7"/>
  <c r="DB82" i="7" s="1"/>
  <c r="DA83" i="7"/>
  <c r="DA82" i="7" s="1"/>
  <c r="CZ83" i="7"/>
  <c r="CZ82" i="7" s="1"/>
  <c r="CY83" i="7"/>
  <c r="CY82" i="7"/>
  <c r="DB79" i="7"/>
  <c r="DA79" i="7"/>
  <c r="CZ79" i="7"/>
  <c r="CY79" i="7"/>
  <c r="DB73" i="7"/>
  <c r="DA73" i="7"/>
  <c r="CZ73" i="7"/>
  <c r="CY73" i="7"/>
  <c r="DB66" i="7"/>
  <c r="DA66" i="7"/>
  <c r="CZ66" i="7"/>
  <c r="CY66" i="7"/>
  <c r="CZ65" i="7"/>
  <c r="CY65" i="7"/>
  <c r="DB62" i="7"/>
  <c r="DA62" i="7"/>
  <c r="CZ62" i="7"/>
  <c r="CY62" i="7"/>
  <c r="DB61" i="7"/>
  <c r="DA61" i="7"/>
  <c r="CZ61" i="7"/>
  <c r="CY61" i="7"/>
  <c r="DB57" i="7"/>
  <c r="DA57" i="7"/>
  <c r="CZ57" i="7"/>
  <c r="CY57" i="7"/>
  <c r="DB47" i="7"/>
  <c r="CZ47" i="7"/>
  <c r="CY47" i="7"/>
  <c r="DB38" i="7"/>
  <c r="DA38" i="7"/>
  <c r="CZ38" i="7"/>
  <c r="CY38" i="7"/>
  <c r="CY37" i="7"/>
  <c r="CY36" i="7"/>
  <c r="DB31" i="7"/>
  <c r="DA31" i="7"/>
  <c r="CZ31" i="7"/>
  <c r="CY31" i="7"/>
  <c r="DB22" i="7"/>
  <c r="DA22" i="7"/>
  <c r="CZ22" i="7"/>
  <c r="CY22" i="7"/>
  <c r="DB21" i="7"/>
  <c r="DA21" i="7"/>
  <c r="CZ21" i="7"/>
  <c r="CY21" i="7"/>
  <c r="DB20" i="7"/>
  <c r="DA20" i="7"/>
  <c r="CZ20" i="7"/>
  <c r="CY20" i="7"/>
  <c r="DB12" i="7"/>
  <c r="DA12" i="7"/>
  <c r="CZ12" i="7"/>
  <c r="CY12" i="7"/>
  <c r="DB5" i="7"/>
  <c r="DA5" i="7"/>
  <c r="CZ5" i="7"/>
  <c r="CY5" i="7"/>
  <c r="CY4" i="7"/>
  <c r="CY3" i="7"/>
  <c r="DF99" i="7"/>
  <c r="DE99" i="7"/>
  <c r="DD99" i="7"/>
  <c r="DC99" i="7"/>
  <c r="DF94" i="7"/>
  <c r="DE94" i="7"/>
  <c r="DD94" i="7"/>
  <c r="DC94" i="7"/>
  <c r="DF93" i="7"/>
  <c r="DE93" i="7"/>
  <c r="DD93" i="7"/>
  <c r="DC93" i="7"/>
  <c r="DF89" i="7"/>
  <c r="DE89" i="7"/>
  <c r="DD89" i="7"/>
  <c r="DC89" i="7"/>
  <c r="DF88" i="7"/>
  <c r="DE88" i="7"/>
  <c r="DD88" i="7"/>
  <c r="DC88" i="7"/>
  <c r="DF87" i="7"/>
  <c r="DE87" i="7"/>
  <c r="DD87" i="7"/>
  <c r="DC87" i="7"/>
  <c r="DF83" i="7"/>
  <c r="DE83" i="7"/>
  <c r="DD83" i="7"/>
  <c r="DC83" i="7"/>
  <c r="DF82" i="7"/>
  <c r="DE82" i="7"/>
  <c r="DD82" i="7"/>
  <c r="DC82" i="7"/>
  <c r="DF79" i="7"/>
  <c r="DE79" i="7"/>
  <c r="DD79" i="7"/>
  <c r="DC79" i="7"/>
  <c r="DF73" i="7"/>
  <c r="DE73" i="7"/>
  <c r="DD73" i="7"/>
  <c r="DC73" i="7"/>
  <c r="DF66" i="7"/>
  <c r="DE66" i="7"/>
  <c r="DD66" i="7"/>
  <c r="DC66" i="7"/>
  <c r="DF65" i="7"/>
  <c r="DE65" i="7"/>
  <c r="DD65" i="7"/>
  <c r="DC65" i="7"/>
  <c r="DF62" i="7"/>
  <c r="DE62" i="7"/>
  <c r="DD62" i="7"/>
  <c r="DC62" i="7"/>
  <c r="DF61" i="7"/>
  <c r="DE61" i="7"/>
  <c r="DD61" i="7"/>
  <c r="DC61" i="7"/>
  <c r="DF60" i="7"/>
  <c r="DE60" i="7"/>
  <c r="DD60" i="7"/>
  <c r="DC60" i="7"/>
  <c r="DF57" i="7"/>
  <c r="DE57" i="7"/>
  <c r="DD57" i="7"/>
  <c r="DC57" i="7"/>
  <c r="DF47" i="7"/>
  <c r="DE47" i="7"/>
  <c r="DD47" i="7"/>
  <c r="DC47" i="7"/>
  <c r="DF38" i="7"/>
  <c r="DE38" i="7"/>
  <c r="DD38" i="7"/>
  <c r="DC38" i="7"/>
  <c r="DC37" i="7"/>
  <c r="DC36" i="7" s="1"/>
  <c r="DF31" i="7"/>
  <c r="DE31" i="7"/>
  <c r="DD31" i="7"/>
  <c r="DC31" i="7"/>
  <c r="DF22" i="7"/>
  <c r="DE22" i="7"/>
  <c r="DD22" i="7"/>
  <c r="DC22" i="7"/>
  <c r="DF12" i="7"/>
  <c r="DE12" i="7"/>
  <c r="DD12" i="7"/>
  <c r="DC12" i="7"/>
  <c r="DF5" i="7"/>
  <c r="DE5" i="7"/>
  <c r="DD5" i="7"/>
  <c r="DC5" i="7"/>
  <c r="DF4" i="7"/>
  <c r="DE4" i="7"/>
  <c r="DD4" i="7"/>
  <c r="DC4" i="7"/>
  <c r="DF3" i="7"/>
  <c r="DE3" i="7"/>
  <c r="DD3" i="7"/>
  <c r="DC3" i="7"/>
  <c r="DJ39" i="7"/>
  <c r="DI39" i="7"/>
  <c r="DH39" i="7"/>
  <c r="CI39" i="7"/>
  <c r="FS39" i="7" s="1"/>
  <c r="CP99" i="7"/>
  <c r="CO99" i="7"/>
  <c r="CN99" i="7"/>
  <c r="CM99" i="7"/>
  <c r="CP94" i="7"/>
  <c r="CO94" i="7"/>
  <c r="CN94" i="7"/>
  <c r="CM94" i="7"/>
  <c r="CM93" i="7" s="1"/>
  <c r="CN93" i="7"/>
  <c r="CP89" i="7"/>
  <c r="CP88" i="7" s="1"/>
  <c r="CO89" i="7"/>
  <c r="CO88" i="7" s="1"/>
  <c r="CN89" i="7"/>
  <c r="CN88" i="7" s="1"/>
  <c r="CM89" i="7"/>
  <c r="CM88" i="7"/>
  <c r="CP83" i="7"/>
  <c r="CO83" i="7"/>
  <c r="CN83" i="7"/>
  <c r="CM83" i="7"/>
  <c r="CP82" i="7"/>
  <c r="CO82" i="7"/>
  <c r="CN82" i="7"/>
  <c r="CM82" i="7"/>
  <c r="CP79" i="7"/>
  <c r="CO79" i="7"/>
  <c r="CN79" i="7"/>
  <c r="CM79" i="7"/>
  <c r="CP73" i="7"/>
  <c r="CO73" i="7"/>
  <c r="CN73" i="7"/>
  <c r="CN65" i="7" s="1"/>
  <c r="CN60" i="7" s="1"/>
  <c r="CM73" i="7"/>
  <c r="CM65" i="7" s="1"/>
  <c r="CM60" i="7" s="1"/>
  <c r="CP66" i="7"/>
  <c r="CO66" i="7"/>
  <c r="CN66" i="7"/>
  <c r="CM66" i="7"/>
  <c r="CP62" i="7"/>
  <c r="CO62" i="7"/>
  <c r="CN62" i="7"/>
  <c r="CM62" i="7"/>
  <c r="CP61" i="7"/>
  <c r="CO61" i="7"/>
  <c r="CN61" i="7"/>
  <c r="CM61" i="7"/>
  <c r="CP57" i="7"/>
  <c r="CO57" i="7"/>
  <c r="CN57" i="7"/>
  <c r="CM57" i="7"/>
  <c r="CP47" i="7"/>
  <c r="CO47" i="7"/>
  <c r="CN47" i="7"/>
  <c r="CM47" i="7"/>
  <c r="CP38" i="7"/>
  <c r="CO38" i="7"/>
  <c r="CN38" i="7"/>
  <c r="CM38" i="7"/>
  <c r="CP37" i="7"/>
  <c r="CP36" i="7" s="1"/>
  <c r="CO37" i="7"/>
  <c r="CN37" i="7"/>
  <c r="CM37" i="7"/>
  <c r="CM36" i="7" s="1"/>
  <c r="CO36" i="7"/>
  <c r="CN36" i="7"/>
  <c r="CP31" i="7"/>
  <c r="CO31" i="7"/>
  <c r="CN31" i="7"/>
  <c r="CM31" i="7"/>
  <c r="CP22" i="7"/>
  <c r="CO22" i="7"/>
  <c r="CN22" i="7"/>
  <c r="CM22" i="7"/>
  <c r="CP21" i="7"/>
  <c r="CO21" i="7"/>
  <c r="CN21" i="7"/>
  <c r="CM21" i="7"/>
  <c r="CP20" i="7"/>
  <c r="CO20" i="7"/>
  <c r="CN20" i="7"/>
  <c r="CM20" i="7"/>
  <c r="CP12" i="7"/>
  <c r="CO12" i="7"/>
  <c r="CN12" i="7"/>
  <c r="CM12" i="7"/>
  <c r="CP5" i="7"/>
  <c r="CO5" i="7"/>
  <c r="CN5" i="7"/>
  <c r="CM5" i="7"/>
  <c r="CP4" i="7"/>
  <c r="CO4" i="7"/>
  <c r="CN4" i="7"/>
  <c r="CM4" i="7"/>
  <c r="CM3" i="7" s="1"/>
  <c r="CP3" i="7"/>
  <c r="CO3" i="7"/>
  <c r="CN3" i="7"/>
  <c r="CT99" i="7"/>
  <c r="CS99" i="7"/>
  <c r="CR99" i="7"/>
  <c r="CQ99" i="7"/>
  <c r="CT94" i="7"/>
  <c r="CS94" i="7"/>
  <c r="CR94" i="7"/>
  <c r="CQ94" i="7"/>
  <c r="CR93" i="7"/>
  <c r="CQ93" i="7"/>
  <c r="CT89" i="7"/>
  <c r="CS89" i="7"/>
  <c r="CR89" i="7"/>
  <c r="CQ89" i="7"/>
  <c r="CT88" i="7"/>
  <c r="CS88" i="7"/>
  <c r="CR88" i="7"/>
  <c r="CR87" i="7" s="1"/>
  <c r="CQ88" i="7"/>
  <c r="CQ87" i="7" s="1"/>
  <c r="CT83" i="7"/>
  <c r="CS83" i="7"/>
  <c r="CR83" i="7"/>
  <c r="CQ83" i="7"/>
  <c r="CT82" i="7"/>
  <c r="CS82" i="7"/>
  <c r="CR82" i="7"/>
  <c r="CQ82" i="7"/>
  <c r="CT79" i="7"/>
  <c r="CS79" i="7"/>
  <c r="CR79" i="7"/>
  <c r="CQ79" i="7"/>
  <c r="CT73" i="7"/>
  <c r="CS73" i="7"/>
  <c r="CR73" i="7"/>
  <c r="CQ73" i="7"/>
  <c r="CT66" i="7"/>
  <c r="CS66" i="7"/>
  <c r="CR66" i="7"/>
  <c r="CQ66" i="7"/>
  <c r="CR65" i="7"/>
  <c r="CQ65" i="7"/>
  <c r="CT62" i="7"/>
  <c r="CS62" i="7"/>
  <c r="CR62" i="7"/>
  <c r="CQ62" i="7"/>
  <c r="CT61" i="7"/>
  <c r="CS61" i="7"/>
  <c r="CR61" i="7"/>
  <c r="CQ61" i="7"/>
  <c r="CT57" i="7"/>
  <c r="CS57" i="7"/>
  <c r="CR57" i="7"/>
  <c r="CQ57" i="7"/>
  <c r="CT47" i="7"/>
  <c r="CS47" i="7"/>
  <c r="CR47" i="7"/>
  <c r="CQ47" i="7"/>
  <c r="CT38" i="7"/>
  <c r="CS38" i="7"/>
  <c r="CR38" i="7"/>
  <c r="CQ38" i="7"/>
  <c r="CR37" i="7"/>
  <c r="CQ37" i="7"/>
  <c r="CR36" i="7"/>
  <c r="CQ36" i="7"/>
  <c r="CT31" i="7"/>
  <c r="CS31" i="7"/>
  <c r="CR31" i="7"/>
  <c r="CQ31" i="7"/>
  <c r="CT22" i="7"/>
  <c r="CS22" i="7"/>
  <c r="CR22" i="7"/>
  <c r="CQ22" i="7"/>
  <c r="CT21" i="7"/>
  <c r="CS21" i="7"/>
  <c r="CR21" i="7"/>
  <c r="CQ21" i="7"/>
  <c r="CT20" i="7"/>
  <c r="CS20" i="7"/>
  <c r="CR20" i="7"/>
  <c r="CQ20" i="7"/>
  <c r="CT12" i="7"/>
  <c r="CS12" i="7"/>
  <c r="CR12" i="7"/>
  <c r="CQ12" i="7"/>
  <c r="CT5" i="7"/>
  <c r="CS5" i="7"/>
  <c r="CR5" i="7"/>
  <c r="CQ5" i="7"/>
  <c r="CT4" i="7"/>
  <c r="CS4" i="7"/>
  <c r="CR4" i="7"/>
  <c r="CQ4" i="7"/>
  <c r="CQ3" i="7" s="1"/>
  <c r="CT3" i="7"/>
  <c r="CS3" i="7"/>
  <c r="CR3" i="7"/>
  <c r="DH59" i="7"/>
  <c r="BW59" i="7"/>
  <c r="FS59" i="7" s="1"/>
  <c r="CA5" i="7"/>
  <c r="CB5" i="7"/>
  <c r="CC5" i="7"/>
  <c r="CD5" i="7"/>
  <c r="CE5" i="7"/>
  <c r="CF5" i="7"/>
  <c r="CG5" i="7"/>
  <c r="CH5" i="7"/>
  <c r="CA12" i="7"/>
  <c r="CB12" i="7"/>
  <c r="CC12" i="7"/>
  <c r="CD12" i="7"/>
  <c r="CE12" i="7"/>
  <c r="CF12" i="7"/>
  <c r="CG12" i="7"/>
  <c r="CH12" i="7"/>
  <c r="CA22" i="7"/>
  <c r="CB22" i="7"/>
  <c r="CC22" i="7"/>
  <c r="CD22" i="7"/>
  <c r="CE22" i="7"/>
  <c r="CF22" i="7"/>
  <c r="CG22" i="7"/>
  <c r="CH22" i="7"/>
  <c r="CA31" i="7"/>
  <c r="CB31" i="7"/>
  <c r="CC31" i="7"/>
  <c r="CD31" i="7"/>
  <c r="CE31" i="7"/>
  <c r="CF31" i="7"/>
  <c r="CG31" i="7"/>
  <c r="CH31" i="7"/>
  <c r="CA38" i="7"/>
  <c r="CB38" i="7"/>
  <c r="CC38" i="7"/>
  <c r="CD38" i="7"/>
  <c r="CE38" i="7"/>
  <c r="CF38" i="7"/>
  <c r="CG38" i="7"/>
  <c r="CH38" i="7"/>
  <c r="CA47" i="7"/>
  <c r="CB47" i="7"/>
  <c r="CC47" i="7"/>
  <c r="CD47" i="7"/>
  <c r="CE47" i="7"/>
  <c r="CF47" i="7"/>
  <c r="CG47" i="7"/>
  <c r="CH47" i="7"/>
  <c r="CA57" i="7"/>
  <c r="CB57" i="7"/>
  <c r="CC57" i="7"/>
  <c r="CD57" i="7"/>
  <c r="CE57" i="7"/>
  <c r="CF57" i="7"/>
  <c r="CG57" i="7"/>
  <c r="CH57" i="7"/>
  <c r="CA62" i="7"/>
  <c r="CA61" i="7" s="1"/>
  <c r="CB62" i="7"/>
  <c r="CB61" i="7" s="1"/>
  <c r="CC62" i="7"/>
  <c r="CC61" i="7" s="1"/>
  <c r="CD62" i="7"/>
  <c r="CD61" i="7" s="1"/>
  <c r="CE62" i="7"/>
  <c r="CE61" i="7" s="1"/>
  <c r="CF62" i="7"/>
  <c r="CF61" i="7" s="1"/>
  <c r="CG62" i="7"/>
  <c r="CG61" i="7" s="1"/>
  <c r="CH62" i="7"/>
  <c r="CH61" i="7" s="1"/>
  <c r="CA66" i="7"/>
  <c r="CB66" i="7"/>
  <c r="CC66" i="7"/>
  <c r="CD66" i="7"/>
  <c r="CE66" i="7"/>
  <c r="CF66" i="7"/>
  <c r="CG66" i="7"/>
  <c r="CH66" i="7"/>
  <c r="CA73" i="7"/>
  <c r="CB73" i="7"/>
  <c r="CC73" i="7"/>
  <c r="CD73" i="7"/>
  <c r="CE73" i="7"/>
  <c r="CF73" i="7"/>
  <c r="CG73" i="7"/>
  <c r="CH73" i="7"/>
  <c r="CA79" i="7"/>
  <c r="CB79" i="7"/>
  <c r="CC79" i="7"/>
  <c r="CD79" i="7"/>
  <c r="CE79" i="7"/>
  <c r="CF79" i="7"/>
  <c r="CG79" i="7"/>
  <c r="CH79" i="7"/>
  <c r="CA83" i="7"/>
  <c r="CA82" i="7" s="1"/>
  <c r="CB83" i="7"/>
  <c r="CB82" i="7" s="1"/>
  <c r="CC83" i="7"/>
  <c r="CC82" i="7" s="1"/>
  <c r="CD83" i="7"/>
  <c r="CD82" i="7" s="1"/>
  <c r="CE83" i="7"/>
  <c r="CE82" i="7" s="1"/>
  <c r="CF83" i="7"/>
  <c r="CF82" i="7" s="1"/>
  <c r="CG83" i="7"/>
  <c r="CG82" i="7" s="1"/>
  <c r="CH83" i="7"/>
  <c r="CH82" i="7" s="1"/>
  <c r="CA89" i="7"/>
  <c r="CA88" i="7" s="1"/>
  <c r="CB89" i="7"/>
  <c r="CB88" i="7" s="1"/>
  <c r="CC89" i="7"/>
  <c r="CC88" i="7" s="1"/>
  <c r="CD89" i="7"/>
  <c r="CD88" i="7" s="1"/>
  <c r="CE89" i="7"/>
  <c r="CE88" i="7" s="1"/>
  <c r="CF89" i="7"/>
  <c r="CF88" i="7" s="1"/>
  <c r="CG89" i="7"/>
  <c r="CG88" i="7" s="1"/>
  <c r="CH89" i="7"/>
  <c r="CH88" i="7" s="1"/>
  <c r="CA94" i="7"/>
  <c r="CB94" i="7"/>
  <c r="CC94" i="7"/>
  <c r="CD94" i="7"/>
  <c r="CE94" i="7"/>
  <c r="CF94" i="7"/>
  <c r="CG94" i="7"/>
  <c r="CH94" i="7"/>
  <c r="CA99" i="7"/>
  <c r="CB99" i="7"/>
  <c r="CC99" i="7"/>
  <c r="CD99" i="7"/>
  <c r="CE99" i="7"/>
  <c r="CF99" i="7"/>
  <c r="CG99" i="7"/>
  <c r="CH99" i="7"/>
  <c r="BG5" i="7"/>
  <c r="BH5" i="7"/>
  <c r="BI5" i="7"/>
  <c r="BJ5" i="7"/>
  <c r="BK5" i="7"/>
  <c r="BL5" i="7"/>
  <c r="BM5" i="7"/>
  <c r="BN5" i="7"/>
  <c r="DG5" i="7"/>
  <c r="DH5" i="7"/>
  <c r="DI5" i="7"/>
  <c r="DJ5" i="7"/>
  <c r="BG12" i="7"/>
  <c r="BH12" i="7"/>
  <c r="BI12" i="7"/>
  <c r="BJ12" i="7"/>
  <c r="BK12" i="7"/>
  <c r="BL12" i="7"/>
  <c r="BM12" i="7"/>
  <c r="BN12" i="7"/>
  <c r="DG12" i="7"/>
  <c r="DH12" i="7"/>
  <c r="DI12" i="7"/>
  <c r="DJ12" i="7"/>
  <c r="BG22" i="7"/>
  <c r="BH22" i="7"/>
  <c r="BI22" i="7"/>
  <c r="BJ22" i="7"/>
  <c r="BK22" i="7"/>
  <c r="BL22" i="7"/>
  <c r="BM22" i="7"/>
  <c r="BN22" i="7"/>
  <c r="DG22" i="7"/>
  <c r="DH22" i="7"/>
  <c r="DI22" i="7"/>
  <c r="DJ22" i="7"/>
  <c r="BG31" i="7"/>
  <c r="BH31" i="7"/>
  <c r="BI31" i="7"/>
  <c r="BJ31" i="7"/>
  <c r="BK31" i="7"/>
  <c r="BL31" i="7"/>
  <c r="BM31" i="7"/>
  <c r="BN31" i="7"/>
  <c r="DG31" i="7"/>
  <c r="DH31" i="7"/>
  <c r="DI31" i="7"/>
  <c r="DJ31" i="7"/>
  <c r="BG38" i="7"/>
  <c r="BH38" i="7"/>
  <c r="BI38" i="7"/>
  <c r="BJ38" i="7"/>
  <c r="BK38" i="7"/>
  <c r="BL38" i="7"/>
  <c r="BM38" i="7"/>
  <c r="BN38" i="7"/>
  <c r="DG38" i="7"/>
  <c r="BG47" i="7"/>
  <c r="BH47" i="7"/>
  <c r="BI47" i="7"/>
  <c r="BJ47" i="7"/>
  <c r="BK47" i="7"/>
  <c r="BL47" i="7"/>
  <c r="BM47" i="7"/>
  <c r="BN47" i="7"/>
  <c r="DG47" i="7"/>
  <c r="DH47" i="7"/>
  <c r="DI47" i="7"/>
  <c r="DJ47" i="7"/>
  <c r="BG57" i="7"/>
  <c r="BH57" i="7"/>
  <c r="BI57" i="7"/>
  <c r="BJ57" i="7"/>
  <c r="BK57" i="7"/>
  <c r="BL57" i="7"/>
  <c r="BM57" i="7"/>
  <c r="BN57" i="7"/>
  <c r="DG57" i="7"/>
  <c r="DI57" i="7"/>
  <c r="DJ57" i="7"/>
  <c r="BG62" i="7"/>
  <c r="BG61" i="7" s="1"/>
  <c r="BH62" i="7"/>
  <c r="BH61" i="7" s="1"/>
  <c r="BI62" i="7"/>
  <c r="BI61" i="7" s="1"/>
  <c r="BJ62" i="7"/>
  <c r="BJ61" i="7" s="1"/>
  <c r="BK62" i="7"/>
  <c r="BK61" i="7" s="1"/>
  <c r="BL62" i="7"/>
  <c r="BL61" i="7" s="1"/>
  <c r="BM62" i="7"/>
  <c r="BM61" i="7" s="1"/>
  <c r="BN62" i="7"/>
  <c r="BN61" i="7" s="1"/>
  <c r="DG62" i="7"/>
  <c r="DG61" i="7" s="1"/>
  <c r="DH62" i="7"/>
  <c r="DH61" i="7" s="1"/>
  <c r="DI62" i="7"/>
  <c r="DI61" i="7" s="1"/>
  <c r="DJ62" i="7"/>
  <c r="DJ61" i="7" s="1"/>
  <c r="BG66" i="7"/>
  <c r="BH66" i="7"/>
  <c r="BI66" i="7"/>
  <c r="BJ66" i="7"/>
  <c r="BK66" i="7"/>
  <c r="BL66" i="7"/>
  <c r="BM66" i="7"/>
  <c r="BN66" i="7"/>
  <c r="DG66" i="7"/>
  <c r="DH66" i="7"/>
  <c r="DI66" i="7"/>
  <c r="DJ66" i="7"/>
  <c r="BG73" i="7"/>
  <c r="BH73" i="7"/>
  <c r="BI73" i="7"/>
  <c r="BJ73" i="7"/>
  <c r="BK73" i="7"/>
  <c r="BL73" i="7"/>
  <c r="BM73" i="7"/>
  <c r="BN73" i="7"/>
  <c r="DG73" i="7"/>
  <c r="DH73" i="7"/>
  <c r="DI73" i="7"/>
  <c r="DJ73" i="7"/>
  <c r="BG79" i="7"/>
  <c r="BH79" i="7"/>
  <c r="BI79" i="7"/>
  <c r="BJ79" i="7"/>
  <c r="BK79" i="7"/>
  <c r="BL79" i="7"/>
  <c r="BM79" i="7"/>
  <c r="BN79" i="7"/>
  <c r="DG79" i="7"/>
  <c r="DH79" i="7"/>
  <c r="DI79" i="7"/>
  <c r="DJ79" i="7"/>
  <c r="BG83" i="7"/>
  <c r="BG82" i="7" s="1"/>
  <c r="BH83" i="7"/>
  <c r="BH82" i="7" s="1"/>
  <c r="BI83" i="7"/>
  <c r="BI82" i="7" s="1"/>
  <c r="BJ83" i="7"/>
  <c r="BJ82" i="7" s="1"/>
  <c r="BK83" i="7"/>
  <c r="BK82" i="7" s="1"/>
  <c r="BL83" i="7"/>
  <c r="BL82" i="7" s="1"/>
  <c r="BM83" i="7"/>
  <c r="BM82" i="7" s="1"/>
  <c r="BN83" i="7"/>
  <c r="BN82" i="7" s="1"/>
  <c r="DG83" i="7"/>
  <c r="DG82" i="7" s="1"/>
  <c r="DH83" i="7"/>
  <c r="DH82" i="7" s="1"/>
  <c r="DI83" i="7"/>
  <c r="DI82" i="7" s="1"/>
  <c r="DJ83" i="7"/>
  <c r="DJ82" i="7" s="1"/>
  <c r="BG89" i="7"/>
  <c r="BG88" i="7" s="1"/>
  <c r="BH89" i="7"/>
  <c r="BH88" i="7" s="1"/>
  <c r="BI89" i="7"/>
  <c r="BI88" i="7" s="1"/>
  <c r="BJ89" i="7"/>
  <c r="BJ88" i="7" s="1"/>
  <c r="BK89" i="7"/>
  <c r="BK88" i="7" s="1"/>
  <c r="BL89" i="7"/>
  <c r="BL88" i="7" s="1"/>
  <c r="BM89" i="7"/>
  <c r="BM88" i="7" s="1"/>
  <c r="BN89" i="7"/>
  <c r="BN88" i="7" s="1"/>
  <c r="DG89" i="7"/>
  <c r="DG88" i="7" s="1"/>
  <c r="DH89" i="7"/>
  <c r="DH88" i="7" s="1"/>
  <c r="DI89" i="7"/>
  <c r="DI88" i="7" s="1"/>
  <c r="DJ89" i="7"/>
  <c r="DJ88" i="7" s="1"/>
  <c r="BG94" i="7"/>
  <c r="BH94" i="7"/>
  <c r="BI94" i="7"/>
  <c r="BJ94" i="7"/>
  <c r="BK94" i="7"/>
  <c r="BL94" i="7"/>
  <c r="BM94" i="7"/>
  <c r="BN94" i="7"/>
  <c r="DG94" i="7"/>
  <c r="DH94" i="7"/>
  <c r="DI94" i="7"/>
  <c r="DJ94" i="7"/>
  <c r="BG99" i="7"/>
  <c r="BH99" i="7"/>
  <c r="BI99" i="7"/>
  <c r="BJ99" i="7"/>
  <c r="BK99" i="7"/>
  <c r="BL99" i="7"/>
  <c r="BM99" i="7"/>
  <c r="BN99" i="7"/>
  <c r="DG99" i="7"/>
  <c r="DH99" i="7"/>
  <c r="DI99" i="7"/>
  <c r="DJ99" i="7"/>
  <c r="BB94" i="7"/>
  <c r="AZ94" i="7"/>
  <c r="AU94" i="7"/>
  <c r="AU5" i="7"/>
  <c r="AV5" i="7"/>
  <c r="AW5" i="7"/>
  <c r="AX5" i="7"/>
  <c r="AY5" i="7"/>
  <c r="AZ5" i="7"/>
  <c r="BA5" i="7"/>
  <c r="BB5" i="7"/>
  <c r="AU12" i="7"/>
  <c r="AV12" i="7"/>
  <c r="AW12" i="7"/>
  <c r="AX12" i="7"/>
  <c r="AY12" i="7"/>
  <c r="AZ12" i="7"/>
  <c r="BA12" i="7"/>
  <c r="BB12" i="7"/>
  <c r="AU22" i="7"/>
  <c r="AV22" i="7"/>
  <c r="AW22" i="7"/>
  <c r="AX22" i="7"/>
  <c r="AY22" i="7"/>
  <c r="AZ22" i="7"/>
  <c r="BA22" i="7"/>
  <c r="BB22" i="7"/>
  <c r="AU31" i="7"/>
  <c r="AV31" i="7"/>
  <c r="AW31" i="7"/>
  <c r="AX31" i="7"/>
  <c r="AY31" i="7"/>
  <c r="AZ31" i="7"/>
  <c r="BA31" i="7"/>
  <c r="BB31" i="7"/>
  <c r="AU38" i="7"/>
  <c r="AV38" i="7"/>
  <c r="AW38" i="7"/>
  <c r="AX38" i="7"/>
  <c r="AY38" i="7"/>
  <c r="AZ38" i="7"/>
  <c r="BA38" i="7"/>
  <c r="BB38" i="7"/>
  <c r="AU47" i="7"/>
  <c r="AV47" i="7"/>
  <c r="AW47" i="7"/>
  <c r="AX47" i="7"/>
  <c r="AY47" i="7"/>
  <c r="AZ47" i="7"/>
  <c r="BA47" i="7"/>
  <c r="BB47" i="7"/>
  <c r="AU57" i="7"/>
  <c r="AV57" i="7"/>
  <c r="AW57" i="7"/>
  <c r="AX57" i="7"/>
  <c r="AY57" i="7"/>
  <c r="AZ57" i="7"/>
  <c r="BA57" i="7"/>
  <c r="BB57" i="7"/>
  <c r="AU62" i="7"/>
  <c r="AU61" i="7" s="1"/>
  <c r="AV62" i="7"/>
  <c r="AV61" i="7" s="1"/>
  <c r="AW62" i="7"/>
  <c r="AW61" i="7" s="1"/>
  <c r="AX62" i="7"/>
  <c r="AX61" i="7" s="1"/>
  <c r="AY62" i="7"/>
  <c r="AY61" i="7" s="1"/>
  <c r="AZ62" i="7"/>
  <c r="AZ61" i="7" s="1"/>
  <c r="BA62" i="7"/>
  <c r="BA61" i="7" s="1"/>
  <c r="BB62" i="7"/>
  <c r="BB61" i="7" s="1"/>
  <c r="AU66" i="7"/>
  <c r="AV66" i="7"/>
  <c r="AW66" i="7"/>
  <c r="AX66" i="7"/>
  <c r="AY66" i="7"/>
  <c r="AZ66" i="7"/>
  <c r="BA66" i="7"/>
  <c r="BB66" i="7"/>
  <c r="AU73" i="7"/>
  <c r="AV73" i="7"/>
  <c r="AW73" i="7"/>
  <c r="AX73" i="7"/>
  <c r="AY73" i="7"/>
  <c r="AZ73" i="7"/>
  <c r="BA73" i="7"/>
  <c r="BB73" i="7"/>
  <c r="AU79" i="7"/>
  <c r="AV79" i="7"/>
  <c r="AW79" i="7"/>
  <c r="AX79" i="7"/>
  <c r="AY79" i="7"/>
  <c r="AZ79" i="7"/>
  <c r="BA79" i="7"/>
  <c r="BB79" i="7"/>
  <c r="AU83" i="7"/>
  <c r="AU82" i="7" s="1"/>
  <c r="AV83" i="7"/>
  <c r="AV82" i="7" s="1"/>
  <c r="AW83" i="7"/>
  <c r="AW82" i="7" s="1"/>
  <c r="AX83" i="7"/>
  <c r="AX82" i="7" s="1"/>
  <c r="AY83" i="7"/>
  <c r="AY82" i="7" s="1"/>
  <c r="AZ83" i="7"/>
  <c r="AZ82" i="7" s="1"/>
  <c r="BA83" i="7"/>
  <c r="BA82" i="7" s="1"/>
  <c r="BB83" i="7"/>
  <c r="BB82" i="7" s="1"/>
  <c r="AU89" i="7"/>
  <c r="AU88" i="7" s="1"/>
  <c r="AV89" i="7"/>
  <c r="AV88" i="7" s="1"/>
  <c r="AW89" i="7"/>
  <c r="AW88" i="7" s="1"/>
  <c r="AX89" i="7"/>
  <c r="AX88" i="7" s="1"/>
  <c r="AY89" i="7"/>
  <c r="AY88" i="7" s="1"/>
  <c r="AZ89" i="7"/>
  <c r="AZ88" i="7" s="1"/>
  <c r="BA89" i="7"/>
  <c r="BA88" i="7" s="1"/>
  <c r="BB89" i="7"/>
  <c r="BB88" i="7" s="1"/>
  <c r="AV94" i="7"/>
  <c r="AW94" i="7"/>
  <c r="AX94" i="7"/>
  <c r="AY94" i="7"/>
  <c r="BA94" i="7"/>
  <c r="AU99" i="7"/>
  <c r="AV99" i="7"/>
  <c r="AW99" i="7"/>
  <c r="AX99" i="7"/>
  <c r="AY99" i="7"/>
  <c r="AZ99" i="7"/>
  <c r="BA99" i="7"/>
  <c r="BB99" i="7"/>
  <c r="AM12" i="7"/>
  <c r="AI99" i="7"/>
  <c r="AJ99" i="7"/>
  <c r="AK99" i="7"/>
  <c r="AL99" i="7"/>
  <c r="AM99" i="7"/>
  <c r="AN99" i="7"/>
  <c r="AO99" i="7"/>
  <c r="AP99" i="7"/>
  <c r="AI94" i="7"/>
  <c r="AI93" i="7" s="1"/>
  <c r="AJ94" i="7"/>
  <c r="AJ93" i="7" s="1"/>
  <c r="AK94" i="7"/>
  <c r="AK93" i="7" s="1"/>
  <c r="AL94" i="7"/>
  <c r="AL93" i="7" s="1"/>
  <c r="AM94" i="7"/>
  <c r="AM93" i="7" s="1"/>
  <c r="AN94" i="7"/>
  <c r="AO94" i="7"/>
  <c r="AP94" i="7"/>
  <c r="AP93" i="7" s="1"/>
  <c r="AI89" i="7"/>
  <c r="AI88" i="7" s="1"/>
  <c r="AJ89" i="7"/>
  <c r="AJ88" i="7" s="1"/>
  <c r="AK89" i="7"/>
  <c r="AK88" i="7" s="1"/>
  <c r="AL89" i="7"/>
  <c r="AL88" i="7" s="1"/>
  <c r="AM89" i="7"/>
  <c r="AM88" i="7" s="1"/>
  <c r="AN89" i="7"/>
  <c r="AN88" i="7" s="1"/>
  <c r="AO89" i="7"/>
  <c r="AO88" i="7" s="1"/>
  <c r="AP89" i="7"/>
  <c r="AP88" i="7" s="1"/>
  <c r="AI57" i="7"/>
  <c r="AJ57" i="7"/>
  <c r="AK57" i="7"/>
  <c r="AL57" i="7"/>
  <c r="AM57" i="7"/>
  <c r="AN57" i="7"/>
  <c r="AO57" i="7"/>
  <c r="AP57" i="7"/>
  <c r="AI62" i="7"/>
  <c r="AI61" i="7" s="1"/>
  <c r="AJ62" i="7"/>
  <c r="AJ61" i="7" s="1"/>
  <c r="AK62" i="7"/>
  <c r="AK61" i="7" s="1"/>
  <c r="AL62" i="7"/>
  <c r="AL61" i="7" s="1"/>
  <c r="AM62" i="7"/>
  <c r="AM61" i="7" s="1"/>
  <c r="AN62" i="7"/>
  <c r="AN61" i="7" s="1"/>
  <c r="AO62" i="7"/>
  <c r="AO61" i="7" s="1"/>
  <c r="AP62" i="7"/>
  <c r="AP61" i="7" s="1"/>
  <c r="AI66" i="7"/>
  <c r="AJ66" i="7"/>
  <c r="AK66" i="7"/>
  <c r="AL66" i="7"/>
  <c r="AM66" i="7"/>
  <c r="AN66" i="7"/>
  <c r="AO66" i="7"/>
  <c r="AP66" i="7"/>
  <c r="AI73" i="7"/>
  <c r="AJ73" i="7"/>
  <c r="AK73" i="7"/>
  <c r="AL73" i="7"/>
  <c r="AM73" i="7"/>
  <c r="AN73" i="7"/>
  <c r="AO73" i="7"/>
  <c r="AP73" i="7"/>
  <c r="AI79" i="7"/>
  <c r="AJ79" i="7"/>
  <c r="AK79" i="7"/>
  <c r="AL79" i="7"/>
  <c r="AM79" i="7"/>
  <c r="AN79" i="7"/>
  <c r="AO79" i="7"/>
  <c r="AP79" i="7"/>
  <c r="AI83" i="7"/>
  <c r="AI82" i="7" s="1"/>
  <c r="AJ83" i="7"/>
  <c r="AJ82" i="7" s="1"/>
  <c r="AK83" i="7"/>
  <c r="AK82" i="7" s="1"/>
  <c r="AL83" i="7"/>
  <c r="AL82" i="7" s="1"/>
  <c r="AM83" i="7"/>
  <c r="AM82" i="7" s="1"/>
  <c r="AN83" i="7"/>
  <c r="AN82" i="7" s="1"/>
  <c r="AO83" i="7"/>
  <c r="AO82" i="7" s="1"/>
  <c r="AP83" i="7"/>
  <c r="AP82" i="7" s="1"/>
  <c r="AI31" i="7"/>
  <c r="AJ31" i="7"/>
  <c r="AK31" i="7"/>
  <c r="AL31" i="7"/>
  <c r="AM31" i="7"/>
  <c r="AN31" i="7"/>
  <c r="AO31" i="7"/>
  <c r="AP31" i="7"/>
  <c r="AI38" i="7"/>
  <c r="AJ38" i="7"/>
  <c r="AK38" i="7"/>
  <c r="AL38" i="7"/>
  <c r="AM38" i="7"/>
  <c r="AN38" i="7"/>
  <c r="AO38" i="7"/>
  <c r="AP38" i="7"/>
  <c r="AI47" i="7"/>
  <c r="AJ47" i="7"/>
  <c r="AK47" i="7"/>
  <c r="AL47" i="7"/>
  <c r="AM47" i="7"/>
  <c r="AN47" i="7"/>
  <c r="AO47" i="7"/>
  <c r="AP47" i="7"/>
  <c r="AI5" i="7"/>
  <c r="AJ5" i="7"/>
  <c r="AK5" i="7"/>
  <c r="AL5" i="7"/>
  <c r="AM5" i="7"/>
  <c r="AN5" i="7"/>
  <c r="AO5" i="7"/>
  <c r="AP5" i="7"/>
  <c r="AI12" i="7"/>
  <c r="AJ12" i="7"/>
  <c r="AK12" i="7"/>
  <c r="AL12" i="7"/>
  <c r="AN12" i="7"/>
  <c r="AO12" i="7"/>
  <c r="AP12" i="7"/>
  <c r="AI22" i="7"/>
  <c r="AJ22" i="7"/>
  <c r="AK22" i="7"/>
  <c r="AL22" i="7"/>
  <c r="AM22" i="7"/>
  <c r="AN22" i="7"/>
  <c r="AO22" i="7"/>
  <c r="AP22" i="7"/>
  <c r="P356" i="5"/>
  <c r="R356" i="5"/>
  <c r="Q338" i="5"/>
  <c r="Q79" i="5"/>
  <c r="R79" i="5"/>
  <c r="P79" i="5"/>
  <c r="Q50" i="5"/>
  <c r="R50" i="5"/>
  <c r="Q44" i="5"/>
  <c r="R44" i="5"/>
  <c r="Q47" i="5"/>
  <c r="Q27" i="5"/>
  <c r="R27" i="5"/>
  <c r="P27" i="5"/>
  <c r="Q40" i="5"/>
  <c r="R40" i="5"/>
  <c r="Q152" i="5"/>
  <c r="P152" i="5"/>
  <c r="Q37" i="5"/>
  <c r="R37" i="5"/>
  <c r="M356" i="5"/>
  <c r="B99" i="7" l="1"/>
  <c r="CP65" i="7"/>
  <c r="CP60" i="7" s="1"/>
  <c r="CO65" i="7"/>
  <c r="CO60" i="7" s="1"/>
  <c r="DJ38" i="7"/>
  <c r="FV39" i="7"/>
  <c r="DI38" i="7"/>
  <c r="FU39" i="7"/>
  <c r="DH38" i="7"/>
  <c r="FT39" i="7"/>
  <c r="DB4" i="7"/>
  <c r="DB3" i="7" s="1"/>
  <c r="DA4" i="7"/>
  <c r="DA3" i="7" s="1"/>
  <c r="CZ4" i="7"/>
  <c r="CZ3" i="7" s="1"/>
  <c r="CT65" i="7"/>
  <c r="CT60" i="7" s="1"/>
  <c r="CS65" i="7"/>
  <c r="CS60" i="7" s="1"/>
  <c r="DH57" i="7"/>
  <c r="DH37" i="7" s="1"/>
  <c r="DH36" i="7" s="1"/>
  <c r="FT59" i="7"/>
  <c r="DB93" i="7"/>
  <c r="DB87" i="7" s="1"/>
  <c r="DA93" i="7"/>
  <c r="DA87" i="7" s="1"/>
  <c r="CZ93" i="7"/>
  <c r="CZ87" i="7" s="1"/>
  <c r="CR60" i="7"/>
  <c r="CR117" i="7" s="1"/>
  <c r="CQ60" i="7"/>
  <c r="CQ117" i="7" s="1"/>
  <c r="CT37" i="7"/>
  <c r="CT36" i="7" s="1"/>
  <c r="CS37" i="7"/>
  <c r="CS36" i="7" s="1"/>
  <c r="B83" i="7"/>
  <c r="B82" i="7" s="1"/>
  <c r="B73" i="7"/>
  <c r="B22" i="7"/>
  <c r="B12" i="7"/>
  <c r="FV105" i="7"/>
  <c r="DV99" i="7"/>
  <c r="DV93" i="7" s="1"/>
  <c r="DV87" i="7" s="1"/>
  <c r="FU105" i="7"/>
  <c r="DU99" i="7"/>
  <c r="DU93" i="7" s="1"/>
  <c r="DU87" i="7" s="1"/>
  <c r="FU33" i="7"/>
  <c r="DU31" i="7"/>
  <c r="DU21" i="7" s="1"/>
  <c r="DU20" i="7" s="1"/>
  <c r="FT33" i="7"/>
  <c r="DT31" i="7"/>
  <c r="DT21" i="7" s="1"/>
  <c r="DT20" i="7" s="1"/>
  <c r="B4" i="7"/>
  <c r="B3" i="7" s="1"/>
  <c r="B37" i="7"/>
  <c r="B36" i="7" s="1"/>
  <c r="B93" i="7"/>
  <c r="B87" i="7" s="1"/>
  <c r="B21" i="7"/>
  <c r="B20" i="7" s="1"/>
  <c r="B65" i="7"/>
  <c r="B60" i="7" s="1"/>
  <c r="CZ60" i="7"/>
  <c r="CY60" i="7"/>
  <c r="CY117" i="7" s="1"/>
  <c r="DB65" i="7"/>
  <c r="DB60" i="7" s="1"/>
  <c r="DA65" i="7"/>
  <c r="DA60" i="7" s="1"/>
  <c r="CM87" i="7"/>
  <c r="CM117" i="7" s="1"/>
  <c r="CN87" i="7"/>
  <c r="CN117" i="7" s="1"/>
  <c r="DO93" i="7"/>
  <c r="DO87" i="7" s="1"/>
  <c r="DO117" i="7" s="1"/>
  <c r="DQ21" i="7"/>
  <c r="DQ20" i="7" s="1"/>
  <c r="CP93" i="7"/>
  <c r="CP87" i="7" s="1"/>
  <c r="CP117" i="7" s="1"/>
  <c r="CO93" i="7"/>
  <c r="CO87" i="7" s="1"/>
  <c r="CO117" i="7" s="1"/>
  <c r="DP93" i="7"/>
  <c r="DP87" i="7" s="1"/>
  <c r="DP117" i="7" s="1"/>
  <c r="DQ93" i="7"/>
  <c r="DQ87" i="7" s="1"/>
  <c r="DR93" i="7"/>
  <c r="DR87" i="7" s="1"/>
  <c r="DQ117" i="7"/>
  <c r="DR21" i="7"/>
  <c r="DR20" i="7" s="1"/>
  <c r="DS4" i="7"/>
  <c r="DS3" i="7" s="1"/>
  <c r="DT4" i="7"/>
  <c r="DT3" i="7" s="1"/>
  <c r="DU4" i="7"/>
  <c r="DU3" i="7" s="1"/>
  <c r="DV4" i="7"/>
  <c r="DV3" i="7" s="1"/>
  <c r="DS21" i="7"/>
  <c r="DS20" i="7" s="1"/>
  <c r="DV21" i="7"/>
  <c r="DV20" i="7" s="1"/>
  <c r="CT93" i="7"/>
  <c r="CT87" i="7" s="1"/>
  <c r="CS93" i="7"/>
  <c r="CS87" i="7" s="1"/>
  <c r="DS37" i="7"/>
  <c r="DS36" i="7" s="1"/>
  <c r="DT37" i="7"/>
  <c r="DT36" i="7" s="1"/>
  <c r="DU37" i="7"/>
  <c r="DU36" i="7" s="1"/>
  <c r="DV37" i="7"/>
  <c r="DV36" i="7" s="1"/>
  <c r="DS65" i="7"/>
  <c r="DS60" i="7" s="1"/>
  <c r="DU65" i="7"/>
  <c r="DU60" i="7" s="1"/>
  <c r="DV65" i="7"/>
  <c r="DV60" i="7" s="1"/>
  <c r="DT65" i="7"/>
  <c r="DS93" i="7"/>
  <c r="DS87" i="7" s="1"/>
  <c r="DT93" i="7"/>
  <c r="DT87" i="7" s="1"/>
  <c r="DT60" i="7"/>
  <c r="DA37" i="7"/>
  <c r="DA36" i="7" s="1"/>
  <c r="DB37" i="7"/>
  <c r="DB36" i="7" s="1"/>
  <c r="CZ37" i="7"/>
  <c r="CZ36" i="7" s="1"/>
  <c r="DF37" i="7"/>
  <c r="DF36" i="7" s="1"/>
  <c r="DE37" i="7"/>
  <c r="DE36" i="7" s="1"/>
  <c r="DD37" i="7"/>
  <c r="DD36" i="7" s="1"/>
  <c r="DF21" i="7"/>
  <c r="DF20" i="7" s="1"/>
  <c r="DE21" i="7"/>
  <c r="DE20" i="7" s="1"/>
  <c r="DD21" i="7"/>
  <c r="DD20" i="7" s="1"/>
  <c r="DC21" i="7"/>
  <c r="DC20" i="7" s="1"/>
  <c r="DE117" i="7"/>
  <c r="DD117" i="7"/>
  <c r="DC117" i="7"/>
  <c r="BG37" i="7"/>
  <c r="BG36" i="7" s="1"/>
  <c r="BH37" i="7"/>
  <c r="BH36" i="7" s="1"/>
  <c r="CA4" i="7"/>
  <c r="CA3" i="7" s="1"/>
  <c r="CB4" i="7"/>
  <c r="CB3" i="7" s="1"/>
  <c r="CC4" i="7"/>
  <c r="CC3" i="7" s="1"/>
  <c r="CD4" i="7"/>
  <c r="CD3" i="7" s="1"/>
  <c r="CE4" i="7"/>
  <c r="CE3" i="7" s="1"/>
  <c r="CF4" i="7"/>
  <c r="CF3" i="7" s="1"/>
  <c r="CG4" i="7"/>
  <c r="CG3" i="7" s="1"/>
  <c r="CH4" i="7"/>
  <c r="CH3" i="7" s="1"/>
  <c r="CA21" i="7"/>
  <c r="CA20" i="7" s="1"/>
  <c r="CB21" i="7"/>
  <c r="CB20" i="7" s="1"/>
  <c r="CC21" i="7"/>
  <c r="CC20" i="7" s="1"/>
  <c r="CD21" i="7"/>
  <c r="CD20" i="7" s="1"/>
  <c r="CE21" i="7"/>
  <c r="CE20" i="7" s="1"/>
  <c r="CF21" i="7"/>
  <c r="CF20" i="7" s="1"/>
  <c r="CG21" i="7"/>
  <c r="CG20" i="7" s="1"/>
  <c r="CH21" i="7"/>
  <c r="CH20" i="7" s="1"/>
  <c r="CA65" i="7"/>
  <c r="CA60" i="7" s="1"/>
  <c r="CB65" i="7"/>
  <c r="CB60" i="7" s="1"/>
  <c r="CC65" i="7"/>
  <c r="CC60" i="7" s="1"/>
  <c r="CD65" i="7"/>
  <c r="CD60" i="7" s="1"/>
  <c r="CE65" i="7"/>
  <c r="CE60" i="7" s="1"/>
  <c r="CF65" i="7"/>
  <c r="CF60" i="7" s="1"/>
  <c r="CG65" i="7"/>
  <c r="CG60" i="7" s="1"/>
  <c r="CH65" i="7"/>
  <c r="CH60" i="7" s="1"/>
  <c r="BI37" i="7"/>
  <c r="BI36" i="7" s="1"/>
  <c r="BJ37" i="7"/>
  <c r="BJ36" i="7" s="1"/>
  <c r="BK37" i="7"/>
  <c r="BK36" i="7" s="1"/>
  <c r="BL37" i="7"/>
  <c r="BL36" i="7" s="1"/>
  <c r="BM37" i="7"/>
  <c r="BM36" i="7" s="1"/>
  <c r="BN37" i="7"/>
  <c r="BN36" i="7" s="1"/>
  <c r="DG37" i="7"/>
  <c r="DG36" i="7" s="1"/>
  <c r="CA37" i="7"/>
  <c r="CA36" i="7" s="1"/>
  <c r="CF37" i="7"/>
  <c r="CF36" i="7" s="1"/>
  <c r="CG37" i="7"/>
  <c r="CG36" i="7" s="1"/>
  <c r="CB37" i="7"/>
  <c r="CB36" i="7" s="1"/>
  <c r="CE37" i="7"/>
  <c r="CE36" i="7" s="1"/>
  <c r="CC37" i="7"/>
  <c r="CC36" i="7" s="1"/>
  <c r="CD37" i="7"/>
  <c r="CD36" i="7" s="1"/>
  <c r="CH37" i="7"/>
  <c r="CH36" i="7" s="1"/>
  <c r="CE93" i="7"/>
  <c r="CF93" i="7"/>
  <c r="CG93" i="7"/>
  <c r="CG87" i="7" s="1"/>
  <c r="CH93" i="7"/>
  <c r="CH87" i="7" s="1"/>
  <c r="CE87" i="7"/>
  <c r="CF87" i="7"/>
  <c r="CA93" i="7"/>
  <c r="CA87" i="7" s="1"/>
  <c r="CD93" i="7"/>
  <c r="CD87" i="7" s="1"/>
  <c r="CB93" i="7"/>
  <c r="CB87" i="7" s="1"/>
  <c r="CC93" i="7"/>
  <c r="CC87" i="7" s="1"/>
  <c r="DJ37" i="7"/>
  <c r="DJ36" i="7" s="1"/>
  <c r="BH4" i="7"/>
  <c r="BH3" i="7" s="1"/>
  <c r="BK4" i="7"/>
  <c r="BK3" i="7" s="1"/>
  <c r="BM4" i="7"/>
  <c r="BM3" i="7" s="1"/>
  <c r="DG4" i="7"/>
  <c r="DG3" i="7" s="1"/>
  <c r="DI4" i="7"/>
  <c r="DI3" i="7" s="1"/>
  <c r="BG21" i="7"/>
  <c r="BG20" i="7" s="1"/>
  <c r="BI21" i="7"/>
  <c r="BI20" i="7" s="1"/>
  <c r="BK21" i="7"/>
  <c r="BK20" i="7" s="1"/>
  <c r="BM21" i="7"/>
  <c r="BM20" i="7" s="1"/>
  <c r="DG21" i="7"/>
  <c r="DG20" i="7" s="1"/>
  <c r="DI21" i="7"/>
  <c r="DI20" i="7" s="1"/>
  <c r="DI37" i="7"/>
  <c r="DI36" i="7" s="1"/>
  <c r="BG65" i="7"/>
  <c r="BG60" i="7" s="1"/>
  <c r="BH65" i="7"/>
  <c r="BH60" i="7" s="1"/>
  <c r="BI65" i="7"/>
  <c r="BI60" i="7" s="1"/>
  <c r="BJ65" i="7"/>
  <c r="BJ60" i="7" s="1"/>
  <c r="BK65" i="7"/>
  <c r="BK60" i="7" s="1"/>
  <c r="BL65" i="7"/>
  <c r="BL60" i="7" s="1"/>
  <c r="BM65" i="7"/>
  <c r="BM60" i="7" s="1"/>
  <c r="BN65" i="7"/>
  <c r="BN60" i="7" s="1"/>
  <c r="DG65" i="7"/>
  <c r="DG60" i="7" s="1"/>
  <c r="DH65" i="7"/>
  <c r="DH60" i="7" s="1"/>
  <c r="DI65" i="7"/>
  <c r="DI60" i="7" s="1"/>
  <c r="DJ65" i="7"/>
  <c r="DJ60" i="7" s="1"/>
  <c r="BG93" i="7"/>
  <c r="BG87" i="7" s="1"/>
  <c r="BH93" i="7"/>
  <c r="BH87" i="7" s="1"/>
  <c r="BI93" i="7"/>
  <c r="BI87" i="7" s="1"/>
  <c r="BJ93" i="7"/>
  <c r="BJ87" i="7" s="1"/>
  <c r="BK93" i="7"/>
  <c r="BK87" i="7" s="1"/>
  <c r="BL93" i="7"/>
  <c r="BL87" i="7" s="1"/>
  <c r="BM93" i="7"/>
  <c r="BM87" i="7" s="1"/>
  <c r="BN93" i="7"/>
  <c r="BN87" i="7" s="1"/>
  <c r="DG93" i="7"/>
  <c r="DG87" i="7" s="1"/>
  <c r="DH93" i="7"/>
  <c r="DH87" i="7" s="1"/>
  <c r="DI93" i="7"/>
  <c r="DI87" i="7" s="1"/>
  <c r="DJ93" i="7"/>
  <c r="DJ87" i="7" s="1"/>
  <c r="BG4" i="7"/>
  <c r="BG3" i="7" s="1"/>
  <c r="BI4" i="7"/>
  <c r="BI3" i="7" s="1"/>
  <c r="BJ4" i="7"/>
  <c r="BJ3" i="7" s="1"/>
  <c r="BL4" i="7"/>
  <c r="BL3" i="7" s="1"/>
  <c r="BN4" i="7"/>
  <c r="BN3" i="7" s="1"/>
  <c r="DH4" i="7"/>
  <c r="DH3" i="7" s="1"/>
  <c r="DJ4" i="7"/>
  <c r="DJ3" i="7" s="1"/>
  <c r="BH21" i="7"/>
  <c r="BH20" i="7" s="1"/>
  <c r="BJ21" i="7"/>
  <c r="BJ20" i="7" s="1"/>
  <c r="BL21" i="7"/>
  <c r="BL20" i="7" s="1"/>
  <c r="BN21" i="7"/>
  <c r="BN20" i="7" s="1"/>
  <c r="DH21" i="7"/>
  <c r="DH20" i="7" s="1"/>
  <c r="DJ21" i="7"/>
  <c r="DJ20" i="7" s="1"/>
  <c r="AO93" i="7"/>
  <c r="AO87" i="7" s="1"/>
  <c r="BB93" i="7"/>
  <c r="BB87" i="7" s="1"/>
  <c r="BA93" i="7"/>
  <c r="BA87" i="7" s="1"/>
  <c r="AU21" i="7"/>
  <c r="AU20" i="7" s="1"/>
  <c r="AW21" i="7"/>
  <c r="AW20" i="7" s="1"/>
  <c r="AX21" i="7"/>
  <c r="AX20" i="7" s="1"/>
  <c r="AY21" i="7"/>
  <c r="AY20" i="7" s="1"/>
  <c r="AZ21" i="7"/>
  <c r="AZ20" i="7" s="1"/>
  <c r="BB21" i="7"/>
  <c r="BB20" i="7" s="1"/>
  <c r="AU37" i="7"/>
  <c r="AU36" i="7" s="1"/>
  <c r="AX37" i="7"/>
  <c r="AX36" i="7" s="1"/>
  <c r="AZ37" i="7"/>
  <c r="AZ36" i="7" s="1"/>
  <c r="BB37" i="7"/>
  <c r="BB36" i="7" s="1"/>
  <c r="AV93" i="7"/>
  <c r="AV87" i="7" s="1"/>
  <c r="AZ93" i="7"/>
  <c r="AZ87" i="7" s="1"/>
  <c r="AU65" i="7"/>
  <c r="AU60" i="7" s="1"/>
  <c r="AV65" i="7"/>
  <c r="AV60" i="7" s="1"/>
  <c r="AW65" i="7"/>
  <c r="AW60" i="7" s="1"/>
  <c r="AX65" i="7"/>
  <c r="AX60" i="7" s="1"/>
  <c r="AY65" i="7"/>
  <c r="AY60" i="7" s="1"/>
  <c r="AZ65" i="7"/>
  <c r="AZ60" i="7" s="1"/>
  <c r="BA65" i="7"/>
  <c r="BA60" i="7" s="1"/>
  <c r="BB65" i="7"/>
  <c r="BB60" i="7" s="1"/>
  <c r="AU93" i="7"/>
  <c r="AU87" i="7" s="1"/>
  <c r="AY93" i="7"/>
  <c r="AY87" i="7" s="1"/>
  <c r="AK37" i="7"/>
  <c r="AK36" i="7" s="1"/>
  <c r="AL37" i="7"/>
  <c r="AL36" i="7" s="1"/>
  <c r="AM37" i="7"/>
  <c r="AM36" i="7" s="1"/>
  <c r="AN37" i="7"/>
  <c r="AN36" i="7" s="1"/>
  <c r="AO37" i="7"/>
  <c r="AO36" i="7" s="1"/>
  <c r="AP37" i="7"/>
  <c r="AP36" i="7" s="1"/>
  <c r="AW93" i="7"/>
  <c r="AW87" i="7" s="1"/>
  <c r="AV21" i="7"/>
  <c r="AV20" i="7" s="1"/>
  <c r="BA21" i="7"/>
  <c r="BA20" i="7" s="1"/>
  <c r="AV37" i="7"/>
  <c r="AV36" i="7" s="1"/>
  <c r="AW37" i="7"/>
  <c r="AW36" i="7" s="1"/>
  <c r="AY37" i="7"/>
  <c r="AY36" i="7" s="1"/>
  <c r="BA37" i="7"/>
  <c r="BA36" i="7" s="1"/>
  <c r="AX93" i="7"/>
  <c r="AX87" i="7" s="1"/>
  <c r="AW4" i="7"/>
  <c r="AW3" i="7" s="1"/>
  <c r="AV4" i="7"/>
  <c r="AV3" i="7" s="1"/>
  <c r="AZ4" i="7"/>
  <c r="AZ3" i="7" s="1"/>
  <c r="AU4" i="7"/>
  <c r="AU3" i="7" s="1"/>
  <c r="BA4" i="7"/>
  <c r="BA3" i="7" s="1"/>
  <c r="AY4" i="7"/>
  <c r="AY3" i="7" s="1"/>
  <c r="AX4" i="7"/>
  <c r="AX3" i="7" s="1"/>
  <c r="BB4" i="7"/>
  <c r="BB3" i="7" s="1"/>
  <c r="AP87" i="7"/>
  <c r="AM65" i="7"/>
  <c r="AM60" i="7" s="1"/>
  <c r="AJ37" i="7"/>
  <c r="AJ36" i="7" s="1"/>
  <c r="AN65" i="7"/>
  <c r="AN60" i="7" s="1"/>
  <c r="AO65" i="7"/>
  <c r="AO60" i="7" s="1"/>
  <c r="AP65" i="7"/>
  <c r="AP60" i="7" s="1"/>
  <c r="AI37" i="7"/>
  <c r="AI36" i="7" s="1"/>
  <c r="AI87" i="7"/>
  <c r="AJ87" i="7"/>
  <c r="AK87" i="7"/>
  <c r="AL87" i="7"/>
  <c r="AI65" i="7"/>
  <c r="AI60" i="7" s="1"/>
  <c r="AL65" i="7"/>
  <c r="AL60" i="7" s="1"/>
  <c r="AK65" i="7"/>
  <c r="AK60" i="7" s="1"/>
  <c r="AJ65" i="7"/>
  <c r="AJ60" i="7" s="1"/>
  <c r="AJ4" i="7"/>
  <c r="AJ3" i="7" s="1"/>
  <c r="AK4" i="7"/>
  <c r="AK3" i="7" s="1"/>
  <c r="AL4" i="7"/>
  <c r="AL3" i="7" s="1"/>
  <c r="AI4" i="7"/>
  <c r="AI3" i="7" s="1"/>
  <c r="AM4" i="7"/>
  <c r="AM3" i="7" s="1"/>
  <c r="AO4" i="7"/>
  <c r="AO3" i="7" s="1"/>
  <c r="AN4" i="7"/>
  <c r="AN3" i="7" s="1"/>
  <c r="AP4" i="7"/>
  <c r="AP3" i="7" s="1"/>
  <c r="AN93" i="7"/>
  <c r="AN87" i="7" s="1"/>
  <c r="AM87" i="7"/>
  <c r="AI21" i="7"/>
  <c r="AI20" i="7" s="1"/>
  <c r="AJ21" i="7"/>
  <c r="AJ20" i="7" s="1"/>
  <c r="AK21" i="7"/>
  <c r="AK20" i="7" s="1"/>
  <c r="AL21" i="7"/>
  <c r="AL20" i="7" s="1"/>
  <c r="AM21" i="7"/>
  <c r="AM20" i="7" s="1"/>
  <c r="AN21" i="7"/>
  <c r="AN20" i="7" s="1"/>
  <c r="AO21" i="7"/>
  <c r="AO20" i="7" s="1"/>
  <c r="AP21" i="7"/>
  <c r="AP20" i="7" s="1"/>
  <c r="AR88" i="6"/>
  <c r="DR117" i="7" l="1"/>
  <c r="CT117" i="7"/>
  <c r="CS117" i="7"/>
  <c r="DA117" i="7"/>
  <c r="DB117" i="7"/>
  <c r="CZ117" i="7"/>
  <c r="B117" i="7"/>
  <c r="DF117" i="7"/>
  <c r="DV117" i="7"/>
  <c r="DS117" i="7"/>
  <c r="DT117" i="7"/>
  <c r="DU117" i="7"/>
  <c r="DJ117" i="7"/>
  <c r="BJ117" i="7"/>
  <c r="BK117" i="7"/>
  <c r="BL117" i="7"/>
  <c r="BM117" i="7"/>
  <c r="BN117" i="7"/>
  <c r="DG117" i="7"/>
  <c r="DI117" i="7"/>
  <c r="BI117" i="7"/>
  <c r="BH117" i="7"/>
  <c r="CA117" i="7"/>
  <c r="CE117" i="7"/>
  <c r="BG117" i="7"/>
  <c r="CG117" i="7"/>
  <c r="CC117" i="7"/>
  <c r="CB117" i="7"/>
  <c r="CH117" i="7"/>
  <c r="DH117" i="7"/>
  <c r="CF117" i="7"/>
  <c r="CD117" i="7"/>
  <c r="BA117" i="7"/>
  <c r="AV117" i="7"/>
  <c r="AW117" i="7"/>
  <c r="BB117" i="7"/>
  <c r="AU117" i="7"/>
  <c r="AX117" i="7"/>
  <c r="AY117" i="7"/>
  <c r="AZ117" i="7"/>
  <c r="AN117" i="7"/>
  <c r="AP117" i="7"/>
  <c r="AM117" i="7"/>
  <c r="AO117" i="7"/>
  <c r="AK117" i="7"/>
  <c r="AI117" i="7"/>
  <c r="AL117" i="7"/>
  <c r="AJ117" i="7"/>
  <c r="I6" i="6" l="1"/>
  <c r="L6" i="6"/>
  <c r="I5" i="6"/>
  <c r="P442" i="5" l="1"/>
  <c r="U78" i="5"/>
  <c r="L245" i="5" l="1"/>
  <c r="U245" i="5"/>
  <c r="V28" i="5"/>
  <c r="V27" i="5"/>
  <c r="S152" i="5"/>
  <c r="Q477" i="5"/>
  <c r="O477" i="5"/>
  <c r="Q28" i="5"/>
  <c r="O27" i="5"/>
  <c r="P28" i="5"/>
  <c r="K79" i="7" l="1"/>
  <c r="L79" i="7"/>
  <c r="M79" i="7"/>
  <c r="N79" i="7"/>
  <c r="C73" i="7" l="1"/>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Q73" i="7"/>
  <c r="AR73" i="7"/>
  <c r="AS73" i="7"/>
  <c r="AT73" i="7"/>
  <c r="BC73" i="7"/>
  <c r="BD73" i="7"/>
  <c r="BE73" i="7"/>
  <c r="BF73" i="7"/>
  <c r="BO73" i="7"/>
  <c r="BP73" i="7"/>
  <c r="BQ73" i="7"/>
  <c r="BR73" i="7"/>
  <c r="BS73" i="7"/>
  <c r="BT73" i="7"/>
  <c r="BU73" i="7"/>
  <c r="BV73" i="7"/>
  <c r="BW73" i="7"/>
  <c r="BX73" i="7"/>
  <c r="BY73" i="7"/>
  <c r="BZ73" i="7"/>
  <c r="CI73" i="7"/>
  <c r="CJ73" i="7"/>
  <c r="CK73" i="7"/>
  <c r="CL73" i="7"/>
  <c r="CU73" i="7"/>
  <c r="CV73" i="7"/>
  <c r="CW73" i="7"/>
  <c r="CX73" i="7"/>
  <c r="DK73" i="7"/>
  <c r="DL73" i="7"/>
  <c r="DM73" i="7"/>
  <c r="DN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B99" i="7" l="1"/>
  <c r="FA99" i="7"/>
  <c r="EZ99" i="7"/>
  <c r="EY99" i="7"/>
  <c r="FB94" i="7"/>
  <c r="FA94" i="7"/>
  <c r="EZ94" i="7"/>
  <c r="EY94" i="7"/>
  <c r="FB89" i="7"/>
  <c r="FB88" i="7" s="1"/>
  <c r="FA89" i="7"/>
  <c r="FA88" i="7" s="1"/>
  <c r="EZ89" i="7"/>
  <c r="EZ88" i="7" s="1"/>
  <c r="EY89" i="7"/>
  <c r="EY88" i="7" s="1"/>
  <c r="FB83" i="7"/>
  <c r="FB82" i="7" s="1"/>
  <c r="FA83" i="7"/>
  <c r="FA82" i="7" s="1"/>
  <c r="EZ83" i="7"/>
  <c r="EZ82" i="7" s="1"/>
  <c r="EY83" i="7"/>
  <c r="EY82" i="7" s="1"/>
  <c r="FB79" i="7"/>
  <c r="FA79" i="7"/>
  <c r="EZ79" i="7"/>
  <c r="EY79" i="7"/>
  <c r="FB66" i="7"/>
  <c r="FA66" i="7"/>
  <c r="EZ66" i="7"/>
  <c r="EY66" i="7"/>
  <c r="FB62" i="7"/>
  <c r="FB61" i="7" s="1"/>
  <c r="FA62" i="7"/>
  <c r="FA61" i="7" s="1"/>
  <c r="EZ62" i="7"/>
  <c r="EZ61" i="7" s="1"/>
  <c r="EY62" i="7"/>
  <c r="EY61" i="7" s="1"/>
  <c r="FB57" i="7"/>
  <c r="FA57" i="7"/>
  <c r="EZ57" i="7"/>
  <c r="EY57" i="7"/>
  <c r="FB47" i="7"/>
  <c r="FA47" i="7"/>
  <c r="EZ47" i="7"/>
  <c r="EY47" i="7"/>
  <c r="FB38" i="7"/>
  <c r="FA38" i="7"/>
  <c r="EZ38" i="7"/>
  <c r="EY38" i="7"/>
  <c r="FB31" i="7"/>
  <c r="FA31" i="7"/>
  <c r="EZ31" i="7"/>
  <c r="EY31" i="7"/>
  <c r="FB22" i="7"/>
  <c r="FA22" i="7"/>
  <c r="EZ22" i="7"/>
  <c r="EY22" i="7"/>
  <c r="FB12" i="7"/>
  <c r="FA12" i="7"/>
  <c r="EZ12" i="7"/>
  <c r="EY12" i="7"/>
  <c r="FB5" i="7"/>
  <c r="FA5" i="7"/>
  <c r="EZ5" i="7"/>
  <c r="EY5" i="7"/>
  <c r="FA37" i="7" l="1"/>
  <c r="FA36" i="7" s="1"/>
  <c r="EY21" i="7"/>
  <c r="EY20" i="7" s="1"/>
  <c r="FB21" i="7"/>
  <c r="FB20" i="7" s="1"/>
  <c r="EY4" i="7"/>
  <c r="EY3" i="7" s="1"/>
  <c r="FB37" i="7"/>
  <c r="FB36" i="7" s="1"/>
  <c r="FA21" i="7"/>
  <c r="FA20" i="7" s="1"/>
  <c r="EZ93" i="7"/>
  <c r="EZ87" i="7" s="1"/>
  <c r="FA93" i="7"/>
  <c r="FA87" i="7" s="1"/>
  <c r="EY93" i="7"/>
  <c r="EY87" i="7" s="1"/>
  <c r="FB93" i="7"/>
  <c r="FB87" i="7" s="1"/>
  <c r="EY37" i="7"/>
  <c r="EY36" i="7" s="1"/>
  <c r="EZ37" i="7"/>
  <c r="EZ36" i="7" s="1"/>
  <c r="EY65" i="7"/>
  <c r="EY60" i="7" s="1"/>
  <c r="EZ65" i="7"/>
  <c r="EZ60" i="7" s="1"/>
  <c r="FA4" i="7"/>
  <c r="FA3" i="7" s="1"/>
  <c r="FA65" i="7"/>
  <c r="FA60" i="7" s="1"/>
  <c r="FB4" i="7"/>
  <c r="FB3" i="7" s="1"/>
  <c r="EZ21" i="7"/>
  <c r="EZ20" i="7" s="1"/>
  <c r="FB65" i="7"/>
  <c r="FB60" i="7" s="1"/>
  <c r="EZ4" i="7"/>
  <c r="EZ3" i="7" s="1"/>
  <c r="EZ117" i="7" l="1"/>
  <c r="FB117" i="7"/>
  <c r="EY117" i="7"/>
  <c r="FA117" i="7"/>
  <c r="FR99" i="7"/>
  <c r="FQ99" i="7"/>
  <c r="FP99" i="7"/>
  <c r="FO99" i="7"/>
  <c r="FN99" i="7"/>
  <c r="FM99" i="7"/>
  <c r="FL99" i="7"/>
  <c r="FK99" i="7"/>
  <c r="FJ99" i="7"/>
  <c r="FI99" i="7"/>
  <c r="FH99" i="7"/>
  <c r="FG99" i="7"/>
  <c r="FF99" i="7"/>
  <c r="FE99" i="7"/>
  <c r="FD99" i="7"/>
  <c r="FC99" i="7"/>
  <c r="EX99" i="7"/>
  <c r="EW99" i="7"/>
  <c r="EV99" i="7"/>
  <c r="EU99" i="7"/>
  <c r="ET99" i="7"/>
  <c r="ES99" i="7"/>
  <c r="ER99" i="7"/>
  <c r="EQ99" i="7"/>
  <c r="EP99" i="7"/>
  <c r="EO99" i="7"/>
  <c r="EN99" i="7"/>
  <c r="EM99" i="7"/>
  <c r="EL99" i="7"/>
  <c r="EK99" i="7"/>
  <c r="EJ99" i="7"/>
  <c r="EI99" i="7"/>
  <c r="EH99" i="7"/>
  <c r="EG99" i="7"/>
  <c r="EF99" i="7"/>
  <c r="EE99" i="7"/>
  <c r="ED99" i="7"/>
  <c r="EC99" i="7"/>
  <c r="EB99" i="7"/>
  <c r="EA99" i="7"/>
  <c r="DZ99" i="7"/>
  <c r="DY99" i="7"/>
  <c r="DX99" i="7"/>
  <c r="DW99" i="7"/>
  <c r="DN99" i="7"/>
  <c r="DM99" i="7"/>
  <c r="DL99" i="7"/>
  <c r="DK99" i="7"/>
  <c r="CX99" i="7"/>
  <c r="CW99" i="7"/>
  <c r="CV99" i="7"/>
  <c r="CU99" i="7"/>
  <c r="CL99" i="7"/>
  <c r="CK99" i="7"/>
  <c r="CJ99" i="7"/>
  <c r="CI99" i="7"/>
  <c r="BZ99" i="7"/>
  <c r="BY99" i="7"/>
  <c r="BX99" i="7"/>
  <c r="BW99" i="7"/>
  <c r="BV99" i="7"/>
  <c r="BU99" i="7"/>
  <c r="BT99" i="7"/>
  <c r="BS99" i="7"/>
  <c r="BR99" i="7"/>
  <c r="BQ99" i="7"/>
  <c r="BP99" i="7"/>
  <c r="BO99" i="7"/>
  <c r="BF99" i="7"/>
  <c r="BE99" i="7"/>
  <c r="BD99" i="7"/>
  <c r="BC99" i="7"/>
  <c r="AT99" i="7"/>
  <c r="AS99" i="7"/>
  <c r="AR99" i="7"/>
  <c r="AQ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FV99" i="7" s="1"/>
  <c r="E99" i="7"/>
  <c r="FU99" i="7" s="1"/>
  <c r="D99" i="7"/>
  <c r="FT99" i="7" s="1"/>
  <c r="C99" i="7"/>
  <c r="FS99" i="7" s="1"/>
  <c r="FR94" i="7"/>
  <c r="FQ94" i="7"/>
  <c r="FP94" i="7"/>
  <c r="FO94" i="7"/>
  <c r="FN94" i="7"/>
  <c r="FM94" i="7"/>
  <c r="FL94" i="7"/>
  <c r="FK94" i="7"/>
  <c r="FJ94" i="7"/>
  <c r="FI94" i="7"/>
  <c r="FH94" i="7"/>
  <c r="FG94" i="7"/>
  <c r="FF94" i="7"/>
  <c r="FE94" i="7"/>
  <c r="FD94" i="7"/>
  <c r="FC94" i="7"/>
  <c r="EX94" i="7"/>
  <c r="EW94" i="7"/>
  <c r="EV94" i="7"/>
  <c r="EU94" i="7"/>
  <c r="ET94" i="7"/>
  <c r="ES94" i="7"/>
  <c r="ER94" i="7"/>
  <c r="EQ94" i="7"/>
  <c r="EP94" i="7"/>
  <c r="EO94" i="7"/>
  <c r="EN94" i="7"/>
  <c r="EM94" i="7"/>
  <c r="EL94" i="7"/>
  <c r="EK94" i="7"/>
  <c r="EJ94" i="7"/>
  <c r="EI94" i="7"/>
  <c r="EH94" i="7"/>
  <c r="EG94" i="7"/>
  <c r="EF94" i="7"/>
  <c r="EE94" i="7"/>
  <c r="ED94" i="7"/>
  <c r="EC94" i="7"/>
  <c r="EB94" i="7"/>
  <c r="EA94" i="7"/>
  <c r="DZ94" i="7"/>
  <c r="DY94" i="7"/>
  <c r="DX94" i="7"/>
  <c r="DW94" i="7"/>
  <c r="DN94" i="7"/>
  <c r="DM94" i="7"/>
  <c r="DL94" i="7"/>
  <c r="DK94" i="7"/>
  <c r="CX94" i="7"/>
  <c r="CW94" i="7"/>
  <c r="CV94" i="7"/>
  <c r="CU94" i="7"/>
  <c r="CL94" i="7"/>
  <c r="CK94" i="7"/>
  <c r="CJ94" i="7"/>
  <c r="CI94" i="7"/>
  <c r="BZ94" i="7"/>
  <c r="BY94" i="7"/>
  <c r="BX94" i="7"/>
  <c r="BW94" i="7"/>
  <c r="BV94" i="7"/>
  <c r="BV93" i="7" s="1"/>
  <c r="BU94" i="7"/>
  <c r="BT94" i="7"/>
  <c r="BS94" i="7"/>
  <c r="BR94" i="7"/>
  <c r="BQ94" i="7"/>
  <c r="BP94" i="7"/>
  <c r="BO94" i="7"/>
  <c r="BF94" i="7"/>
  <c r="BE94" i="7"/>
  <c r="BD94" i="7"/>
  <c r="BC94" i="7"/>
  <c r="AT94" i="7"/>
  <c r="AS94" i="7"/>
  <c r="AR94" i="7"/>
  <c r="AQ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FV94" i="7" s="1"/>
  <c r="E94" i="7"/>
  <c r="FU94" i="7" s="1"/>
  <c r="D94" i="7"/>
  <c r="FT94" i="7" s="1"/>
  <c r="C94" i="7"/>
  <c r="FS94" i="7" s="1"/>
  <c r="FR89" i="7"/>
  <c r="FR88" i="7" s="1"/>
  <c r="FQ89" i="7"/>
  <c r="FQ88" i="7" s="1"/>
  <c r="FP89" i="7"/>
  <c r="FP88" i="7" s="1"/>
  <c r="FO89" i="7"/>
  <c r="FO88" i="7" s="1"/>
  <c r="FN89" i="7"/>
  <c r="FN88" i="7" s="1"/>
  <c r="FM89" i="7"/>
  <c r="FM88" i="7" s="1"/>
  <c r="FL89" i="7"/>
  <c r="FL88" i="7" s="1"/>
  <c r="FK89" i="7"/>
  <c r="FK88" i="7" s="1"/>
  <c r="FJ89" i="7"/>
  <c r="FJ88" i="7" s="1"/>
  <c r="FI89" i="7"/>
  <c r="FI88" i="7" s="1"/>
  <c r="FH89" i="7"/>
  <c r="FH88" i="7" s="1"/>
  <c r="FG89" i="7"/>
  <c r="FG88" i="7" s="1"/>
  <c r="FF89" i="7"/>
  <c r="FE89" i="7"/>
  <c r="FE88" i="7" s="1"/>
  <c r="FD89" i="7"/>
  <c r="FD88" i="7" s="1"/>
  <c r="FC89" i="7"/>
  <c r="FC88" i="7" s="1"/>
  <c r="EX89" i="7"/>
  <c r="EX88" i="7" s="1"/>
  <c r="EW89" i="7"/>
  <c r="EW88" i="7" s="1"/>
  <c r="EV89" i="7"/>
  <c r="EV88" i="7" s="1"/>
  <c r="EU89" i="7"/>
  <c r="EU88" i="7" s="1"/>
  <c r="ET89" i="7"/>
  <c r="ET88" i="7" s="1"/>
  <c r="ES89" i="7"/>
  <c r="ES88" i="7" s="1"/>
  <c r="ER89" i="7"/>
  <c r="ER88" i="7" s="1"/>
  <c r="EQ89" i="7"/>
  <c r="EQ88" i="7" s="1"/>
  <c r="EP89" i="7"/>
  <c r="EP88" i="7" s="1"/>
  <c r="EO89" i="7"/>
  <c r="EO88" i="7" s="1"/>
  <c r="EN89" i="7"/>
  <c r="EN88" i="7" s="1"/>
  <c r="EM89" i="7"/>
  <c r="EM88" i="7" s="1"/>
  <c r="EL89" i="7"/>
  <c r="EL88" i="7" s="1"/>
  <c r="EK89" i="7"/>
  <c r="EK88" i="7" s="1"/>
  <c r="EJ89" i="7"/>
  <c r="EJ88" i="7" s="1"/>
  <c r="EI89" i="7"/>
  <c r="EI88" i="7" s="1"/>
  <c r="EH89" i="7"/>
  <c r="EH88" i="7" s="1"/>
  <c r="EG89" i="7"/>
  <c r="EG88" i="7" s="1"/>
  <c r="EF89" i="7"/>
  <c r="EF88" i="7" s="1"/>
  <c r="EE89" i="7"/>
  <c r="EE88" i="7" s="1"/>
  <c r="ED89" i="7"/>
  <c r="ED88" i="7" s="1"/>
  <c r="EC89" i="7"/>
  <c r="EC88" i="7" s="1"/>
  <c r="EB89" i="7"/>
  <c r="EB88" i="7" s="1"/>
  <c r="EA89" i="7"/>
  <c r="EA88" i="7" s="1"/>
  <c r="DZ89" i="7"/>
  <c r="DZ88" i="7" s="1"/>
  <c r="DY89" i="7"/>
  <c r="DY88" i="7" s="1"/>
  <c r="DX89" i="7"/>
  <c r="DX88" i="7" s="1"/>
  <c r="DW89" i="7"/>
  <c r="DW88" i="7" s="1"/>
  <c r="DN89" i="7"/>
  <c r="DN88" i="7" s="1"/>
  <c r="DM89" i="7"/>
  <c r="DM88" i="7" s="1"/>
  <c r="DL89" i="7"/>
  <c r="DL88" i="7" s="1"/>
  <c r="DK89" i="7"/>
  <c r="DK88" i="7" s="1"/>
  <c r="CX89" i="7"/>
  <c r="CX88" i="7" s="1"/>
  <c r="CW89" i="7"/>
  <c r="CW88" i="7" s="1"/>
  <c r="CV89" i="7"/>
  <c r="CV88" i="7" s="1"/>
  <c r="CU89" i="7"/>
  <c r="CU88" i="7" s="1"/>
  <c r="CL89" i="7"/>
  <c r="CK89" i="7"/>
  <c r="CK88" i="7" s="1"/>
  <c r="CJ89" i="7"/>
  <c r="CJ88" i="7" s="1"/>
  <c r="CI89" i="7"/>
  <c r="CI88" i="7" s="1"/>
  <c r="BZ89" i="7"/>
  <c r="BZ88" i="7" s="1"/>
  <c r="BY89" i="7"/>
  <c r="BY88" i="7" s="1"/>
  <c r="BX89" i="7"/>
  <c r="BX88" i="7" s="1"/>
  <c r="BW89" i="7"/>
  <c r="BW88" i="7" s="1"/>
  <c r="BV89" i="7"/>
  <c r="BV88" i="7" s="1"/>
  <c r="BU89" i="7"/>
  <c r="BU88" i="7" s="1"/>
  <c r="BT89" i="7"/>
  <c r="BT88" i="7" s="1"/>
  <c r="BS89" i="7"/>
  <c r="BS88" i="7" s="1"/>
  <c r="BR89" i="7"/>
  <c r="BR88" i="7" s="1"/>
  <c r="BQ89" i="7"/>
  <c r="BQ88" i="7" s="1"/>
  <c r="BP89" i="7"/>
  <c r="BP88" i="7" s="1"/>
  <c r="BO89" i="7"/>
  <c r="BO88" i="7" s="1"/>
  <c r="BF89" i="7"/>
  <c r="BF88" i="7" s="1"/>
  <c r="BE89" i="7"/>
  <c r="BE88" i="7" s="1"/>
  <c r="BD89" i="7"/>
  <c r="BD88" i="7" s="1"/>
  <c r="BC89" i="7"/>
  <c r="BC88" i="7" s="1"/>
  <c r="AT89" i="7"/>
  <c r="AT88" i="7" s="1"/>
  <c r="AS89" i="7"/>
  <c r="AS88" i="7" s="1"/>
  <c r="AR89" i="7"/>
  <c r="AR88" i="7" s="1"/>
  <c r="AQ89" i="7"/>
  <c r="AQ88" i="7" s="1"/>
  <c r="AH89" i="7"/>
  <c r="AH88" i="7" s="1"/>
  <c r="AG89" i="7"/>
  <c r="AG88" i="7" s="1"/>
  <c r="AF89" i="7"/>
  <c r="AF88" i="7" s="1"/>
  <c r="AE89" i="7"/>
  <c r="AE88" i="7" s="1"/>
  <c r="AD89" i="7"/>
  <c r="AD88" i="7" s="1"/>
  <c r="AC89" i="7"/>
  <c r="AC88" i="7" s="1"/>
  <c r="AB89" i="7"/>
  <c r="AB88" i="7" s="1"/>
  <c r="AA89" i="7"/>
  <c r="AA88" i="7" s="1"/>
  <c r="Z89" i="7"/>
  <c r="Z88" i="7" s="1"/>
  <c r="Y89" i="7"/>
  <c r="Y88" i="7" s="1"/>
  <c r="X89" i="7"/>
  <c r="X88" i="7" s="1"/>
  <c r="W89" i="7"/>
  <c r="W88" i="7" s="1"/>
  <c r="V89" i="7"/>
  <c r="V88" i="7" s="1"/>
  <c r="U89" i="7"/>
  <c r="U88" i="7" s="1"/>
  <c r="T89" i="7"/>
  <c r="T88" i="7" s="1"/>
  <c r="S89" i="7"/>
  <c r="S88" i="7" s="1"/>
  <c r="R89" i="7"/>
  <c r="R88" i="7" s="1"/>
  <c r="Q89" i="7"/>
  <c r="Q88" i="7" s="1"/>
  <c r="P89" i="7"/>
  <c r="P88" i="7" s="1"/>
  <c r="O89" i="7"/>
  <c r="O88" i="7" s="1"/>
  <c r="N89" i="7"/>
  <c r="N88" i="7" s="1"/>
  <c r="M89" i="7"/>
  <c r="M88" i="7" s="1"/>
  <c r="L89" i="7"/>
  <c r="L88" i="7" s="1"/>
  <c r="K89" i="7"/>
  <c r="K88" i="7" s="1"/>
  <c r="J89" i="7"/>
  <c r="J88" i="7" s="1"/>
  <c r="I89" i="7"/>
  <c r="I88" i="7" s="1"/>
  <c r="H89" i="7"/>
  <c r="H88" i="7" s="1"/>
  <c r="G89" i="7"/>
  <c r="G88" i="7" s="1"/>
  <c r="F89" i="7"/>
  <c r="FV89" i="7" s="1"/>
  <c r="E89" i="7"/>
  <c r="FU89" i="7" s="1"/>
  <c r="D89" i="7"/>
  <c r="FT89" i="7" s="1"/>
  <c r="C89" i="7"/>
  <c r="FS89" i="7" s="1"/>
  <c r="FF88" i="7"/>
  <c r="CL88" i="7"/>
  <c r="FR83" i="7"/>
  <c r="FR82" i="7" s="1"/>
  <c r="FQ83" i="7"/>
  <c r="FQ82" i="7" s="1"/>
  <c r="FP83" i="7"/>
  <c r="FP82" i="7" s="1"/>
  <c r="FO83" i="7"/>
  <c r="FO82" i="7" s="1"/>
  <c r="FN83" i="7"/>
  <c r="FN82" i="7" s="1"/>
  <c r="FM83" i="7"/>
  <c r="FM82" i="7" s="1"/>
  <c r="FL83" i="7"/>
  <c r="FL82" i="7" s="1"/>
  <c r="FK83" i="7"/>
  <c r="FK82" i="7" s="1"/>
  <c r="FJ83" i="7"/>
  <c r="FJ82" i="7" s="1"/>
  <c r="FI83" i="7"/>
  <c r="FI82" i="7" s="1"/>
  <c r="FH83" i="7"/>
  <c r="FH82" i="7" s="1"/>
  <c r="FG83" i="7"/>
  <c r="FG82" i="7" s="1"/>
  <c r="FF83" i="7"/>
  <c r="FF82" i="7" s="1"/>
  <c r="FE83" i="7"/>
  <c r="FE82" i="7" s="1"/>
  <c r="FD83" i="7"/>
  <c r="FD82" i="7" s="1"/>
  <c r="FC83" i="7"/>
  <c r="FC82" i="7" s="1"/>
  <c r="EX83" i="7"/>
  <c r="EX82" i="7" s="1"/>
  <c r="EW83" i="7"/>
  <c r="EW82" i="7" s="1"/>
  <c r="EV83" i="7"/>
  <c r="EV82" i="7" s="1"/>
  <c r="EU83" i="7"/>
  <c r="EU82" i="7" s="1"/>
  <c r="ET83" i="7"/>
  <c r="ET82" i="7" s="1"/>
  <c r="ES83" i="7"/>
  <c r="ES82" i="7" s="1"/>
  <c r="ER83" i="7"/>
  <c r="ER82" i="7" s="1"/>
  <c r="EQ83" i="7"/>
  <c r="EQ82" i="7" s="1"/>
  <c r="EP83" i="7"/>
  <c r="EP82" i="7" s="1"/>
  <c r="EO83" i="7"/>
  <c r="EO82" i="7" s="1"/>
  <c r="EN83" i="7"/>
  <c r="EN82" i="7" s="1"/>
  <c r="EM83" i="7"/>
  <c r="EM82" i="7" s="1"/>
  <c r="EL83" i="7"/>
  <c r="EL82" i="7" s="1"/>
  <c r="EK83" i="7"/>
  <c r="EK82" i="7" s="1"/>
  <c r="EJ83" i="7"/>
  <c r="EJ82" i="7" s="1"/>
  <c r="EI83" i="7"/>
  <c r="EI82" i="7" s="1"/>
  <c r="EH83" i="7"/>
  <c r="EH82" i="7" s="1"/>
  <c r="EG83" i="7"/>
  <c r="EG82" i="7" s="1"/>
  <c r="EF83" i="7"/>
  <c r="EF82" i="7" s="1"/>
  <c r="EE83" i="7"/>
  <c r="EE82" i="7" s="1"/>
  <c r="ED83" i="7"/>
  <c r="ED82" i="7" s="1"/>
  <c r="EC83" i="7"/>
  <c r="EC82" i="7" s="1"/>
  <c r="EB83" i="7"/>
  <c r="EB82" i="7" s="1"/>
  <c r="EA83" i="7"/>
  <c r="EA82" i="7" s="1"/>
  <c r="DZ83" i="7"/>
  <c r="DZ82" i="7" s="1"/>
  <c r="DY83" i="7"/>
  <c r="DY82" i="7" s="1"/>
  <c r="DX83" i="7"/>
  <c r="DX82" i="7" s="1"/>
  <c r="DW83" i="7"/>
  <c r="DW82" i="7" s="1"/>
  <c r="DN83" i="7"/>
  <c r="DN82" i="7" s="1"/>
  <c r="DM83" i="7"/>
  <c r="DM82" i="7" s="1"/>
  <c r="DL83" i="7"/>
  <c r="DL82" i="7" s="1"/>
  <c r="DK83" i="7"/>
  <c r="DK82" i="7" s="1"/>
  <c r="CX83" i="7"/>
  <c r="CX82" i="7" s="1"/>
  <c r="CW83" i="7"/>
  <c r="CW82" i="7" s="1"/>
  <c r="CV83" i="7"/>
  <c r="CV82" i="7" s="1"/>
  <c r="CU83" i="7"/>
  <c r="CU82" i="7" s="1"/>
  <c r="CL83" i="7"/>
  <c r="CL82" i="7" s="1"/>
  <c r="CK83" i="7"/>
  <c r="CK82" i="7" s="1"/>
  <c r="CJ83" i="7"/>
  <c r="CJ82" i="7" s="1"/>
  <c r="CI83" i="7"/>
  <c r="CI82" i="7" s="1"/>
  <c r="BZ83" i="7"/>
  <c r="BZ82" i="7" s="1"/>
  <c r="BY83" i="7"/>
  <c r="BY82" i="7" s="1"/>
  <c r="BX83" i="7"/>
  <c r="BX82" i="7" s="1"/>
  <c r="BW83" i="7"/>
  <c r="BW82" i="7" s="1"/>
  <c r="BV83" i="7"/>
  <c r="BV82" i="7" s="1"/>
  <c r="BU83" i="7"/>
  <c r="BU82" i="7" s="1"/>
  <c r="BT83" i="7"/>
  <c r="BT82" i="7" s="1"/>
  <c r="BS83" i="7"/>
  <c r="BS82" i="7" s="1"/>
  <c r="BR83" i="7"/>
  <c r="BR82" i="7" s="1"/>
  <c r="BQ83" i="7"/>
  <c r="BQ82" i="7" s="1"/>
  <c r="BP83" i="7"/>
  <c r="BP82" i="7" s="1"/>
  <c r="BO83" i="7"/>
  <c r="BO82" i="7" s="1"/>
  <c r="BF83" i="7"/>
  <c r="BF82" i="7" s="1"/>
  <c r="BE83" i="7"/>
  <c r="BE82" i="7" s="1"/>
  <c r="BD83" i="7"/>
  <c r="BD82" i="7" s="1"/>
  <c r="BC83" i="7"/>
  <c r="BC82" i="7" s="1"/>
  <c r="AT83" i="7"/>
  <c r="AT82" i="7" s="1"/>
  <c r="AS83" i="7"/>
  <c r="AS82" i="7" s="1"/>
  <c r="AR83" i="7"/>
  <c r="AR82" i="7" s="1"/>
  <c r="AQ83" i="7"/>
  <c r="AQ82" i="7" s="1"/>
  <c r="AH83" i="7"/>
  <c r="AH82" i="7" s="1"/>
  <c r="AG83" i="7"/>
  <c r="AG82" i="7" s="1"/>
  <c r="AF83" i="7"/>
  <c r="AF82" i="7" s="1"/>
  <c r="AE83" i="7"/>
  <c r="AE82" i="7" s="1"/>
  <c r="AD83" i="7"/>
  <c r="AD82" i="7" s="1"/>
  <c r="AC83" i="7"/>
  <c r="AC82" i="7" s="1"/>
  <c r="AB83" i="7"/>
  <c r="AB82" i="7" s="1"/>
  <c r="AA83" i="7"/>
  <c r="AA82" i="7" s="1"/>
  <c r="Z83" i="7"/>
  <c r="Z82" i="7" s="1"/>
  <c r="Y83" i="7"/>
  <c r="Y82" i="7" s="1"/>
  <c r="X83" i="7"/>
  <c r="X82" i="7" s="1"/>
  <c r="W83" i="7"/>
  <c r="W82" i="7" s="1"/>
  <c r="V83" i="7"/>
  <c r="V82" i="7" s="1"/>
  <c r="U83" i="7"/>
  <c r="U82" i="7" s="1"/>
  <c r="T83" i="7"/>
  <c r="T82" i="7" s="1"/>
  <c r="S83" i="7"/>
  <c r="S82" i="7" s="1"/>
  <c r="R83" i="7"/>
  <c r="R82" i="7" s="1"/>
  <c r="Q83" i="7"/>
  <c r="Q82" i="7" s="1"/>
  <c r="P83" i="7"/>
  <c r="P82" i="7" s="1"/>
  <c r="O83" i="7"/>
  <c r="O82" i="7" s="1"/>
  <c r="N83" i="7"/>
  <c r="N82" i="7" s="1"/>
  <c r="M83" i="7"/>
  <c r="M82" i="7" s="1"/>
  <c r="L83" i="7"/>
  <c r="L82" i="7" s="1"/>
  <c r="K83" i="7"/>
  <c r="K82" i="7" s="1"/>
  <c r="J83" i="7"/>
  <c r="J82" i="7" s="1"/>
  <c r="I83" i="7"/>
  <c r="I82" i="7" s="1"/>
  <c r="H83" i="7"/>
  <c r="H82" i="7" s="1"/>
  <c r="G83" i="7"/>
  <c r="G82" i="7" s="1"/>
  <c r="F83" i="7"/>
  <c r="FV83" i="7" s="1"/>
  <c r="E83" i="7"/>
  <c r="D83" i="7"/>
  <c r="C83" i="7"/>
  <c r="FR79" i="7"/>
  <c r="FQ79" i="7"/>
  <c r="FP79" i="7"/>
  <c r="FO79" i="7"/>
  <c r="FN79" i="7"/>
  <c r="FM79" i="7"/>
  <c r="FL79" i="7"/>
  <c r="FK79" i="7"/>
  <c r="FJ79" i="7"/>
  <c r="FI79" i="7"/>
  <c r="FH79" i="7"/>
  <c r="FG79" i="7"/>
  <c r="FF79" i="7"/>
  <c r="FE79" i="7"/>
  <c r="FD79" i="7"/>
  <c r="FC79" i="7"/>
  <c r="EX79" i="7"/>
  <c r="EW79" i="7"/>
  <c r="EV79" i="7"/>
  <c r="EU79" i="7"/>
  <c r="ET79" i="7"/>
  <c r="ES79" i="7"/>
  <c r="ER79" i="7"/>
  <c r="EQ79" i="7"/>
  <c r="EP79" i="7"/>
  <c r="EO79" i="7"/>
  <c r="EN79" i="7"/>
  <c r="EM79" i="7"/>
  <c r="EL79" i="7"/>
  <c r="EK79" i="7"/>
  <c r="EJ79" i="7"/>
  <c r="EI79" i="7"/>
  <c r="EH79" i="7"/>
  <c r="EG79" i="7"/>
  <c r="EF79" i="7"/>
  <c r="EE79" i="7"/>
  <c r="ED79" i="7"/>
  <c r="EC79" i="7"/>
  <c r="EB79" i="7"/>
  <c r="EA79" i="7"/>
  <c r="DZ79" i="7"/>
  <c r="DY79" i="7"/>
  <c r="DX79" i="7"/>
  <c r="DW79" i="7"/>
  <c r="DN79" i="7"/>
  <c r="DM79" i="7"/>
  <c r="DL79" i="7"/>
  <c r="DK79" i="7"/>
  <c r="CX79" i="7"/>
  <c r="CW79" i="7"/>
  <c r="CV79" i="7"/>
  <c r="CU79" i="7"/>
  <c r="CL79" i="7"/>
  <c r="CK79" i="7"/>
  <c r="CJ79" i="7"/>
  <c r="CI79" i="7"/>
  <c r="BZ79" i="7"/>
  <c r="BY79" i="7"/>
  <c r="BX79" i="7"/>
  <c r="BW79" i="7"/>
  <c r="BV79" i="7"/>
  <c r="BU79" i="7"/>
  <c r="BT79" i="7"/>
  <c r="BS79" i="7"/>
  <c r="BR79" i="7"/>
  <c r="BQ79" i="7"/>
  <c r="BP79" i="7"/>
  <c r="BO79" i="7"/>
  <c r="BF79" i="7"/>
  <c r="BE79" i="7"/>
  <c r="BD79" i="7"/>
  <c r="BC79" i="7"/>
  <c r="AT79" i="7"/>
  <c r="AS79" i="7"/>
  <c r="AR79" i="7"/>
  <c r="AQ79" i="7"/>
  <c r="AH79" i="7"/>
  <c r="AG79" i="7"/>
  <c r="AF79" i="7"/>
  <c r="AE79" i="7"/>
  <c r="AD79" i="7"/>
  <c r="AC79" i="7"/>
  <c r="AB79" i="7"/>
  <c r="AA79" i="7"/>
  <c r="Z79" i="7"/>
  <c r="Y79" i="7"/>
  <c r="X79" i="7"/>
  <c r="W79" i="7"/>
  <c r="V79" i="7"/>
  <c r="U79" i="7"/>
  <c r="T79" i="7"/>
  <c r="S79" i="7"/>
  <c r="R79" i="7"/>
  <c r="Q79" i="7"/>
  <c r="P79" i="7"/>
  <c r="O79" i="7"/>
  <c r="J79" i="7"/>
  <c r="I79" i="7"/>
  <c r="H79" i="7"/>
  <c r="G79" i="7"/>
  <c r="F79" i="7"/>
  <c r="FV79" i="7" s="1"/>
  <c r="E79" i="7"/>
  <c r="FU79" i="7" s="1"/>
  <c r="D79" i="7"/>
  <c r="FT79" i="7" s="1"/>
  <c r="C79" i="7"/>
  <c r="FS79" i="7" s="1"/>
  <c r="FR73" i="7"/>
  <c r="FV73" i="7" s="1"/>
  <c r="FQ73" i="7"/>
  <c r="FU73" i="7" s="1"/>
  <c r="FP73" i="7"/>
  <c r="FT73" i="7" s="1"/>
  <c r="FO73" i="7"/>
  <c r="FS73" i="7" s="1"/>
  <c r="FR66" i="7"/>
  <c r="FQ66" i="7"/>
  <c r="FP66" i="7"/>
  <c r="FO66" i="7"/>
  <c r="FN66" i="7"/>
  <c r="FM66" i="7"/>
  <c r="FL66" i="7"/>
  <c r="FK66" i="7"/>
  <c r="FJ66" i="7"/>
  <c r="FI66" i="7"/>
  <c r="FH66" i="7"/>
  <c r="FG66" i="7"/>
  <c r="FF66" i="7"/>
  <c r="FE66" i="7"/>
  <c r="FD66" i="7"/>
  <c r="FC66" i="7"/>
  <c r="EX66" i="7"/>
  <c r="EW66" i="7"/>
  <c r="EV66" i="7"/>
  <c r="EU66" i="7"/>
  <c r="ET66" i="7"/>
  <c r="ES66" i="7"/>
  <c r="ER66" i="7"/>
  <c r="EQ66" i="7"/>
  <c r="EP66" i="7"/>
  <c r="EO66" i="7"/>
  <c r="EN66" i="7"/>
  <c r="EM66" i="7"/>
  <c r="EL66" i="7"/>
  <c r="EK66" i="7"/>
  <c r="EJ66" i="7"/>
  <c r="EI66" i="7"/>
  <c r="EH66" i="7"/>
  <c r="EG66" i="7"/>
  <c r="EF66" i="7"/>
  <c r="EE66" i="7"/>
  <c r="ED66" i="7"/>
  <c r="EC66" i="7"/>
  <c r="EB66" i="7"/>
  <c r="EA66" i="7"/>
  <c r="DZ66" i="7"/>
  <c r="DY66" i="7"/>
  <c r="DX66" i="7"/>
  <c r="DW66" i="7"/>
  <c r="DN66" i="7"/>
  <c r="DM66" i="7"/>
  <c r="DL66" i="7"/>
  <c r="DK66" i="7"/>
  <c r="CX66" i="7"/>
  <c r="CW66" i="7"/>
  <c r="CV66" i="7"/>
  <c r="CU66" i="7"/>
  <c r="CL66" i="7"/>
  <c r="CK66" i="7"/>
  <c r="CJ66" i="7"/>
  <c r="CI66" i="7"/>
  <c r="BZ66" i="7"/>
  <c r="BY66" i="7"/>
  <c r="BX66" i="7"/>
  <c r="BW66" i="7"/>
  <c r="BV66" i="7"/>
  <c r="BU66" i="7"/>
  <c r="BT66" i="7"/>
  <c r="BS66" i="7"/>
  <c r="BR66" i="7"/>
  <c r="BQ66" i="7"/>
  <c r="BP66" i="7"/>
  <c r="BO66" i="7"/>
  <c r="BF66" i="7"/>
  <c r="BE66" i="7"/>
  <c r="BD66" i="7"/>
  <c r="BC66" i="7"/>
  <c r="AT66" i="7"/>
  <c r="AS66" i="7"/>
  <c r="AR66" i="7"/>
  <c r="AQ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FV66" i="7" s="1"/>
  <c r="E66" i="7"/>
  <c r="FU66" i="7" s="1"/>
  <c r="D66" i="7"/>
  <c r="FT66" i="7" s="1"/>
  <c r="C66" i="7"/>
  <c r="FS66" i="7" s="1"/>
  <c r="FR62" i="7"/>
  <c r="FR61" i="7" s="1"/>
  <c r="FQ62" i="7"/>
  <c r="FQ61" i="7" s="1"/>
  <c r="FP62" i="7"/>
  <c r="FP61" i="7" s="1"/>
  <c r="FO62" i="7"/>
  <c r="FO61" i="7" s="1"/>
  <c r="FN62" i="7"/>
  <c r="FN61" i="7" s="1"/>
  <c r="FM62" i="7"/>
  <c r="FM61" i="7" s="1"/>
  <c r="FL62" i="7"/>
  <c r="FL61" i="7" s="1"/>
  <c r="FK62" i="7"/>
  <c r="FK61" i="7" s="1"/>
  <c r="FJ62" i="7"/>
  <c r="FJ61" i="7" s="1"/>
  <c r="FI62" i="7"/>
  <c r="FI61" i="7" s="1"/>
  <c r="FH62" i="7"/>
  <c r="FH61" i="7" s="1"/>
  <c r="FG62" i="7"/>
  <c r="FG61" i="7" s="1"/>
  <c r="FF62" i="7"/>
  <c r="FF61" i="7" s="1"/>
  <c r="FE62" i="7"/>
  <c r="FE61" i="7" s="1"/>
  <c r="FD62" i="7"/>
  <c r="FD61" i="7" s="1"/>
  <c r="FC62" i="7"/>
  <c r="FC61" i="7" s="1"/>
  <c r="EX62" i="7"/>
  <c r="EX61" i="7" s="1"/>
  <c r="EW62" i="7"/>
  <c r="EW61" i="7" s="1"/>
  <c r="EV62" i="7"/>
  <c r="EV61" i="7" s="1"/>
  <c r="EU62" i="7"/>
  <c r="EU61" i="7" s="1"/>
  <c r="ET62" i="7"/>
  <c r="ET61" i="7" s="1"/>
  <c r="ES62" i="7"/>
  <c r="ES61" i="7" s="1"/>
  <c r="ER62" i="7"/>
  <c r="ER61" i="7" s="1"/>
  <c r="EQ62" i="7"/>
  <c r="EQ61" i="7" s="1"/>
  <c r="EP62" i="7"/>
  <c r="EP61" i="7" s="1"/>
  <c r="EO62" i="7"/>
  <c r="EO61" i="7" s="1"/>
  <c r="EN62" i="7"/>
  <c r="EN61" i="7" s="1"/>
  <c r="EM62" i="7"/>
  <c r="EM61" i="7" s="1"/>
  <c r="EL62" i="7"/>
  <c r="EL61" i="7" s="1"/>
  <c r="EK62" i="7"/>
  <c r="EK61" i="7" s="1"/>
  <c r="EJ62" i="7"/>
  <c r="EJ61" i="7" s="1"/>
  <c r="EI62" i="7"/>
  <c r="EI61" i="7" s="1"/>
  <c r="EH62" i="7"/>
  <c r="EH61" i="7" s="1"/>
  <c r="EG62" i="7"/>
  <c r="EG61" i="7" s="1"/>
  <c r="EF62" i="7"/>
  <c r="EF61" i="7" s="1"/>
  <c r="EE62" i="7"/>
  <c r="EE61" i="7" s="1"/>
  <c r="ED62" i="7"/>
  <c r="ED61" i="7" s="1"/>
  <c r="EC62" i="7"/>
  <c r="EC61" i="7" s="1"/>
  <c r="EB62" i="7"/>
  <c r="EB61" i="7" s="1"/>
  <c r="EA62" i="7"/>
  <c r="EA61" i="7" s="1"/>
  <c r="DZ62" i="7"/>
  <c r="DZ61" i="7" s="1"/>
  <c r="DY62" i="7"/>
  <c r="DY61" i="7" s="1"/>
  <c r="DX62" i="7"/>
  <c r="DX61" i="7" s="1"/>
  <c r="DW62" i="7"/>
  <c r="DW61" i="7" s="1"/>
  <c r="DN62" i="7"/>
  <c r="DN61" i="7" s="1"/>
  <c r="DM62" i="7"/>
  <c r="DM61" i="7" s="1"/>
  <c r="DL62" i="7"/>
  <c r="DL61" i="7" s="1"/>
  <c r="DK62" i="7"/>
  <c r="DK61" i="7" s="1"/>
  <c r="CX62" i="7"/>
  <c r="CX61" i="7" s="1"/>
  <c r="CW62" i="7"/>
  <c r="CW61" i="7" s="1"/>
  <c r="CV62" i="7"/>
  <c r="CV61" i="7" s="1"/>
  <c r="CU62" i="7"/>
  <c r="CU61" i="7" s="1"/>
  <c r="CL62" i="7"/>
  <c r="CL61" i="7" s="1"/>
  <c r="CK62" i="7"/>
  <c r="CK61" i="7" s="1"/>
  <c r="CJ62" i="7"/>
  <c r="CJ61" i="7" s="1"/>
  <c r="CI62" i="7"/>
  <c r="CI61" i="7" s="1"/>
  <c r="BZ62" i="7"/>
  <c r="BZ61" i="7" s="1"/>
  <c r="BY62" i="7"/>
  <c r="BY61" i="7" s="1"/>
  <c r="BX62" i="7"/>
  <c r="BX61" i="7" s="1"/>
  <c r="BW62" i="7"/>
  <c r="BW61" i="7" s="1"/>
  <c r="BV62" i="7"/>
  <c r="BV61" i="7" s="1"/>
  <c r="BU62" i="7"/>
  <c r="BU61" i="7" s="1"/>
  <c r="BT62" i="7"/>
  <c r="BT61" i="7" s="1"/>
  <c r="BS62" i="7"/>
  <c r="BS61" i="7" s="1"/>
  <c r="BR62" i="7"/>
  <c r="BR61" i="7" s="1"/>
  <c r="BQ62" i="7"/>
  <c r="BQ61" i="7" s="1"/>
  <c r="BP62" i="7"/>
  <c r="BP61" i="7" s="1"/>
  <c r="BO62" i="7"/>
  <c r="BO61" i="7" s="1"/>
  <c r="BF62" i="7"/>
  <c r="BF61" i="7" s="1"/>
  <c r="BE62" i="7"/>
  <c r="BE61" i="7" s="1"/>
  <c r="BD62" i="7"/>
  <c r="BD61" i="7" s="1"/>
  <c r="BC62" i="7"/>
  <c r="BC61" i="7" s="1"/>
  <c r="AT62" i="7"/>
  <c r="AT61" i="7" s="1"/>
  <c r="AS62" i="7"/>
  <c r="AS61" i="7" s="1"/>
  <c r="AR62" i="7"/>
  <c r="AR61" i="7" s="1"/>
  <c r="AQ62" i="7"/>
  <c r="AQ61" i="7" s="1"/>
  <c r="AH62" i="7"/>
  <c r="AH61" i="7" s="1"/>
  <c r="AG62" i="7"/>
  <c r="AG61" i="7" s="1"/>
  <c r="AF62" i="7"/>
  <c r="AF61" i="7" s="1"/>
  <c r="AE62" i="7"/>
  <c r="AE61" i="7" s="1"/>
  <c r="AD62" i="7"/>
  <c r="AD61" i="7" s="1"/>
  <c r="AC62" i="7"/>
  <c r="AC61" i="7" s="1"/>
  <c r="AB62" i="7"/>
  <c r="AB61" i="7" s="1"/>
  <c r="AA62" i="7"/>
  <c r="AA61" i="7" s="1"/>
  <c r="Z62" i="7"/>
  <c r="Z61" i="7" s="1"/>
  <c r="Y62" i="7"/>
  <c r="Y61" i="7" s="1"/>
  <c r="X62" i="7"/>
  <c r="X61" i="7" s="1"/>
  <c r="W62" i="7"/>
  <c r="W61" i="7" s="1"/>
  <c r="V62" i="7"/>
  <c r="V61" i="7" s="1"/>
  <c r="U62" i="7"/>
  <c r="U61" i="7" s="1"/>
  <c r="T62" i="7"/>
  <c r="T61" i="7" s="1"/>
  <c r="S62" i="7"/>
  <c r="S61" i="7" s="1"/>
  <c r="R62" i="7"/>
  <c r="R61" i="7" s="1"/>
  <c r="Q62" i="7"/>
  <c r="Q61" i="7" s="1"/>
  <c r="P62" i="7"/>
  <c r="P61" i="7" s="1"/>
  <c r="O62" i="7"/>
  <c r="O61" i="7" s="1"/>
  <c r="N62" i="7"/>
  <c r="N61" i="7" s="1"/>
  <c r="M62" i="7"/>
  <c r="M61" i="7" s="1"/>
  <c r="L62" i="7"/>
  <c r="L61" i="7" s="1"/>
  <c r="K62" i="7"/>
  <c r="K61" i="7" s="1"/>
  <c r="J62" i="7"/>
  <c r="J61" i="7" s="1"/>
  <c r="I62" i="7"/>
  <c r="I61" i="7" s="1"/>
  <c r="H62" i="7"/>
  <c r="H61" i="7" s="1"/>
  <c r="G62" i="7"/>
  <c r="G61" i="7" s="1"/>
  <c r="F62" i="7"/>
  <c r="FV62" i="7" s="1"/>
  <c r="E62" i="7"/>
  <c r="FU62" i="7" s="1"/>
  <c r="D62" i="7"/>
  <c r="FT62" i="7" s="1"/>
  <c r="C62" i="7"/>
  <c r="FS62" i="7" s="1"/>
  <c r="FR57" i="7"/>
  <c r="FQ57" i="7"/>
  <c r="FP57" i="7"/>
  <c r="FO57" i="7"/>
  <c r="FN57" i="7"/>
  <c r="FM57" i="7"/>
  <c r="FL57" i="7"/>
  <c r="FK57" i="7"/>
  <c r="FJ57" i="7"/>
  <c r="FI57" i="7"/>
  <c r="FH57" i="7"/>
  <c r="FG57" i="7"/>
  <c r="FF57" i="7"/>
  <c r="FE57" i="7"/>
  <c r="FD57" i="7"/>
  <c r="FC57" i="7"/>
  <c r="EX57" i="7"/>
  <c r="EW57" i="7"/>
  <c r="EV57" i="7"/>
  <c r="EU57" i="7"/>
  <c r="ET57" i="7"/>
  <c r="ES57" i="7"/>
  <c r="ER57" i="7"/>
  <c r="EQ57" i="7"/>
  <c r="EP57" i="7"/>
  <c r="EO57" i="7"/>
  <c r="EN57" i="7"/>
  <c r="EM57" i="7"/>
  <c r="EL57" i="7"/>
  <c r="EK57" i="7"/>
  <c r="EJ57" i="7"/>
  <c r="EI57" i="7"/>
  <c r="EH57" i="7"/>
  <c r="EG57" i="7"/>
  <c r="EF57" i="7"/>
  <c r="EE57" i="7"/>
  <c r="ED57" i="7"/>
  <c r="EC57" i="7"/>
  <c r="EB57" i="7"/>
  <c r="EA57" i="7"/>
  <c r="DZ57" i="7"/>
  <c r="DY57" i="7"/>
  <c r="DX57" i="7"/>
  <c r="DW57" i="7"/>
  <c r="DN57" i="7"/>
  <c r="DM57" i="7"/>
  <c r="DL57" i="7"/>
  <c r="DK57" i="7"/>
  <c r="CX57" i="7"/>
  <c r="CW57" i="7"/>
  <c r="CV57" i="7"/>
  <c r="CU57" i="7"/>
  <c r="CL57" i="7"/>
  <c r="CK57" i="7"/>
  <c r="CJ57" i="7"/>
  <c r="CI57" i="7"/>
  <c r="BZ57" i="7"/>
  <c r="BY57" i="7"/>
  <c r="BX57" i="7"/>
  <c r="BW57" i="7"/>
  <c r="BV57" i="7"/>
  <c r="BU57" i="7"/>
  <c r="BT57" i="7"/>
  <c r="BS57" i="7"/>
  <c r="BR57" i="7"/>
  <c r="BQ57" i="7"/>
  <c r="BP57" i="7"/>
  <c r="BO57" i="7"/>
  <c r="BF57" i="7"/>
  <c r="BE57" i="7"/>
  <c r="BD57" i="7"/>
  <c r="BC57" i="7"/>
  <c r="AT57" i="7"/>
  <c r="AS57" i="7"/>
  <c r="AR57" i="7"/>
  <c r="AQ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FV57" i="7" s="1"/>
  <c r="E57" i="7"/>
  <c r="FU57" i="7" s="1"/>
  <c r="D57" i="7"/>
  <c r="FT57" i="7" s="1"/>
  <c r="C57" i="7"/>
  <c r="FS57" i="7" s="1"/>
  <c r="FR47" i="7"/>
  <c r="FQ47" i="7"/>
  <c r="FP47" i="7"/>
  <c r="FO47" i="7"/>
  <c r="FN47" i="7"/>
  <c r="FM47" i="7"/>
  <c r="FL47" i="7"/>
  <c r="FK47" i="7"/>
  <c r="FJ47" i="7"/>
  <c r="FI47" i="7"/>
  <c r="FH47" i="7"/>
  <c r="FG47" i="7"/>
  <c r="FF47" i="7"/>
  <c r="FE47" i="7"/>
  <c r="FD47" i="7"/>
  <c r="FC47" i="7"/>
  <c r="EX47" i="7"/>
  <c r="EW47" i="7"/>
  <c r="EV47" i="7"/>
  <c r="EU47" i="7"/>
  <c r="ET47" i="7"/>
  <c r="ES47" i="7"/>
  <c r="ER47" i="7"/>
  <c r="EQ47" i="7"/>
  <c r="EP47" i="7"/>
  <c r="EO47" i="7"/>
  <c r="EN47" i="7"/>
  <c r="EM47" i="7"/>
  <c r="EL47" i="7"/>
  <c r="EK47" i="7"/>
  <c r="EJ47" i="7"/>
  <c r="EI47" i="7"/>
  <c r="EH47" i="7"/>
  <c r="EG47" i="7"/>
  <c r="EF47" i="7"/>
  <c r="EE47" i="7"/>
  <c r="ED47" i="7"/>
  <c r="EC47" i="7"/>
  <c r="EB47" i="7"/>
  <c r="EA47" i="7"/>
  <c r="DZ47" i="7"/>
  <c r="DY47" i="7"/>
  <c r="DX47" i="7"/>
  <c r="DW47" i="7"/>
  <c r="DN47" i="7"/>
  <c r="DM47" i="7"/>
  <c r="DL47" i="7"/>
  <c r="DK47" i="7"/>
  <c r="CX47" i="7"/>
  <c r="CW47" i="7"/>
  <c r="CV47" i="7"/>
  <c r="CU47" i="7"/>
  <c r="CL47" i="7"/>
  <c r="CK47" i="7"/>
  <c r="CJ47" i="7"/>
  <c r="CI47" i="7"/>
  <c r="BZ47" i="7"/>
  <c r="BY47" i="7"/>
  <c r="BX47" i="7"/>
  <c r="BW47" i="7"/>
  <c r="BV47" i="7"/>
  <c r="BU47" i="7"/>
  <c r="BT47" i="7"/>
  <c r="BS47" i="7"/>
  <c r="BR47" i="7"/>
  <c r="BQ47" i="7"/>
  <c r="BP47" i="7"/>
  <c r="BO47" i="7"/>
  <c r="BF47" i="7"/>
  <c r="BE47" i="7"/>
  <c r="BD47" i="7"/>
  <c r="BC47" i="7"/>
  <c r="AT47" i="7"/>
  <c r="AS47" i="7"/>
  <c r="AR47" i="7"/>
  <c r="AQ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FR38" i="7"/>
  <c r="FQ38" i="7"/>
  <c r="FP38" i="7"/>
  <c r="FO38" i="7"/>
  <c r="FN38" i="7"/>
  <c r="FM38" i="7"/>
  <c r="FL38" i="7"/>
  <c r="FK38" i="7"/>
  <c r="FJ38" i="7"/>
  <c r="FI38" i="7"/>
  <c r="FH38" i="7"/>
  <c r="FG38" i="7"/>
  <c r="FF38" i="7"/>
  <c r="FE38" i="7"/>
  <c r="FD38" i="7"/>
  <c r="FC38" i="7"/>
  <c r="EX38" i="7"/>
  <c r="EW38" i="7"/>
  <c r="EV38" i="7"/>
  <c r="EU38" i="7"/>
  <c r="ET38" i="7"/>
  <c r="ES38" i="7"/>
  <c r="ER38" i="7"/>
  <c r="EQ38" i="7"/>
  <c r="EP38" i="7"/>
  <c r="EO38" i="7"/>
  <c r="EN38" i="7"/>
  <c r="EM38" i="7"/>
  <c r="EL38" i="7"/>
  <c r="EK38" i="7"/>
  <c r="EJ38" i="7"/>
  <c r="EI38" i="7"/>
  <c r="EH38" i="7"/>
  <c r="EG38" i="7"/>
  <c r="EF38" i="7"/>
  <c r="EE38" i="7"/>
  <c r="ED38" i="7"/>
  <c r="EC38" i="7"/>
  <c r="EB38" i="7"/>
  <c r="EA38" i="7"/>
  <c r="DZ38" i="7"/>
  <c r="DY38" i="7"/>
  <c r="DX38" i="7"/>
  <c r="DW38" i="7"/>
  <c r="DN38" i="7"/>
  <c r="DM38" i="7"/>
  <c r="DL38" i="7"/>
  <c r="DK38" i="7"/>
  <c r="CX38" i="7"/>
  <c r="CW38" i="7"/>
  <c r="CV38" i="7"/>
  <c r="CU38" i="7"/>
  <c r="CL38" i="7"/>
  <c r="CK38" i="7"/>
  <c r="CJ38" i="7"/>
  <c r="CI38" i="7"/>
  <c r="BZ38" i="7"/>
  <c r="BY38" i="7"/>
  <c r="BX38" i="7"/>
  <c r="BW38" i="7"/>
  <c r="BV38" i="7"/>
  <c r="BU38" i="7"/>
  <c r="BT38" i="7"/>
  <c r="BS38" i="7"/>
  <c r="BR38" i="7"/>
  <c r="BQ38" i="7"/>
  <c r="BP38" i="7"/>
  <c r="BO38" i="7"/>
  <c r="BF38" i="7"/>
  <c r="BE38" i="7"/>
  <c r="BD38" i="7"/>
  <c r="BC38" i="7"/>
  <c r="AT38" i="7"/>
  <c r="AS38" i="7"/>
  <c r="AR38" i="7"/>
  <c r="AQ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FV38" i="7" s="1"/>
  <c r="E38" i="7"/>
  <c r="FU38" i="7" s="1"/>
  <c r="D38" i="7"/>
  <c r="FT38" i="7" s="1"/>
  <c r="C38" i="7"/>
  <c r="FS38" i="7" s="1"/>
  <c r="FR31" i="7"/>
  <c r="FQ31" i="7"/>
  <c r="FP31" i="7"/>
  <c r="FO31" i="7"/>
  <c r="FN31" i="7"/>
  <c r="FM31" i="7"/>
  <c r="FL31" i="7"/>
  <c r="FK31" i="7"/>
  <c r="FJ31" i="7"/>
  <c r="FI31" i="7"/>
  <c r="FH31" i="7"/>
  <c r="FG31" i="7"/>
  <c r="FF31" i="7"/>
  <c r="FE31" i="7"/>
  <c r="FD31" i="7"/>
  <c r="FC31" i="7"/>
  <c r="EX31" i="7"/>
  <c r="EW31" i="7"/>
  <c r="EV31" i="7"/>
  <c r="EU31" i="7"/>
  <c r="ET31" i="7"/>
  <c r="ES31" i="7"/>
  <c r="ER31" i="7"/>
  <c r="EQ31" i="7"/>
  <c r="EP31" i="7"/>
  <c r="EO31" i="7"/>
  <c r="EN31" i="7"/>
  <c r="EM31" i="7"/>
  <c r="EL31" i="7"/>
  <c r="EK31" i="7"/>
  <c r="EJ31" i="7"/>
  <c r="EI31" i="7"/>
  <c r="EH31" i="7"/>
  <c r="EG31" i="7"/>
  <c r="EF31" i="7"/>
  <c r="EE31" i="7"/>
  <c r="ED31" i="7"/>
  <c r="EC31" i="7"/>
  <c r="EB31" i="7"/>
  <c r="EA31" i="7"/>
  <c r="DZ31" i="7"/>
  <c r="DY31" i="7"/>
  <c r="DX31" i="7"/>
  <c r="DW31" i="7"/>
  <c r="DN31" i="7"/>
  <c r="DM31" i="7"/>
  <c r="DL31" i="7"/>
  <c r="DK31" i="7"/>
  <c r="CX31" i="7"/>
  <c r="CW31" i="7"/>
  <c r="CV31" i="7"/>
  <c r="CU31" i="7"/>
  <c r="CL31" i="7"/>
  <c r="CK31" i="7"/>
  <c r="CJ31" i="7"/>
  <c r="CI31" i="7"/>
  <c r="BZ31" i="7"/>
  <c r="BY31" i="7"/>
  <c r="BX31" i="7"/>
  <c r="BW31" i="7"/>
  <c r="BV31" i="7"/>
  <c r="BU31" i="7"/>
  <c r="BT31" i="7"/>
  <c r="BS31" i="7"/>
  <c r="BR31" i="7"/>
  <c r="BQ31" i="7"/>
  <c r="BP31" i="7"/>
  <c r="BO31" i="7"/>
  <c r="BF31" i="7"/>
  <c r="BE31" i="7"/>
  <c r="BD31" i="7"/>
  <c r="BC31" i="7"/>
  <c r="AT31" i="7"/>
  <c r="AS31" i="7"/>
  <c r="AR31" i="7"/>
  <c r="AQ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FV31" i="7" s="1"/>
  <c r="E31" i="7"/>
  <c r="FU31" i="7" s="1"/>
  <c r="D31" i="7"/>
  <c r="FT31" i="7" s="1"/>
  <c r="C31" i="7"/>
  <c r="FS31" i="7" s="1"/>
  <c r="FR22" i="7"/>
  <c r="FR21" i="7" s="1"/>
  <c r="FR20" i="7" s="1"/>
  <c r="FQ22" i="7"/>
  <c r="FP22" i="7"/>
  <c r="FP21" i="7" s="1"/>
  <c r="FP20" i="7" s="1"/>
  <c r="FO22" i="7"/>
  <c r="FO21" i="7" s="1"/>
  <c r="FO20" i="7" s="1"/>
  <c r="FN22" i="7"/>
  <c r="FM22" i="7"/>
  <c r="FL22" i="7"/>
  <c r="FK22" i="7"/>
  <c r="FJ22" i="7"/>
  <c r="FI22" i="7"/>
  <c r="FH22" i="7"/>
  <c r="FH21" i="7" s="1"/>
  <c r="FH20" i="7" s="1"/>
  <c r="FG22" i="7"/>
  <c r="FF22" i="7"/>
  <c r="FE22" i="7"/>
  <c r="FD22" i="7"/>
  <c r="FC22" i="7"/>
  <c r="EX22" i="7"/>
  <c r="EW22" i="7"/>
  <c r="EV22" i="7"/>
  <c r="EV21" i="7" s="1"/>
  <c r="EV20" i="7" s="1"/>
  <c r="EU22" i="7"/>
  <c r="EU21" i="7" s="1"/>
  <c r="EU20" i="7" s="1"/>
  <c r="ET22" i="7"/>
  <c r="ES22" i="7"/>
  <c r="ER22" i="7"/>
  <c r="EQ22" i="7"/>
  <c r="EP22" i="7"/>
  <c r="EO22" i="7"/>
  <c r="EN22" i="7"/>
  <c r="EN21" i="7" s="1"/>
  <c r="EN20" i="7" s="1"/>
  <c r="EM22" i="7"/>
  <c r="EL22" i="7"/>
  <c r="EK22" i="7"/>
  <c r="EJ22" i="7"/>
  <c r="EI22" i="7"/>
  <c r="EH22" i="7"/>
  <c r="EG22" i="7"/>
  <c r="EF22" i="7"/>
  <c r="EF21" i="7" s="1"/>
  <c r="EF20" i="7" s="1"/>
  <c r="EE22" i="7"/>
  <c r="EE21" i="7" s="1"/>
  <c r="EE20" i="7" s="1"/>
  <c r="ED22" i="7"/>
  <c r="EC22" i="7"/>
  <c r="EB22" i="7"/>
  <c r="EA22" i="7"/>
  <c r="DZ22" i="7"/>
  <c r="DY22" i="7"/>
  <c r="DX22" i="7"/>
  <c r="DX21" i="7" s="1"/>
  <c r="DX20" i="7" s="1"/>
  <c r="DW22" i="7"/>
  <c r="DW21" i="7" s="1"/>
  <c r="DW20" i="7" s="1"/>
  <c r="DN22" i="7"/>
  <c r="DM22" i="7"/>
  <c r="DL22" i="7"/>
  <c r="DK22" i="7"/>
  <c r="CX22" i="7"/>
  <c r="CW22" i="7"/>
  <c r="CV22" i="7"/>
  <c r="CV21" i="7" s="1"/>
  <c r="CV20" i="7" s="1"/>
  <c r="CU22" i="7"/>
  <c r="CU21" i="7" s="1"/>
  <c r="CU20" i="7" s="1"/>
  <c r="CL22" i="7"/>
  <c r="CK22" i="7"/>
  <c r="CJ22" i="7"/>
  <c r="CI22" i="7"/>
  <c r="BZ22" i="7"/>
  <c r="BY22" i="7"/>
  <c r="BX22" i="7"/>
  <c r="BX21" i="7" s="1"/>
  <c r="BX20" i="7" s="1"/>
  <c r="BW22" i="7"/>
  <c r="BW21" i="7" s="1"/>
  <c r="BW20" i="7" s="1"/>
  <c r="BV22" i="7"/>
  <c r="BU22" i="7"/>
  <c r="BT22" i="7"/>
  <c r="BS22" i="7"/>
  <c r="BR22" i="7"/>
  <c r="BQ22" i="7"/>
  <c r="BP22" i="7"/>
  <c r="BP21" i="7" s="1"/>
  <c r="BP20" i="7" s="1"/>
  <c r="BO22" i="7"/>
  <c r="BF22" i="7"/>
  <c r="BE22" i="7"/>
  <c r="BD22" i="7"/>
  <c r="BC22" i="7"/>
  <c r="AT22" i="7"/>
  <c r="AS22" i="7"/>
  <c r="AR22" i="7"/>
  <c r="AR21" i="7" s="1"/>
  <c r="AR20" i="7" s="1"/>
  <c r="AQ22" i="7"/>
  <c r="AQ21" i="7" s="1"/>
  <c r="AQ20" i="7" s="1"/>
  <c r="AH22" i="7"/>
  <c r="AG22" i="7"/>
  <c r="AF22" i="7"/>
  <c r="AE22" i="7"/>
  <c r="AD22" i="7"/>
  <c r="AC22" i="7"/>
  <c r="AB22" i="7"/>
  <c r="AA22" i="7"/>
  <c r="Z22" i="7"/>
  <c r="Y22" i="7"/>
  <c r="X22" i="7"/>
  <c r="W22" i="7"/>
  <c r="V22" i="7"/>
  <c r="U22" i="7"/>
  <c r="T22" i="7"/>
  <c r="T21" i="7" s="1"/>
  <c r="T20" i="7" s="1"/>
  <c r="S22" i="7"/>
  <c r="S21" i="7" s="1"/>
  <c r="S20" i="7" s="1"/>
  <c r="R22" i="7"/>
  <c r="Q22" i="7"/>
  <c r="P22" i="7"/>
  <c r="O22" i="7"/>
  <c r="N22" i="7"/>
  <c r="M22" i="7"/>
  <c r="L22" i="7"/>
  <c r="K22" i="7"/>
  <c r="K21" i="7" s="1"/>
  <c r="K20" i="7" s="1"/>
  <c r="J22" i="7"/>
  <c r="I22" i="7"/>
  <c r="H22" i="7"/>
  <c r="G22" i="7"/>
  <c r="F22" i="7"/>
  <c r="FV22" i="7" s="1"/>
  <c r="E22" i="7"/>
  <c r="FU22" i="7" s="1"/>
  <c r="D22" i="7"/>
  <c r="FT22" i="7" s="1"/>
  <c r="C22" i="7"/>
  <c r="FS22" i="7" s="1"/>
  <c r="FR12" i="7"/>
  <c r="FQ12" i="7"/>
  <c r="FP12" i="7"/>
  <c r="FO12" i="7"/>
  <c r="FN12" i="7"/>
  <c r="FM12" i="7"/>
  <c r="FL12" i="7"/>
  <c r="FK12" i="7"/>
  <c r="FJ12" i="7"/>
  <c r="FI12" i="7"/>
  <c r="FH12" i="7"/>
  <c r="FG12" i="7"/>
  <c r="FF12" i="7"/>
  <c r="FE12" i="7"/>
  <c r="FD12" i="7"/>
  <c r="FC12" i="7"/>
  <c r="EX12" i="7"/>
  <c r="EW12" i="7"/>
  <c r="EV12" i="7"/>
  <c r="EU12" i="7"/>
  <c r="ET12" i="7"/>
  <c r="ES12" i="7"/>
  <c r="ER12" i="7"/>
  <c r="EQ12" i="7"/>
  <c r="EP12" i="7"/>
  <c r="EO12" i="7"/>
  <c r="EN12" i="7"/>
  <c r="EM12" i="7"/>
  <c r="EL12" i="7"/>
  <c r="EK12" i="7"/>
  <c r="EJ12" i="7"/>
  <c r="EI12" i="7"/>
  <c r="EH12" i="7"/>
  <c r="EG12" i="7"/>
  <c r="EF12" i="7"/>
  <c r="EE12" i="7"/>
  <c r="ED12" i="7"/>
  <c r="EC12" i="7"/>
  <c r="EB12" i="7"/>
  <c r="EA12" i="7"/>
  <c r="DZ12" i="7"/>
  <c r="DY12" i="7"/>
  <c r="DX12" i="7"/>
  <c r="DW12" i="7"/>
  <c r="DN12" i="7"/>
  <c r="DM12" i="7"/>
  <c r="DL12" i="7"/>
  <c r="DK12" i="7"/>
  <c r="CX12" i="7"/>
  <c r="CW12" i="7"/>
  <c r="CV12" i="7"/>
  <c r="CU12" i="7"/>
  <c r="CL12" i="7"/>
  <c r="CK12" i="7"/>
  <c r="CJ12" i="7"/>
  <c r="CI12" i="7"/>
  <c r="BZ12" i="7"/>
  <c r="BY12" i="7"/>
  <c r="BX12" i="7"/>
  <c r="BW12" i="7"/>
  <c r="BV12" i="7"/>
  <c r="BU12" i="7"/>
  <c r="BT12" i="7"/>
  <c r="BS12" i="7"/>
  <c r="BR12" i="7"/>
  <c r="BQ12" i="7"/>
  <c r="BP12" i="7"/>
  <c r="BO12" i="7"/>
  <c r="BF12" i="7"/>
  <c r="BE12" i="7"/>
  <c r="BD12" i="7"/>
  <c r="BC12" i="7"/>
  <c r="AT12" i="7"/>
  <c r="AS12" i="7"/>
  <c r="AR12" i="7"/>
  <c r="AQ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FV12" i="7" s="1"/>
  <c r="E12" i="7"/>
  <c r="FU12" i="7" s="1"/>
  <c r="D12" i="7"/>
  <c r="FT12" i="7" s="1"/>
  <c r="C12" i="7"/>
  <c r="FS12" i="7" s="1"/>
  <c r="FR5" i="7"/>
  <c r="FQ5" i="7"/>
  <c r="FP5" i="7"/>
  <c r="FO5" i="7"/>
  <c r="FN5" i="7"/>
  <c r="FM5" i="7"/>
  <c r="FL5" i="7"/>
  <c r="FK5" i="7"/>
  <c r="FJ5" i="7"/>
  <c r="FI5" i="7"/>
  <c r="FH5" i="7"/>
  <c r="FG5" i="7"/>
  <c r="FF5" i="7"/>
  <c r="FE5" i="7"/>
  <c r="FD5" i="7"/>
  <c r="FC5" i="7"/>
  <c r="EX5" i="7"/>
  <c r="EW5" i="7"/>
  <c r="EV5" i="7"/>
  <c r="EU5" i="7"/>
  <c r="ET5" i="7"/>
  <c r="ES5" i="7"/>
  <c r="ER5" i="7"/>
  <c r="EQ5" i="7"/>
  <c r="EP5" i="7"/>
  <c r="EO5" i="7"/>
  <c r="EN5" i="7"/>
  <c r="EM5" i="7"/>
  <c r="EL5" i="7"/>
  <c r="EK5" i="7"/>
  <c r="EJ5" i="7"/>
  <c r="EI5" i="7"/>
  <c r="EH5" i="7"/>
  <c r="EG5" i="7"/>
  <c r="EF5" i="7"/>
  <c r="EE5" i="7"/>
  <c r="ED5" i="7"/>
  <c r="EC5" i="7"/>
  <c r="EB5" i="7"/>
  <c r="EA5" i="7"/>
  <c r="DZ5" i="7"/>
  <c r="DY5" i="7"/>
  <c r="DX5" i="7"/>
  <c r="DW5" i="7"/>
  <c r="DN5" i="7"/>
  <c r="DM5" i="7"/>
  <c r="DL5" i="7"/>
  <c r="DK5" i="7"/>
  <c r="CX5" i="7"/>
  <c r="CW5" i="7"/>
  <c r="CV5" i="7"/>
  <c r="CU5" i="7"/>
  <c r="CL5" i="7"/>
  <c r="CK5" i="7"/>
  <c r="CJ5" i="7"/>
  <c r="CI5" i="7"/>
  <c r="BZ5" i="7"/>
  <c r="BY5" i="7"/>
  <c r="BX5" i="7"/>
  <c r="BW5" i="7"/>
  <c r="BV5" i="7"/>
  <c r="BU5" i="7"/>
  <c r="BT5" i="7"/>
  <c r="BS5" i="7"/>
  <c r="BR5" i="7"/>
  <c r="BQ5" i="7"/>
  <c r="BP5" i="7"/>
  <c r="BO5" i="7"/>
  <c r="BF5" i="7"/>
  <c r="BE5" i="7"/>
  <c r="BD5" i="7"/>
  <c r="BC5" i="7"/>
  <c r="AT5" i="7"/>
  <c r="AS5" i="7"/>
  <c r="AR5" i="7"/>
  <c r="AQ5" i="7"/>
  <c r="AH5" i="7"/>
  <c r="AG5" i="7"/>
  <c r="AF5" i="7"/>
  <c r="AE5" i="7"/>
  <c r="AD5" i="7"/>
  <c r="AC5" i="7"/>
  <c r="AB5" i="7"/>
  <c r="AA5" i="7"/>
  <c r="Z5" i="7"/>
  <c r="Y5" i="7"/>
  <c r="X5" i="7"/>
  <c r="W5" i="7"/>
  <c r="V5" i="7"/>
  <c r="U5" i="7"/>
  <c r="T5" i="7"/>
  <c r="S5" i="7"/>
  <c r="R5" i="7"/>
  <c r="Q5" i="7"/>
  <c r="P5" i="7"/>
  <c r="O5" i="7"/>
  <c r="N5" i="7"/>
  <c r="M5" i="7"/>
  <c r="L5" i="7"/>
  <c r="K5" i="7"/>
  <c r="J5" i="7"/>
  <c r="I5" i="7"/>
  <c r="H5" i="7"/>
  <c r="G5" i="7"/>
  <c r="F5" i="7"/>
  <c r="FV5" i="7" s="1"/>
  <c r="E5" i="7"/>
  <c r="FU5" i="7" s="1"/>
  <c r="D5" i="7"/>
  <c r="FT5" i="7" s="1"/>
  <c r="C5" i="7"/>
  <c r="FS5" i="7" s="1"/>
  <c r="AR180" i="6"/>
  <c r="AQ180" i="6"/>
  <c r="AP180" i="6"/>
  <c r="AO180" i="6"/>
  <c r="AR179" i="6"/>
  <c r="AQ179" i="6"/>
  <c r="AP179" i="6"/>
  <c r="AO179" i="6"/>
  <c r="AR178" i="6"/>
  <c r="AQ178" i="6"/>
  <c r="AP178" i="6"/>
  <c r="AO178" i="6"/>
  <c r="AR177" i="6"/>
  <c r="AQ177" i="6"/>
  <c r="AP177" i="6"/>
  <c r="AO177" i="6"/>
  <c r="AR176" i="6"/>
  <c r="AQ176" i="6"/>
  <c r="AP176" i="6"/>
  <c r="AO176" i="6"/>
  <c r="AR175" i="6"/>
  <c r="AQ175" i="6"/>
  <c r="AP175" i="6"/>
  <c r="AO175" i="6"/>
  <c r="AR174" i="6"/>
  <c r="AQ174" i="6"/>
  <c r="AP174" i="6"/>
  <c r="AO174" i="6"/>
  <c r="AR173" i="6"/>
  <c r="AQ173" i="6"/>
  <c r="AP173" i="6"/>
  <c r="AO173" i="6"/>
  <c r="AR172" i="6"/>
  <c r="AQ172" i="6"/>
  <c r="AP172" i="6"/>
  <c r="AO172" i="6"/>
  <c r="AR171" i="6"/>
  <c r="AQ171" i="6"/>
  <c r="AP171" i="6"/>
  <c r="AO171" i="6"/>
  <c r="AR170" i="6"/>
  <c r="AQ170" i="6"/>
  <c r="AP170" i="6"/>
  <c r="AO170" i="6"/>
  <c r="AR169" i="6"/>
  <c r="AQ169" i="6"/>
  <c r="AP169" i="6"/>
  <c r="AO169" i="6"/>
  <c r="AR168" i="6"/>
  <c r="AQ168" i="6"/>
  <c r="AP168" i="6"/>
  <c r="AO168" i="6"/>
  <c r="AR167" i="6"/>
  <c r="AQ167" i="6"/>
  <c r="AP167" i="6"/>
  <c r="AO167" i="6"/>
  <c r="AR166" i="6"/>
  <c r="AQ166" i="6"/>
  <c r="AP166" i="6"/>
  <c r="AO166" i="6"/>
  <c r="AR165" i="6"/>
  <c r="AQ165" i="6"/>
  <c r="AP165" i="6"/>
  <c r="AO165" i="6"/>
  <c r="AR164" i="6"/>
  <c r="AQ164" i="6"/>
  <c r="AP164" i="6"/>
  <c r="AO164" i="6"/>
  <c r="AN163" i="6"/>
  <c r="AN162" i="6" s="1"/>
  <c r="AM163" i="6"/>
  <c r="AL163" i="6"/>
  <c r="AL162" i="6" s="1"/>
  <c r="AK163" i="6"/>
  <c r="AJ163" i="6"/>
  <c r="AJ162" i="6" s="1"/>
  <c r="AI163" i="6"/>
  <c r="AI162" i="6" s="1"/>
  <c r="AH163" i="6"/>
  <c r="AH162" i="6" s="1"/>
  <c r="AG163" i="6"/>
  <c r="AG162" i="6" s="1"/>
  <c r="AF163" i="6"/>
  <c r="AF162" i="6" s="1"/>
  <c r="AE163" i="6"/>
  <c r="AE162" i="6" s="1"/>
  <c r="AD163" i="6"/>
  <c r="AD162" i="6" s="1"/>
  <c r="AC163" i="6"/>
  <c r="AC162" i="6" s="1"/>
  <c r="AB163" i="6"/>
  <c r="AB162" i="6" s="1"/>
  <c r="AA163" i="6"/>
  <c r="AA162" i="6" s="1"/>
  <c r="Z163" i="6"/>
  <c r="Z162" i="6" s="1"/>
  <c r="Y163" i="6"/>
  <c r="Y162" i="6" s="1"/>
  <c r="X163" i="6"/>
  <c r="X162" i="6" s="1"/>
  <c r="W163" i="6"/>
  <c r="W162" i="6" s="1"/>
  <c r="V163" i="6"/>
  <c r="V162" i="6" s="1"/>
  <c r="U163" i="6"/>
  <c r="U162" i="6" s="1"/>
  <c r="T163" i="6"/>
  <c r="T162" i="6" s="1"/>
  <c r="S163" i="6"/>
  <c r="S162" i="6" s="1"/>
  <c r="R163" i="6"/>
  <c r="R162" i="6" s="1"/>
  <c r="Q163" i="6"/>
  <c r="Q162" i="6" s="1"/>
  <c r="P163" i="6"/>
  <c r="P162" i="6" s="1"/>
  <c r="O163" i="6"/>
  <c r="N163" i="6"/>
  <c r="M163" i="6"/>
  <c r="L163" i="6"/>
  <c r="K163" i="6"/>
  <c r="J163" i="6"/>
  <c r="I163" i="6"/>
  <c r="AR161" i="6"/>
  <c r="AQ161" i="6"/>
  <c r="AP161" i="6"/>
  <c r="AO161" i="6"/>
  <c r="AR160" i="6"/>
  <c r="AQ160" i="6"/>
  <c r="AP160" i="6"/>
  <c r="AO160" i="6"/>
  <c r="AR159" i="6"/>
  <c r="AQ159" i="6"/>
  <c r="AP159" i="6"/>
  <c r="AO159" i="6"/>
  <c r="AR158" i="6"/>
  <c r="AQ158" i="6"/>
  <c r="AP158" i="6"/>
  <c r="AO158" i="6"/>
  <c r="AN157" i="6"/>
  <c r="AN156" i="6" s="1"/>
  <c r="AM157" i="6"/>
  <c r="AL157" i="6"/>
  <c r="AL156" i="6" s="1"/>
  <c r="AK157" i="6"/>
  <c r="AJ157" i="6"/>
  <c r="AJ156" i="6" s="1"/>
  <c r="AI157" i="6"/>
  <c r="AI156" i="6" s="1"/>
  <c r="AH157" i="6"/>
  <c r="AH156" i="6" s="1"/>
  <c r="AG157" i="6"/>
  <c r="AG156" i="6" s="1"/>
  <c r="AF157" i="6"/>
  <c r="AF156" i="6" s="1"/>
  <c r="AE157" i="6"/>
  <c r="AE156" i="6" s="1"/>
  <c r="AD157" i="6"/>
  <c r="AD156" i="6" s="1"/>
  <c r="AC157" i="6"/>
  <c r="AC156" i="6" s="1"/>
  <c r="AB157" i="6"/>
  <c r="AB156" i="6" s="1"/>
  <c r="AA157" i="6"/>
  <c r="AA156" i="6" s="1"/>
  <c r="Z157" i="6"/>
  <c r="Z156" i="6" s="1"/>
  <c r="Y157" i="6"/>
  <c r="Y156" i="6" s="1"/>
  <c r="X157" i="6"/>
  <c r="X156" i="6" s="1"/>
  <c r="W157" i="6"/>
  <c r="W156" i="6" s="1"/>
  <c r="V157" i="6"/>
  <c r="V156" i="6" s="1"/>
  <c r="U157" i="6"/>
  <c r="U156" i="6" s="1"/>
  <c r="T157" i="6"/>
  <c r="T156" i="6" s="1"/>
  <c r="S157" i="6"/>
  <c r="S156" i="6" s="1"/>
  <c r="R157" i="6"/>
  <c r="R156" i="6" s="1"/>
  <c r="Q157" i="6"/>
  <c r="Q156" i="6" s="1"/>
  <c r="P157" i="6"/>
  <c r="P156" i="6" s="1"/>
  <c r="O157" i="6"/>
  <c r="N157" i="6"/>
  <c r="M157" i="6"/>
  <c r="L157" i="6"/>
  <c r="L156" i="6" s="1"/>
  <c r="K157" i="6"/>
  <c r="J157" i="6"/>
  <c r="I157" i="6"/>
  <c r="AR154" i="6"/>
  <c r="AQ154" i="6"/>
  <c r="AP154" i="6"/>
  <c r="AO154" i="6"/>
  <c r="AR153" i="6"/>
  <c r="AQ153" i="6"/>
  <c r="AP153" i="6"/>
  <c r="AO153" i="6"/>
  <c r="AR152" i="6"/>
  <c r="AQ152" i="6"/>
  <c r="AP152" i="6"/>
  <c r="AO152" i="6"/>
  <c r="AN151" i="6"/>
  <c r="AN150" i="6" s="1"/>
  <c r="AN149" i="6" s="1"/>
  <c r="AM151" i="6"/>
  <c r="AL151" i="6"/>
  <c r="AL150" i="6" s="1"/>
  <c r="AL149" i="6" s="1"/>
  <c r="AK151" i="6"/>
  <c r="AJ151" i="6"/>
  <c r="AJ150" i="6" s="1"/>
  <c r="AJ149" i="6" s="1"/>
  <c r="AI151" i="6"/>
  <c r="AI150" i="6" s="1"/>
  <c r="AI149" i="6" s="1"/>
  <c r="AH151" i="6"/>
  <c r="AH150" i="6" s="1"/>
  <c r="AH149" i="6" s="1"/>
  <c r="AG151" i="6"/>
  <c r="AG150" i="6" s="1"/>
  <c r="AG149" i="6" s="1"/>
  <c r="AF151" i="6"/>
  <c r="AF150" i="6" s="1"/>
  <c r="AF149" i="6" s="1"/>
  <c r="AE151" i="6"/>
  <c r="AE150" i="6" s="1"/>
  <c r="AE149" i="6" s="1"/>
  <c r="AD151" i="6"/>
  <c r="AD150" i="6" s="1"/>
  <c r="AD149" i="6" s="1"/>
  <c r="AC151" i="6"/>
  <c r="AC150" i="6" s="1"/>
  <c r="AC149" i="6" s="1"/>
  <c r="AB151" i="6"/>
  <c r="AB150" i="6" s="1"/>
  <c r="AB149" i="6" s="1"/>
  <c r="AA151" i="6"/>
  <c r="AA150" i="6" s="1"/>
  <c r="AA149" i="6" s="1"/>
  <c r="Z151" i="6"/>
  <c r="Z150" i="6" s="1"/>
  <c r="Z149" i="6" s="1"/>
  <c r="Y151" i="6"/>
  <c r="Y150" i="6" s="1"/>
  <c r="Y149" i="6" s="1"/>
  <c r="X151" i="6"/>
  <c r="X150" i="6" s="1"/>
  <c r="X149" i="6" s="1"/>
  <c r="W151" i="6"/>
  <c r="W150" i="6" s="1"/>
  <c r="W149" i="6" s="1"/>
  <c r="V151" i="6"/>
  <c r="V150" i="6" s="1"/>
  <c r="V149" i="6" s="1"/>
  <c r="U151" i="6"/>
  <c r="U150" i="6" s="1"/>
  <c r="U149" i="6" s="1"/>
  <c r="T151" i="6"/>
  <c r="T150" i="6" s="1"/>
  <c r="T149" i="6" s="1"/>
  <c r="S151" i="6"/>
  <c r="S150" i="6" s="1"/>
  <c r="S149" i="6" s="1"/>
  <c r="R151" i="6"/>
  <c r="R150" i="6" s="1"/>
  <c r="R149" i="6" s="1"/>
  <c r="Q151" i="6"/>
  <c r="Q150" i="6" s="1"/>
  <c r="Q149" i="6" s="1"/>
  <c r="P151" i="6"/>
  <c r="P150" i="6" s="1"/>
  <c r="P149" i="6" s="1"/>
  <c r="O151" i="6"/>
  <c r="N151" i="6"/>
  <c r="M151" i="6"/>
  <c r="L151" i="6"/>
  <c r="L150" i="6" s="1"/>
  <c r="L149" i="6" s="1"/>
  <c r="K151" i="6"/>
  <c r="J151" i="6"/>
  <c r="I151" i="6"/>
  <c r="AR147" i="6"/>
  <c r="AQ147" i="6"/>
  <c r="AP147" i="6"/>
  <c r="AO147" i="6"/>
  <c r="AR146" i="6"/>
  <c r="AQ146" i="6"/>
  <c r="AP146" i="6"/>
  <c r="AO146" i="6"/>
  <c r="AR145" i="6"/>
  <c r="AQ145" i="6"/>
  <c r="AP145" i="6"/>
  <c r="AO145" i="6"/>
  <c r="AN144" i="6"/>
  <c r="AN143" i="6" s="1"/>
  <c r="AN142" i="6" s="1"/>
  <c r="AM144" i="6"/>
  <c r="AL144" i="6"/>
  <c r="AL143" i="6" s="1"/>
  <c r="AL142" i="6" s="1"/>
  <c r="AK144" i="6"/>
  <c r="AJ144" i="6"/>
  <c r="AJ143" i="6" s="1"/>
  <c r="AJ142" i="6" s="1"/>
  <c r="AI144" i="6"/>
  <c r="AI143" i="6" s="1"/>
  <c r="AI142" i="6" s="1"/>
  <c r="AH144" i="6"/>
  <c r="AH143" i="6" s="1"/>
  <c r="AH142" i="6" s="1"/>
  <c r="AG144" i="6"/>
  <c r="AG143" i="6" s="1"/>
  <c r="AG142" i="6" s="1"/>
  <c r="AF144" i="6"/>
  <c r="AF143" i="6" s="1"/>
  <c r="AF142" i="6" s="1"/>
  <c r="AE144" i="6"/>
  <c r="AE143" i="6" s="1"/>
  <c r="AE142" i="6" s="1"/>
  <c r="AD144" i="6"/>
  <c r="AD143" i="6" s="1"/>
  <c r="AD142" i="6" s="1"/>
  <c r="AC144" i="6"/>
  <c r="AC143" i="6" s="1"/>
  <c r="AC142" i="6" s="1"/>
  <c r="AB144" i="6"/>
  <c r="AB143" i="6" s="1"/>
  <c r="AB142" i="6" s="1"/>
  <c r="AA144" i="6"/>
  <c r="AA143" i="6" s="1"/>
  <c r="AA142" i="6" s="1"/>
  <c r="Z144" i="6"/>
  <c r="Z143" i="6" s="1"/>
  <c r="Z142" i="6" s="1"/>
  <c r="Y144" i="6"/>
  <c r="Y143" i="6" s="1"/>
  <c r="Y142" i="6" s="1"/>
  <c r="X144" i="6"/>
  <c r="X143" i="6" s="1"/>
  <c r="X142" i="6" s="1"/>
  <c r="W144" i="6"/>
  <c r="W143" i="6" s="1"/>
  <c r="W142" i="6" s="1"/>
  <c r="V144" i="6"/>
  <c r="V143" i="6" s="1"/>
  <c r="V142" i="6" s="1"/>
  <c r="U144" i="6"/>
  <c r="U143" i="6" s="1"/>
  <c r="U142" i="6" s="1"/>
  <c r="T144" i="6"/>
  <c r="T143" i="6" s="1"/>
  <c r="T142" i="6" s="1"/>
  <c r="S144" i="6"/>
  <c r="S143" i="6" s="1"/>
  <c r="S142" i="6" s="1"/>
  <c r="R144" i="6"/>
  <c r="R143" i="6" s="1"/>
  <c r="R142" i="6" s="1"/>
  <c r="Q144" i="6"/>
  <c r="Q143" i="6" s="1"/>
  <c r="Q142" i="6" s="1"/>
  <c r="P144" i="6"/>
  <c r="P143" i="6" s="1"/>
  <c r="P142" i="6" s="1"/>
  <c r="O144" i="6"/>
  <c r="N144" i="6"/>
  <c r="M144" i="6"/>
  <c r="L144" i="6"/>
  <c r="L143" i="6" s="1"/>
  <c r="L142" i="6" s="1"/>
  <c r="K144" i="6"/>
  <c r="J144" i="6"/>
  <c r="I144" i="6"/>
  <c r="AR141" i="6"/>
  <c r="AQ141" i="6"/>
  <c r="AP141" i="6"/>
  <c r="AO141" i="6"/>
  <c r="AR140" i="6"/>
  <c r="AQ140" i="6"/>
  <c r="AP140" i="6"/>
  <c r="AO140" i="6"/>
  <c r="AN139" i="6"/>
  <c r="AN138" i="6" s="1"/>
  <c r="AM139" i="6"/>
  <c r="AL139" i="6"/>
  <c r="AL138" i="6" s="1"/>
  <c r="AK139" i="6"/>
  <c r="AJ139" i="6"/>
  <c r="AJ138" i="6" s="1"/>
  <c r="AI139" i="6"/>
  <c r="AI138" i="6" s="1"/>
  <c r="AH139" i="6"/>
  <c r="AH138" i="6" s="1"/>
  <c r="AG139" i="6"/>
  <c r="AG138" i="6" s="1"/>
  <c r="AF139" i="6"/>
  <c r="AF138" i="6" s="1"/>
  <c r="AE139" i="6"/>
  <c r="AE138" i="6" s="1"/>
  <c r="AD139" i="6"/>
  <c r="AD138" i="6" s="1"/>
  <c r="AC139" i="6"/>
  <c r="AC138" i="6" s="1"/>
  <c r="AB139" i="6"/>
  <c r="AB138" i="6" s="1"/>
  <c r="AA139" i="6"/>
  <c r="AA138" i="6" s="1"/>
  <c r="Z139" i="6"/>
  <c r="Z138" i="6" s="1"/>
  <c r="Y139" i="6"/>
  <c r="Y138" i="6" s="1"/>
  <c r="X139" i="6"/>
  <c r="X138" i="6" s="1"/>
  <c r="W139" i="6"/>
  <c r="W138" i="6" s="1"/>
  <c r="V139" i="6"/>
  <c r="V138" i="6" s="1"/>
  <c r="U139" i="6"/>
  <c r="U138" i="6" s="1"/>
  <c r="T139" i="6"/>
  <c r="T138" i="6" s="1"/>
  <c r="S139" i="6"/>
  <c r="S138" i="6" s="1"/>
  <c r="R139" i="6"/>
  <c r="R138" i="6" s="1"/>
  <c r="Q139" i="6"/>
  <c r="Q138" i="6" s="1"/>
  <c r="P139" i="6"/>
  <c r="P138" i="6" s="1"/>
  <c r="O139" i="6"/>
  <c r="N139" i="6"/>
  <c r="M139" i="6"/>
  <c r="L139" i="6"/>
  <c r="K139" i="6"/>
  <c r="J139" i="6"/>
  <c r="I139" i="6"/>
  <c r="AR137" i="6"/>
  <c r="AQ137" i="6"/>
  <c r="AP137" i="6"/>
  <c r="AO137" i="6"/>
  <c r="AR136" i="6"/>
  <c r="AQ136" i="6"/>
  <c r="AP136" i="6"/>
  <c r="AO136" i="6"/>
  <c r="AR135" i="6"/>
  <c r="AQ135" i="6"/>
  <c r="AP135" i="6"/>
  <c r="AO135" i="6"/>
  <c r="AR134" i="6"/>
  <c r="AQ134" i="6"/>
  <c r="AP134" i="6"/>
  <c r="AO134" i="6"/>
  <c r="AR133" i="6"/>
  <c r="AQ133" i="6"/>
  <c r="AP133" i="6"/>
  <c r="AO133" i="6"/>
  <c r="AN132" i="6"/>
  <c r="AN131" i="6" s="1"/>
  <c r="AM132" i="6"/>
  <c r="AL132" i="6"/>
  <c r="AL131" i="6" s="1"/>
  <c r="AK132" i="6"/>
  <c r="AJ132" i="6"/>
  <c r="AJ131" i="6" s="1"/>
  <c r="AI132" i="6"/>
  <c r="AI131" i="6" s="1"/>
  <c r="AH132" i="6"/>
  <c r="AH131" i="6" s="1"/>
  <c r="AG132" i="6"/>
  <c r="AG131" i="6" s="1"/>
  <c r="AF132" i="6"/>
  <c r="AF131" i="6" s="1"/>
  <c r="AE132" i="6"/>
  <c r="AE131" i="6" s="1"/>
  <c r="AD132" i="6"/>
  <c r="AD131" i="6" s="1"/>
  <c r="AC132" i="6"/>
  <c r="AC131" i="6" s="1"/>
  <c r="AB132" i="6"/>
  <c r="AB131" i="6" s="1"/>
  <c r="AA132" i="6"/>
  <c r="AA131" i="6" s="1"/>
  <c r="Z132" i="6"/>
  <c r="Z131" i="6" s="1"/>
  <c r="Y132" i="6"/>
  <c r="Y131" i="6" s="1"/>
  <c r="X132" i="6"/>
  <c r="X131" i="6" s="1"/>
  <c r="W132" i="6"/>
  <c r="W131" i="6" s="1"/>
  <c r="V132" i="6"/>
  <c r="V131" i="6" s="1"/>
  <c r="U132" i="6"/>
  <c r="U131" i="6" s="1"/>
  <c r="T132" i="6"/>
  <c r="T131" i="6" s="1"/>
  <c r="S132" i="6"/>
  <c r="S131" i="6" s="1"/>
  <c r="R132" i="6"/>
  <c r="R131" i="6" s="1"/>
  <c r="Q132" i="6"/>
  <c r="Q131" i="6" s="1"/>
  <c r="P132" i="6"/>
  <c r="P131" i="6" s="1"/>
  <c r="O132" i="6"/>
  <c r="N132" i="6"/>
  <c r="M132" i="6"/>
  <c r="L132" i="6"/>
  <c r="L131" i="6" s="1"/>
  <c r="K132" i="6"/>
  <c r="J132" i="6"/>
  <c r="I132" i="6"/>
  <c r="AR130" i="6"/>
  <c r="AQ130" i="6"/>
  <c r="AP130" i="6"/>
  <c r="AO130" i="6"/>
  <c r="AR129" i="6"/>
  <c r="AQ129" i="6"/>
  <c r="AP129" i="6"/>
  <c r="AO129" i="6"/>
  <c r="AR128" i="6"/>
  <c r="AQ128" i="6"/>
  <c r="AP128" i="6"/>
  <c r="AO128" i="6"/>
  <c r="AR127" i="6"/>
  <c r="AQ127" i="6"/>
  <c r="AP127" i="6"/>
  <c r="AO127" i="6"/>
  <c r="AR126" i="6"/>
  <c r="AQ126" i="6"/>
  <c r="AP126" i="6"/>
  <c r="AO126" i="6"/>
  <c r="AR125" i="6"/>
  <c r="AQ125" i="6"/>
  <c r="AP125" i="6"/>
  <c r="AO125" i="6"/>
  <c r="AN124" i="6"/>
  <c r="AN123" i="6" s="1"/>
  <c r="AM124" i="6"/>
  <c r="AL124" i="6"/>
  <c r="AL123" i="6" s="1"/>
  <c r="AK124" i="6"/>
  <c r="AJ124" i="6"/>
  <c r="AJ123" i="6" s="1"/>
  <c r="AI124" i="6"/>
  <c r="AI123" i="6" s="1"/>
  <c r="AH124" i="6"/>
  <c r="AH123" i="6" s="1"/>
  <c r="AG124" i="6"/>
  <c r="AG123" i="6" s="1"/>
  <c r="AF124" i="6"/>
  <c r="AF123" i="6" s="1"/>
  <c r="AE124" i="6"/>
  <c r="AE123" i="6" s="1"/>
  <c r="AD124" i="6"/>
  <c r="AD123" i="6" s="1"/>
  <c r="AC124" i="6"/>
  <c r="AC123" i="6" s="1"/>
  <c r="AB124" i="6"/>
  <c r="AB123" i="6" s="1"/>
  <c r="AA124" i="6"/>
  <c r="AA123" i="6" s="1"/>
  <c r="Z124" i="6"/>
  <c r="Z123" i="6" s="1"/>
  <c r="Y124" i="6"/>
  <c r="Y123" i="6" s="1"/>
  <c r="X124" i="6"/>
  <c r="X123" i="6" s="1"/>
  <c r="W124" i="6"/>
  <c r="W123" i="6" s="1"/>
  <c r="V124" i="6"/>
  <c r="V123" i="6" s="1"/>
  <c r="U124" i="6"/>
  <c r="U123" i="6" s="1"/>
  <c r="T124" i="6"/>
  <c r="T123" i="6" s="1"/>
  <c r="S124" i="6"/>
  <c r="S123" i="6" s="1"/>
  <c r="R124" i="6"/>
  <c r="R123" i="6" s="1"/>
  <c r="Q124" i="6"/>
  <c r="Q123" i="6" s="1"/>
  <c r="P124" i="6"/>
  <c r="P123" i="6" s="1"/>
  <c r="O124" i="6"/>
  <c r="N124" i="6"/>
  <c r="M124" i="6"/>
  <c r="L124" i="6"/>
  <c r="K124" i="6"/>
  <c r="J124" i="6"/>
  <c r="I124" i="6"/>
  <c r="AR121" i="6"/>
  <c r="AQ121" i="6"/>
  <c r="AP121" i="6"/>
  <c r="AO121" i="6"/>
  <c r="AR120" i="6"/>
  <c r="AQ120" i="6"/>
  <c r="AP120" i="6"/>
  <c r="AO120" i="6"/>
  <c r="AN119" i="6"/>
  <c r="AN118" i="6" s="1"/>
  <c r="AN117" i="6" s="1"/>
  <c r="AM119" i="6"/>
  <c r="AL119" i="6"/>
  <c r="AL118" i="6" s="1"/>
  <c r="AL117" i="6" s="1"/>
  <c r="AK119" i="6"/>
  <c r="AJ119" i="6"/>
  <c r="AJ118" i="6" s="1"/>
  <c r="AJ117" i="6" s="1"/>
  <c r="AI119" i="6"/>
  <c r="AI118" i="6" s="1"/>
  <c r="AI117" i="6" s="1"/>
  <c r="AH119" i="6"/>
  <c r="AH118" i="6" s="1"/>
  <c r="AH117" i="6" s="1"/>
  <c r="AG119" i="6"/>
  <c r="AG118" i="6" s="1"/>
  <c r="AG117" i="6" s="1"/>
  <c r="AF119" i="6"/>
  <c r="AF118" i="6" s="1"/>
  <c r="AF117" i="6" s="1"/>
  <c r="AE119" i="6"/>
  <c r="AE118" i="6" s="1"/>
  <c r="AE117" i="6" s="1"/>
  <c r="AD119" i="6"/>
  <c r="AD118" i="6" s="1"/>
  <c r="AD117" i="6" s="1"/>
  <c r="AC119" i="6"/>
  <c r="AC118" i="6" s="1"/>
  <c r="AC117" i="6" s="1"/>
  <c r="AB119" i="6"/>
  <c r="AB118" i="6" s="1"/>
  <c r="AB117" i="6" s="1"/>
  <c r="AA119" i="6"/>
  <c r="AA118" i="6" s="1"/>
  <c r="AA117" i="6" s="1"/>
  <c r="Z119" i="6"/>
  <c r="Z118" i="6" s="1"/>
  <c r="Z117" i="6" s="1"/>
  <c r="Y119" i="6"/>
  <c r="Y118" i="6" s="1"/>
  <c r="Y117" i="6" s="1"/>
  <c r="X119" i="6"/>
  <c r="X118" i="6" s="1"/>
  <c r="X117" i="6" s="1"/>
  <c r="W119" i="6"/>
  <c r="W118" i="6" s="1"/>
  <c r="W117" i="6" s="1"/>
  <c r="V119" i="6"/>
  <c r="V118" i="6" s="1"/>
  <c r="V117" i="6" s="1"/>
  <c r="U119" i="6"/>
  <c r="U118" i="6" s="1"/>
  <c r="U117" i="6" s="1"/>
  <c r="T119" i="6"/>
  <c r="T118" i="6" s="1"/>
  <c r="T117" i="6" s="1"/>
  <c r="S119" i="6"/>
  <c r="S118" i="6" s="1"/>
  <c r="S117" i="6" s="1"/>
  <c r="R119" i="6"/>
  <c r="R118" i="6" s="1"/>
  <c r="R117" i="6" s="1"/>
  <c r="Q119" i="6"/>
  <c r="Q118" i="6" s="1"/>
  <c r="Q117" i="6" s="1"/>
  <c r="P119" i="6"/>
  <c r="P118" i="6" s="1"/>
  <c r="P117" i="6" s="1"/>
  <c r="O119" i="6"/>
  <c r="N119" i="6"/>
  <c r="M119" i="6"/>
  <c r="L119" i="6"/>
  <c r="L118" i="6" s="1"/>
  <c r="L117" i="6" s="1"/>
  <c r="K119" i="6"/>
  <c r="J119" i="6"/>
  <c r="I119" i="6"/>
  <c r="AR115" i="6"/>
  <c r="AQ115" i="6"/>
  <c r="AP115" i="6"/>
  <c r="AO115" i="6"/>
  <c r="AR114" i="6"/>
  <c r="AQ114" i="6"/>
  <c r="AP114" i="6"/>
  <c r="AO114" i="6"/>
  <c r="AN113" i="6"/>
  <c r="AN112" i="6" s="1"/>
  <c r="AM113" i="6"/>
  <c r="AL113" i="6"/>
  <c r="AL112" i="6" s="1"/>
  <c r="AK113" i="6"/>
  <c r="AJ113" i="6"/>
  <c r="AJ112" i="6" s="1"/>
  <c r="AI113" i="6"/>
  <c r="AI112" i="6" s="1"/>
  <c r="AH113" i="6"/>
  <c r="AH112" i="6" s="1"/>
  <c r="AG113" i="6"/>
  <c r="AG112" i="6" s="1"/>
  <c r="AF113" i="6"/>
  <c r="AF112" i="6" s="1"/>
  <c r="AE113" i="6"/>
  <c r="AE112" i="6" s="1"/>
  <c r="AD113" i="6"/>
  <c r="AD112" i="6" s="1"/>
  <c r="AC113" i="6"/>
  <c r="AC112" i="6" s="1"/>
  <c r="AB113" i="6"/>
  <c r="AB112" i="6" s="1"/>
  <c r="AA113" i="6"/>
  <c r="AA112" i="6" s="1"/>
  <c r="Z113" i="6"/>
  <c r="Z112" i="6" s="1"/>
  <c r="Y113" i="6"/>
  <c r="Y112" i="6" s="1"/>
  <c r="X113" i="6"/>
  <c r="X112" i="6" s="1"/>
  <c r="W113" i="6"/>
  <c r="W112" i="6" s="1"/>
  <c r="V113" i="6"/>
  <c r="V112" i="6" s="1"/>
  <c r="U113" i="6"/>
  <c r="U112" i="6" s="1"/>
  <c r="T113" i="6"/>
  <c r="T112" i="6" s="1"/>
  <c r="S113" i="6"/>
  <c r="S112" i="6" s="1"/>
  <c r="R113" i="6"/>
  <c r="R112" i="6" s="1"/>
  <c r="Q113" i="6"/>
  <c r="Q112" i="6" s="1"/>
  <c r="P113" i="6"/>
  <c r="P112" i="6" s="1"/>
  <c r="O113" i="6"/>
  <c r="N113" i="6"/>
  <c r="M113" i="6"/>
  <c r="L113" i="6"/>
  <c r="L112" i="6" s="1"/>
  <c r="K113" i="6"/>
  <c r="J113" i="6"/>
  <c r="I113" i="6"/>
  <c r="AR111" i="6"/>
  <c r="AQ111" i="6"/>
  <c r="AP111" i="6"/>
  <c r="AO111" i="6"/>
  <c r="AR110" i="6"/>
  <c r="AQ110" i="6"/>
  <c r="AP110" i="6"/>
  <c r="AO110" i="6"/>
  <c r="AR109" i="6"/>
  <c r="AQ109" i="6"/>
  <c r="AP109" i="6"/>
  <c r="AO109" i="6"/>
  <c r="AR108" i="6"/>
  <c r="AQ108" i="6"/>
  <c r="AP108" i="6"/>
  <c r="AO108" i="6"/>
  <c r="AR107" i="6"/>
  <c r="AQ107" i="6"/>
  <c r="AP107" i="6"/>
  <c r="AO107" i="6"/>
  <c r="AR106" i="6"/>
  <c r="AQ106" i="6"/>
  <c r="AP106" i="6"/>
  <c r="AO106" i="6"/>
  <c r="AR105" i="6"/>
  <c r="AQ105" i="6"/>
  <c r="AP105" i="6"/>
  <c r="AO105" i="6"/>
  <c r="AR104" i="6"/>
  <c r="AQ104" i="6"/>
  <c r="AP104" i="6"/>
  <c r="AO104" i="6"/>
  <c r="AR103" i="6"/>
  <c r="AQ103" i="6"/>
  <c r="AP103" i="6"/>
  <c r="AO103" i="6"/>
  <c r="AN102" i="6"/>
  <c r="AN101" i="6" s="1"/>
  <c r="AM102" i="6"/>
  <c r="AL102" i="6"/>
  <c r="AL101" i="6" s="1"/>
  <c r="AK102" i="6"/>
  <c r="AJ102" i="6"/>
  <c r="AJ101" i="6" s="1"/>
  <c r="AI102" i="6"/>
  <c r="AI101" i="6" s="1"/>
  <c r="AH102" i="6"/>
  <c r="AH101" i="6" s="1"/>
  <c r="AG102" i="6"/>
  <c r="AG101" i="6" s="1"/>
  <c r="AF102" i="6"/>
  <c r="AF101" i="6" s="1"/>
  <c r="AE102" i="6"/>
  <c r="AE101" i="6" s="1"/>
  <c r="AD102" i="6"/>
  <c r="AD101" i="6" s="1"/>
  <c r="AC102" i="6"/>
  <c r="AC101" i="6" s="1"/>
  <c r="AB102" i="6"/>
  <c r="AB101" i="6" s="1"/>
  <c r="AA102" i="6"/>
  <c r="AA101" i="6" s="1"/>
  <c r="Z102" i="6"/>
  <c r="Z101" i="6" s="1"/>
  <c r="Y102" i="6"/>
  <c r="Y101" i="6" s="1"/>
  <c r="X102" i="6"/>
  <c r="X101" i="6" s="1"/>
  <c r="W102" i="6"/>
  <c r="W101" i="6" s="1"/>
  <c r="V102" i="6"/>
  <c r="V101" i="6" s="1"/>
  <c r="U102" i="6"/>
  <c r="U101" i="6" s="1"/>
  <c r="T102" i="6"/>
  <c r="T101" i="6" s="1"/>
  <c r="S102" i="6"/>
  <c r="S101" i="6" s="1"/>
  <c r="R102" i="6"/>
  <c r="R101" i="6" s="1"/>
  <c r="Q102" i="6"/>
  <c r="Q101" i="6" s="1"/>
  <c r="P102" i="6"/>
  <c r="P101" i="6" s="1"/>
  <c r="O102" i="6"/>
  <c r="N102" i="6"/>
  <c r="M102" i="6"/>
  <c r="L102" i="6"/>
  <c r="K102" i="6"/>
  <c r="J102" i="6"/>
  <c r="I102" i="6"/>
  <c r="AR100" i="6"/>
  <c r="AQ100" i="6"/>
  <c r="AP100" i="6"/>
  <c r="AO100" i="6"/>
  <c r="AR99" i="6"/>
  <c r="AQ99" i="6"/>
  <c r="AP99" i="6"/>
  <c r="AO99" i="6"/>
  <c r="AR98" i="6"/>
  <c r="AQ98" i="6"/>
  <c r="AP98" i="6"/>
  <c r="AO98" i="6"/>
  <c r="AR97" i="6"/>
  <c r="AQ97" i="6"/>
  <c r="AP97" i="6"/>
  <c r="AO97" i="6"/>
  <c r="AR96" i="6"/>
  <c r="AQ96" i="6"/>
  <c r="AP96" i="6"/>
  <c r="AO96" i="6"/>
  <c r="AR95" i="6"/>
  <c r="AQ95" i="6"/>
  <c r="AP95" i="6"/>
  <c r="AO95" i="6"/>
  <c r="AR94" i="6"/>
  <c r="AQ94" i="6"/>
  <c r="AP94" i="6"/>
  <c r="AO94" i="6"/>
  <c r="AR93" i="6"/>
  <c r="AQ93" i="6"/>
  <c r="AP93" i="6"/>
  <c r="AO93" i="6"/>
  <c r="AN92" i="6"/>
  <c r="AN91" i="6" s="1"/>
  <c r="AM92" i="6"/>
  <c r="AL92" i="6"/>
  <c r="AL91" i="6" s="1"/>
  <c r="AK92" i="6"/>
  <c r="AJ92" i="6"/>
  <c r="AJ91" i="6" s="1"/>
  <c r="AI92" i="6"/>
  <c r="AI91" i="6" s="1"/>
  <c r="AH92" i="6"/>
  <c r="AH91" i="6" s="1"/>
  <c r="AG92" i="6"/>
  <c r="AG91" i="6" s="1"/>
  <c r="AF92" i="6"/>
  <c r="AF91" i="6" s="1"/>
  <c r="AE92" i="6"/>
  <c r="AE91" i="6" s="1"/>
  <c r="AD92" i="6"/>
  <c r="AD91" i="6" s="1"/>
  <c r="AC92" i="6"/>
  <c r="AC91" i="6" s="1"/>
  <c r="AB92" i="6"/>
  <c r="AB91" i="6" s="1"/>
  <c r="AA92" i="6"/>
  <c r="AA91" i="6" s="1"/>
  <c r="Z92" i="6"/>
  <c r="Z91" i="6" s="1"/>
  <c r="Y92" i="6"/>
  <c r="Y91" i="6" s="1"/>
  <c r="X92" i="6"/>
  <c r="X91" i="6" s="1"/>
  <c r="W92" i="6"/>
  <c r="W91" i="6" s="1"/>
  <c r="V92" i="6"/>
  <c r="V91" i="6" s="1"/>
  <c r="U92" i="6"/>
  <c r="U91" i="6" s="1"/>
  <c r="T92" i="6"/>
  <c r="T91" i="6" s="1"/>
  <c r="S92" i="6"/>
  <c r="S91" i="6" s="1"/>
  <c r="R92" i="6"/>
  <c r="R91" i="6" s="1"/>
  <c r="Q92" i="6"/>
  <c r="Q91" i="6" s="1"/>
  <c r="P92" i="6"/>
  <c r="P91" i="6" s="1"/>
  <c r="O92" i="6"/>
  <c r="N92" i="6"/>
  <c r="M92" i="6"/>
  <c r="L92" i="6"/>
  <c r="K92" i="6"/>
  <c r="J92" i="6"/>
  <c r="I92" i="6"/>
  <c r="AQ88" i="6"/>
  <c r="AP88" i="6"/>
  <c r="AO88" i="6"/>
  <c r="AR87" i="6"/>
  <c r="AQ87" i="6"/>
  <c r="AP87" i="6"/>
  <c r="AO87" i="6"/>
  <c r="AR86" i="6"/>
  <c r="AQ86" i="6"/>
  <c r="AP86" i="6"/>
  <c r="AO86" i="6"/>
  <c r="AR85" i="6"/>
  <c r="AQ85" i="6"/>
  <c r="AP85" i="6"/>
  <c r="AO85" i="6"/>
  <c r="AN84" i="6"/>
  <c r="AN83" i="6" s="1"/>
  <c r="AM84" i="6"/>
  <c r="AL84" i="6"/>
  <c r="AL83" i="6" s="1"/>
  <c r="AK84" i="6"/>
  <c r="AJ84" i="6"/>
  <c r="AJ83" i="6" s="1"/>
  <c r="AI84" i="6"/>
  <c r="AI83" i="6" s="1"/>
  <c r="AH84" i="6"/>
  <c r="AH83" i="6" s="1"/>
  <c r="AG84" i="6"/>
  <c r="AG83" i="6" s="1"/>
  <c r="AF84" i="6"/>
  <c r="AF83" i="6" s="1"/>
  <c r="AE84" i="6"/>
  <c r="AE83" i="6" s="1"/>
  <c r="AD84" i="6"/>
  <c r="AD83" i="6" s="1"/>
  <c r="AC84" i="6"/>
  <c r="AC83" i="6" s="1"/>
  <c r="AB84" i="6"/>
  <c r="AB83" i="6" s="1"/>
  <c r="AA84" i="6"/>
  <c r="AA83" i="6" s="1"/>
  <c r="Z84" i="6"/>
  <c r="Z83" i="6" s="1"/>
  <c r="Y84" i="6"/>
  <c r="Y83" i="6" s="1"/>
  <c r="X84" i="6"/>
  <c r="X83" i="6" s="1"/>
  <c r="W84" i="6"/>
  <c r="W83" i="6" s="1"/>
  <c r="V84" i="6"/>
  <c r="V83" i="6" s="1"/>
  <c r="U84" i="6"/>
  <c r="U83" i="6" s="1"/>
  <c r="T84" i="6"/>
  <c r="T83" i="6" s="1"/>
  <c r="S84" i="6"/>
  <c r="S83" i="6" s="1"/>
  <c r="R84" i="6"/>
  <c r="R83" i="6" s="1"/>
  <c r="Q84" i="6"/>
  <c r="Q83" i="6" s="1"/>
  <c r="P84" i="6"/>
  <c r="P83" i="6" s="1"/>
  <c r="O84" i="6"/>
  <c r="N84" i="6"/>
  <c r="M84" i="6"/>
  <c r="L84" i="6"/>
  <c r="L83" i="6" s="1"/>
  <c r="K84" i="6"/>
  <c r="J84" i="6"/>
  <c r="I84" i="6"/>
  <c r="AR82" i="6"/>
  <c r="AQ82" i="6"/>
  <c r="AP82" i="6"/>
  <c r="AO82" i="6"/>
  <c r="AR81" i="6"/>
  <c r="AQ81" i="6"/>
  <c r="AP81" i="6"/>
  <c r="AO81" i="6"/>
  <c r="AR80" i="6"/>
  <c r="AQ80" i="6"/>
  <c r="AP80" i="6"/>
  <c r="AO80" i="6"/>
  <c r="AR79" i="6"/>
  <c r="AQ79" i="6"/>
  <c r="AP79" i="6"/>
  <c r="AO79" i="6"/>
  <c r="AR78" i="6"/>
  <c r="AQ78" i="6"/>
  <c r="AP78" i="6"/>
  <c r="AO78" i="6"/>
  <c r="AR77" i="6"/>
  <c r="AQ77" i="6"/>
  <c r="AP77" i="6"/>
  <c r="AO77" i="6"/>
  <c r="AR76" i="6"/>
  <c r="AQ76" i="6"/>
  <c r="AP76" i="6"/>
  <c r="AO76" i="6"/>
  <c r="AR75" i="6"/>
  <c r="AQ75" i="6"/>
  <c r="AP75" i="6"/>
  <c r="AO75" i="6"/>
  <c r="AN74" i="6"/>
  <c r="AN73" i="6" s="1"/>
  <c r="AM74" i="6"/>
  <c r="AL74" i="6"/>
  <c r="AL73" i="6" s="1"/>
  <c r="AK74" i="6"/>
  <c r="AJ74" i="6"/>
  <c r="AJ73" i="6" s="1"/>
  <c r="AI74" i="6"/>
  <c r="AI73" i="6" s="1"/>
  <c r="AH74" i="6"/>
  <c r="AH73" i="6" s="1"/>
  <c r="AG74" i="6"/>
  <c r="AG73" i="6" s="1"/>
  <c r="AF74" i="6"/>
  <c r="AF73" i="6" s="1"/>
  <c r="AE74" i="6"/>
  <c r="AE73" i="6" s="1"/>
  <c r="AD74" i="6"/>
  <c r="AD73" i="6" s="1"/>
  <c r="AC74" i="6"/>
  <c r="AC73" i="6" s="1"/>
  <c r="AB74" i="6"/>
  <c r="AB73" i="6" s="1"/>
  <c r="AA74" i="6"/>
  <c r="AA73" i="6" s="1"/>
  <c r="Z74" i="6"/>
  <c r="Z73" i="6" s="1"/>
  <c r="Y74" i="6"/>
  <c r="Y73" i="6" s="1"/>
  <c r="X74" i="6"/>
  <c r="X73" i="6" s="1"/>
  <c r="W74" i="6"/>
  <c r="W73" i="6" s="1"/>
  <c r="V74" i="6"/>
  <c r="V73" i="6" s="1"/>
  <c r="U74" i="6"/>
  <c r="U73" i="6" s="1"/>
  <c r="T74" i="6"/>
  <c r="T73" i="6" s="1"/>
  <c r="S74" i="6"/>
  <c r="S73" i="6" s="1"/>
  <c r="R74" i="6"/>
  <c r="R73" i="6" s="1"/>
  <c r="Q74" i="6"/>
  <c r="Q73" i="6" s="1"/>
  <c r="P74" i="6"/>
  <c r="P73" i="6" s="1"/>
  <c r="O74" i="6"/>
  <c r="N74" i="6"/>
  <c r="M74" i="6"/>
  <c r="L74" i="6"/>
  <c r="L73" i="6" s="1"/>
  <c r="K74" i="6"/>
  <c r="J74" i="6"/>
  <c r="I74" i="6"/>
  <c r="AR70" i="6"/>
  <c r="AQ70" i="6"/>
  <c r="AP70" i="6"/>
  <c r="AO70" i="6"/>
  <c r="AR69" i="6"/>
  <c r="AQ69" i="6"/>
  <c r="AP69" i="6"/>
  <c r="AO69" i="6"/>
  <c r="AR68" i="6"/>
  <c r="AQ68" i="6"/>
  <c r="AP68" i="6"/>
  <c r="AO68" i="6"/>
  <c r="AR67" i="6"/>
  <c r="AQ67" i="6"/>
  <c r="AP67" i="6"/>
  <c r="AO67" i="6"/>
  <c r="AR66" i="6"/>
  <c r="AQ66" i="6"/>
  <c r="AP66" i="6"/>
  <c r="AO66" i="6"/>
  <c r="AR65" i="6"/>
  <c r="AQ65" i="6"/>
  <c r="AP65" i="6"/>
  <c r="AO65" i="6"/>
  <c r="AR64" i="6"/>
  <c r="AQ64" i="6"/>
  <c r="AP64" i="6"/>
  <c r="AO64" i="6"/>
  <c r="AN63" i="6"/>
  <c r="AN62" i="6" s="1"/>
  <c r="AM63" i="6"/>
  <c r="AL63" i="6"/>
  <c r="AL62" i="6" s="1"/>
  <c r="AK63" i="6"/>
  <c r="AJ63" i="6"/>
  <c r="AJ62" i="6" s="1"/>
  <c r="AI63" i="6"/>
  <c r="AI62" i="6" s="1"/>
  <c r="AH63" i="6"/>
  <c r="AH62" i="6" s="1"/>
  <c r="AG63" i="6"/>
  <c r="AG62" i="6" s="1"/>
  <c r="AF63" i="6"/>
  <c r="AF62" i="6" s="1"/>
  <c r="AE63" i="6"/>
  <c r="AE62" i="6" s="1"/>
  <c r="AD63" i="6"/>
  <c r="AD62" i="6" s="1"/>
  <c r="AC63" i="6"/>
  <c r="AC62" i="6" s="1"/>
  <c r="AB63" i="6"/>
  <c r="AB62" i="6" s="1"/>
  <c r="AA63" i="6"/>
  <c r="AA62" i="6" s="1"/>
  <c r="Z63" i="6"/>
  <c r="Z62" i="6" s="1"/>
  <c r="Y63" i="6"/>
  <c r="Y62" i="6" s="1"/>
  <c r="X63" i="6"/>
  <c r="X62" i="6" s="1"/>
  <c r="W63" i="6"/>
  <c r="W62" i="6" s="1"/>
  <c r="V63" i="6"/>
  <c r="V62" i="6" s="1"/>
  <c r="U63" i="6"/>
  <c r="U62" i="6" s="1"/>
  <c r="T63" i="6"/>
  <c r="T62" i="6" s="1"/>
  <c r="S63" i="6"/>
  <c r="S62" i="6" s="1"/>
  <c r="R63" i="6"/>
  <c r="R62" i="6" s="1"/>
  <c r="Q63" i="6"/>
  <c r="Q62" i="6" s="1"/>
  <c r="P63" i="6"/>
  <c r="P62" i="6" s="1"/>
  <c r="O63" i="6"/>
  <c r="N63" i="6"/>
  <c r="M63" i="6"/>
  <c r="L63" i="6"/>
  <c r="K63" i="6"/>
  <c r="J63" i="6"/>
  <c r="I63" i="6"/>
  <c r="AR61" i="6"/>
  <c r="AQ61" i="6"/>
  <c r="AP61" i="6"/>
  <c r="AO61" i="6"/>
  <c r="AR60" i="6"/>
  <c r="AQ60" i="6"/>
  <c r="AP60" i="6"/>
  <c r="AO60" i="6"/>
  <c r="AR59" i="6"/>
  <c r="AQ59" i="6"/>
  <c r="AP59" i="6"/>
  <c r="AO59" i="6"/>
  <c r="AR58" i="6"/>
  <c r="AQ58" i="6"/>
  <c r="AP58" i="6"/>
  <c r="AO58" i="6"/>
  <c r="AR57" i="6"/>
  <c r="AP57" i="6"/>
  <c r="AO57" i="6"/>
  <c r="AR56" i="6"/>
  <c r="AQ56" i="6"/>
  <c r="AP56" i="6"/>
  <c r="AO56" i="6"/>
  <c r="AN55" i="6"/>
  <c r="AN54" i="6" s="1"/>
  <c r="AM55" i="6"/>
  <c r="AL55" i="6"/>
  <c r="AL54" i="6" s="1"/>
  <c r="AK55" i="6"/>
  <c r="AJ55" i="6"/>
  <c r="AJ54" i="6" s="1"/>
  <c r="AI55" i="6"/>
  <c r="AI54" i="6" s="1"/>
  <c r="AH55" i="6"/>
  <c r="AH54" i="6" s="1"/>
  <c r="AG55" i="6"/>
  <c r="AG54" i="6" s="1"/>
  <c r="AF55" i="6"/>
  <c r="AF54" i="6" s="1"/>
  <c r="AE55" i="6"/>
  <c r="AE54" i="6" s="1"/>
  <c r="AD55" i="6"/>
  <c r="AD54" i="6" s="1"/>
  <c r="AC55" i="6"/>
  <c r="AC54" i="6" s="1"/>
  <c r="AB55" i="6"/>
  <c r="AB54" i="6" s="1"/>
  <c r="AA55" i="6"/>
  <c r="AA54" i="6" s="1"/>
  <c r="Z55" i="6"/>
  <c r="Z54" i="6" s="1"/>
  <c r="Y55" i="6"/>
  <c r="Y54" i="6" s="1"/>
  <c r="X55" i="6"/>
  <c r="X54" i="6" s="1"/>
  <c r="W55" i="6"/>
  <c r="W54" i="6" s="1"/>
  <c r="V55" i="6"/>
  <c r="V54" i="6" s="1"/>
  <c r="U55" i="6"/>
  <c r="U54" i="6" s="1"/>
  <c r="T55" i="6"/>
  <c r="T54" i="6" s="1"/>
  <c r="S55" i="6"/>
  <c r="S54" i="6" s="1"/>
  <c r="R55" i="6"/>
  <c r="R54" i="6" s="1"/>
  <c r="Q55" i="6"/>
  <c r="Q54" i="6" s="1"/>
  <c r="P55" i="6"/>
  <c r="P54" i="6" s="1"/>
  <c r="O55" i="6"/>
  <c r="N55" i="6"/>
  <c r="M55" i="6"/>
  <c r="L55" i="6"/>
  <c r="L54" i="6" s="1"/>
  <c r="K55" i="6"/>
  <c r="J55" i="6"/>
  <c r="I55" i="6"/>
  <c r="AR50" i="6"/>
  <c r="AQ50" i="6"/>
  <c r="AP50" i="6"/>
  <c r="AO50" i="6"/>
  <c r="AR49" i="6"/>
  <c r="AQ49" i="6"/>
  <c r="AP49" i="6"/>
  <c r="AO49" i="6"/>
  <c r="AR48" i="6"/>
  <c r="AQ48" i="6"/>
  <c r="AP48" i="6"/>
  <c r="AO48" i="6"/>
  <c r="AR47" i="6"/>
  <c r="AQ47" i="6"/>
  <c r="AP47" i="6"/>
  <c r="AO47" i="6"/>
  <c r="AN46"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I46" i="6"/>
  <c r="AR45" i="6"/>
  <c r="AQ45" i="6"/>
  <c r="AP45" i="6"/>
  <c r="AO45" i="6"/>
  <c r="AR44" i="6"/>
  <c r="AQ44" i="6"/>
  <c r="AP44" i="6"/>
  <c r="AO44" i="6"/>
  <c r="AR43" i="6"/>
  <c r="AQ43" i="6"/>
  <c r="AP43" i="6"/>
  <c r="AO43" i="6"/>
  <c r="AN42" i="6"/>
  <c r="AM42" i="6"/>
  <c r="AL42" i="6"/>
  <c r="AK42" i="6"/>
  <c r="AJ42" i="6"/>
  <c r="AI42" i="6"/>
  <c r="AH42" i="6"/>
  <c r="AG42" i="6"/>
  <c r="AF42" i="6"/>
  <c r="AE42" i="6"/>
  <c r="AD42" i="6"/>
  <c r="AC42" i="6"/>
  <c r="AB42" i="6"/>
  <c r="AA42" i="6"/>
  <c r="Z42" i="6"/>
  <c r="Y42" i="6"/>
  <c r="X42" i="6"/>
  <c r="W42" i="6"/>
  <c r="V42" i="6"/>
  <c r="U42" i="6"/>
  <c r="T42" i="6"/>
  <c r="S42" i="6"/>
  <c r="R42" i="6"/>
  <c r="Q42" i="6"/>
  <c r="P42" i="6"/>
  <c r="O42" i="6"/>
  <c r="N42" i="6"/>
  <c r="M42" i="6"/>
  <c r="L42" i="6"/>
  <c r="K42" i="6"/>
  <c r="J42" i="6"/>
  <c r="I42" i="6"/>
  <c r="AR40" i="6"/>
  <c r="AQ40" i="6"/>
  <c r="AP40" i="6"/>
  <c r="AO40" i="6"/>
  <c r="AN38" i="6"/>
  <c r="AN34" i="6" s="1"/>
  <c r="AM38" i="6"/>
  <c r="AL38" i="6"/>
  <c r="AL34" i="6" s="1"/>
  <c r="AK38" i="6"/>
  <c r="AJ38" i="6"/>
  <c r="AJ34" i="6" s="1"/>
  <c r="AI38" i="6"/>
  <c r="AI34" i="6" s="1"/>
  <c r="AH38" i="6"/>
  <c r="AH34" i="6" s="1"/>
  <c r="AG38" i="6"/>
  <c r="AG34" i="6" s="1"/>
  <c r="AF38" i="6"/>
  <c r="AF34" i="6" s="1"/>
  <c r="AE38" i="6"/>
  <c r="AE34" i="6" s="1"/>
  <c r="AD38" i="6"/>
  <c r="AD34" i="6" s="1"/>
  <c r="AC38" i="6"/>
  <c r="AC34" i="6" s="1"/>
  <c r="AB38" i="6"/>
  <c r="AB34" i="6" s="1"/>
  <c r="AA38" i="6"/>
  <c r="AA34" i="6" s="1"/>
  <c r="Z38" i="6"/>
  <c r="Z34" i="6" s="1"/>
  <c r="Y38" i="6"/>
  <c r="Y34" i="6" s="1"/>
  <c r="X38" i="6"/>
  <c r="X34" i="6" s="1"/>
  <c r="W38" i="6"/>
  <c r="W34" i="6" s="1"/>
  <c r="V38" i="6"/>
  <c r="V34" i="6" s="1"/>
  <c r="U38" i="6"/>
  <c r="U34" i="6" s="1"/>
  <c r="T38" i="6"/>
  <c r="T34" i="6" s="1"/>
  <c r="S38" i="6"/>
  <c r="S34" i="6" s="1"/>
  <c r="R38" i="6"/>
  <c r="R34" i="6" s="1"/>
  <c r="Q38" i="6"/>
  <c r="Q34" i="6" s="1"/>
  <c r="P38" i="6"/>
  <c r="P34" i="6" s="1"/>
  <c r="O38" i="6"/>
  <c r="N38" i="6"/>
  <c r="M38" i="6"/>
  <c r="L38" i="6"/>
  <c r="L34" i="6" s="1"/>
  <c r="K38" i="6"/>
  <c r="J38" i="6"/>
  <c r="I38" i="6"/>
  <c r="AR37" i="6"/>
  <c r="AQ37" i="6"/>
  <c r="AP37" i="6"/>
  <c r="AO37" i="6"/>
  <c r="AR36" i="6"/>
  <c r="AQ36" i="6"/>
  <c r="AP36" i="6"/>
  <c r="AO36" i="6"/>
  <c r="AR35" i="6"/>
  <c r="AQ35" i="6"/>
  <c r="AP35" i="6"/>
  <c r="AO35" i="6"/>
  <c r="AR33" i="6"/>
  <c r="AQ33" i="6"/>
  <c r="AP33" i="6"/>
  <c r="AO33" i="6"/>
  <c r="AR32" i="6"/>
  <c r="AQ32" i="6"/>
  <c r="AP32" i="6"/>
  <c r="AO32" i="6"/>
  <c r="AN31"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AR30" i="6"/>
  <c r="AQ30" i="6"/>
  <c r="AP30" i="6"/>
  <c r="AO30" i="6"/>
  <c r="AR29" i="6"/>
  <c r="AQ29" i="6"/>
  <c r="AP29" i="6"/>
  <c r="AO29" i="6"/>
  <c r="AN28"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I28" i="6"/>
  <c r="AR27" i="6"/>
  <c r="AQ27" i="6"/>
  <c r="AP27" i="6"/>
  <c r="AO27" i="6"/>
  <c r="AR26" i="6"/>
  <c r="AQ26" i="6"/>
  <c r="AP26" i="6"/>
  <c r="AO26" i="6"/>
  <c r="AN25"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I25" i="6"/>
  <c r="AR24" i="6"/>
  <c r="AQ24" i="6"/>
  <c r="AP24" i="6"/>
  <c r="AO24" i="6"/>
  <c r="AR23" i="6"/>
  <c r="AQ23" i="6"/>
  <c r="AP23" i="6"/>
  <c r="AO23" i="6"/>
  <c r="AR22" i="6"/>
  <c r="AQ22" i="6"/>
  <c r="AP22" i="6"/>
  <c r="AO22" i="6"/>
  <c r="AR21" i="6"/>
  <c r="AQ21" i="6"/>
  <c r="AP21" i="6"/>
  <c r="AO21" i="6"/>
  <c r="AN20"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I20" i="6"/>
  <c r="AR19" i="6"/>
  <c r="AQ19" i="6"/>
  <c r="AP19" i="6"/>
  <c r="AO19" i="6"/>
  <c r="AR18" i="6"/>
  <c r="AQ18" i="6"/>
  <c r="AP18" i="6"/>
  <c r="AO18" i="6"/>
  <c r="AN17"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I17" i="6"/>
  <c r="AR16" i="6"/>
  <c r="AQ16" i="6"/>
  <c r="AP16" i="6"/>
  <c r="AO16" i="6"/>
  <c r="AN15"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I15" i="6"/>
  <c r="AR14" i="6"/>
  <c r="AQ14" i="6"/>
  <c r="AP14" i="6"/>
  <c r="AO14" i="6"/>
  <c r="AR13" i="6"/>
  <c r="AQ13" i="6"/>
  <c r="AP13" i="6"/>
  <c r="AO13" i="6"/>
  <c r="AN12" i="6"/>
  <c r="AN11" i="6" s="1"/>
  <c r="AM12" i="6"/>
  <c r="AL12" i="6"/>
  <c r="AL11" i="6" s="1"/>
  <c r="AK12" i="6"/>
  <c r="AJ12" i="6"/>
  <c r="AJ11" i="6" s="1"/>
  <c r="AI12" i="6"/>
  <c r="AI11" i="6" s="1"/>
  <c r="AH12" i="6"/>
  <c r="AH11" i="6" s="1"/>
  <c r="AG12" i="6"/>
  <c r="AG11" i="6" s="1"/>
  <c r="AF12" i="6"/>
  <c r="AF11" i="6" s="1"/>
  <c r="AE12" i="6"/>
  <c r="AE11" i="6" s="1"/>
  <c r="AD12" i="6"/>
  <c r="AD11" i="6" s="1"/>
  <c r="AC12" i="6"/>
  <c r="AC11" i="6" s="1"/>
  <c r="AB12" i="6"/>
  <c r="AB11" i="6" s="1"/>
  <c r="AA12" i="6"/>
  <c r="AA11" i="6" s="1"/>
  <c r="Z12" i="6"/>
  <c r="Z11" i="6" s="1"/>
  <c r="Y12" i="6"/>
  <c r="Y11" i="6" s="1"/>
  <c r="X12" i="6"/>
  <c r="X11" i="6" s="1"/>
  <c r="W12" i="6"/>
  <c r="W11" i="6" s="1"/>
  <c r="V12" i="6"/>
  <c r="V11" i="6" s="1"/>
  <c r="U12" i="6"/>
  <c r="U11" i="6" s="1"/>
  <c r="T12" i="6"/>
  <c r="T11" i="6" s="1"/>
  <c r="S12" i="6"/>
  <c r="S11" i="6" s="1"/>
  <c r="R12" i="6"/>
  <c r="R11" i="6" s="1"/>
  <c r="Q12" i="6"/>
  <c r="Q11" i="6" s="1"/>
  <c r="P12" i="6"/>
  <c r="P11" i="6" s="1"/>
  <c r="O12" i="6"/>
  <c r="N12" i="6"/>
  <c r="M12" i="6"/>
  <c r="L12" i="6"/>
  <c r="K12" i="6"/>
  <c r="J12" i="6"/>
  <c r="I12" i="6"/>
  <c r="AR10" i="6"/>
  <c r="AQ10" i="6"/>
  <c r="AP10" i="6"/>
  <c r="AO10" i="6"/>
  <c r="AR8" i="6"/>
  <c r="AQ8" i="6"/>
  <c r="AP8" i="6"/>
  <c r="AO8" i="6"/>
  <c r="AR7" i="6"/>
  <c r="AQ7" i="6"/>
  <c r="AP7" i="6"/>
  <c r="AO7" i="6"/>
  <c r="AN6" i="6"/>
  <c r="AM6" i="6"/>
  <c r="AL6" i="6"/>
  <c r="AK6" i="6"/>
  <c r="AJ6" i="6"/>
  <c r="AI6" i="6"/>
  <c r="AH6" i="6"/>
  <c r="AG6" i="6"/>
  <c r="AF6" i="6"/>
  <c r="AE6" i="6"/>
  <c r="AD6" i="6"/>
  <c r="AC6" i="6"/>
  <c r="AB6" i="6"/>
  <c r="AA6" i="6"/>
  <c r="Z6" i="6"/>
  <c r="Y6" i="6"/>
  <c r="X6" i="6"/>
  <c r="W6" i="6"/>
  <c r="V6" i="6"/>
  <c r="U6" i="6"/>
  <c r="T6" i="6"/>
  <c r="S6" i="6"/>
  <c r="R6" i="6"/>
  <c r="Q6" i="6"/>
  <c r="P6" i="6"/>
  <c r="O6" i="6"/>
  <c r="N6" i="6"/>
  <c r="M6" i="6"/>
  <c r="K6" i="6"/>
  <c r="J6" i="6"/>
  <c r="AR5" i="6"/>
  <c r="AQ5" i="6"/>
  <c r="AP5" i="6"/>
  <c r="V477" i="5"/>
  <c r="V476" i="5"/>
  <c r="O476" i="5"/>
  <c r="V475" i="5"/>
  <c r="O475" i="5"/>
  <c r="V474" i="5"/>
  <c r="O474" i="5"/>
  <c r="V473" i="5"/>
  <c r="O473" i="5"/>
  <c r="U472" i="5"/>
  <c r="T472" i="5"/>
  <c r="T471" i="5" s="1"/>
  <c r="S472" i="5"/>
  <c r="S471" i="5" s="1"/>
  <c r="R472" i="5"/>
  <c r="R471" i="5" s="1"/>
  <c r="Q472" i="5"/>
  <c r="Q471" i="5" s="1"/>
  <c r="P472" i="5"/>
  <c r="N472" i="5"/>
  <c r="N471" i="5" s="1"/>
  <c r="M472" i="5"/>
  <c r="M471" i="5" s="1"/>
  <c r="L472" i="5"/>
  <c r="L471" i="5" s="1"/>
  <c r="V470" i="5"/>
  <c r="O470" i="5"/>
  <c r="V469" i="5"/>
  <c r="O469" i="5"/>
  <c r="V468" i="5"/>
  <c r="O468" i="5"/>
  <c r="V467" i="5"/>
  <c r="O467" i="5"/>
  <c r="V466" i="5"/>
  <c r="O466" i="5"/>
  <c r="U465" i="5"/>
  <c r="T465" i="5"/>
  <c r="T464" i="5" s="1"/>
  <c r="S465" i="5"/>
  <c r="S464" i="5" s="1"/>
  <c r="R465" i="5"/>
  <c r="R464" i="5" s="1"/>
  <c r="Q465" i="5"/>
  <c r="Q464" i="5" s="1"/>
  <c r="P465" i="5"/>
  <c r="N465" i="5"/>
  <c r="N464" i="5" s="1"/>
  <c r="M465" i="5"/>
  <c r="M464" i="5" s="1"/>
  <c r="L465" i="5"/>
  <c r="L464" i="5" s="1"/>
  <c r="V463" i="5"/>
  <c r="O463" i="5"/>
  <c r="V462" i="5"/>
  <c r="O462" i="5"/>
  <c r="V461" i="5"/>
  <c r="O461" i="5"/>
  <c r="V460" i="5"/>
  <c r="O460" i="5"/>
  <c r="V459" i="5"/>
  <c r="O459" i="5"/>
  <c r="U458" i="5"/>
  <c r="U457" i="5" s="1"/>
  <c r="T458" i="5"/>
  <c r="T457" i="5" s="1"/>
  <c r="S458" i="5"/>
  <c r="S457" i="5" s="1"/>
  <c r="R458" i="5"/>
  <c r="R457" i="5" s="1"/>
  <c r="Q458" i="5"/>
  <c r="Q457" i="5" s="1"/>
  <c r="P458" i="5"/>
  <c r="N458" i="5"/>
  <c r="N457" i="5" s="1"/>
  <c r="M458" i="5"/>
  <c r="M457" i="5" s="1"/>
  <c r="L458" i="5"/>
  <c r="V455" i="5"/>
  <c r="O455" i="5"/>
  <c r="U454" i="5"/>
  <c r="T454" i="5"/>
  <c r="S454" i="5"/>
  <c r="R454" i="5"/>
  <c r="Q454" i="5"/>
  <c r="P454" i="5"/>
  <c r="N454" i="5"/>
  <c r="M454" i="5"/>
  <c r="L454" i="5"/>
  <c r="V453" i="5"/>
  <c r="O453" i="5"/>
  <c r="V452" i="5"/>
  <c r="O452" i="5"/>
  <c r="V451" i="5"/>
  <c r="O451" i="5"/>
  <c r="V450" i="5"/>
  <c r="O450" i="5"/>
  <c r="V449" i="5"/>
  <c r="O449" i="5"/>
  <c r="U448" i="5"/>
  <c r="T448" i="5"/>
  <c r="T447" i="5" s="1"/>
  <c r="S448" i="5"/>
  <c r="S447" i="5" s="1"/>
  <c r="R448" i="5"/>
  <c r="R447" i="5" s="1"/>
  <c r="Q448" i="5"/>
  <c r="Q447" i="5" s="1"/>
  <c r="P448" i="5"/>
  <c r="N448" i="5"/>
  <c r="N447" i="5" s="1"/>
  <c r="M448" i="5"/>
  <c r="L448" i="5"/>
  <c r="L447" i="5" s="1"/>
  <c r="V446" i="5"/>
  <c r="O446" i="5"/>
  <c r="V445" i="5"/>
  <c r="O445" i="5"/>
  <c r="V444" i="5"/>
  <c r="O444" i="5"/>
  <c r="V443" i="5"/>
  <c r="L443" i="5"/>
  <c r="O443" i="5" s="1"/>
  <c r="V442" i="5"/>
  <c r="O442" i="5"/>
  <c r="U441" i="5"/>
  <c r="U440" i="5" s="1"/>
  <c r="T441" i="5"/>
  <c r="S441" i="5"/>
  <c r="S440" i="5" s="1"/>
  <c r="R441" i="5"/>
  <c r="R440" i="5" s="1"/>
  <c r="Q441" i="5"/>
  <c r="Q440" i="5" s="1"/>
  <c r="P441" i="5"/>
  <c r="N441" i="5"/>
  <c r="M441" i="5"/>
  <c r="M440" i="5" s="1"/>
  <c r="V438" i="5"/>
  <c r="O438" i="5"/>
  <c r="V437" i="5"/>
  <c r="O437" i="5"/>
  <c r="U436" i="5"/>
  <c r="T436" i="5"/>
  <c r="S436" i="5"/>
  <c r="R436" i="5"/>
  <c r="Q436" i="5"/>
  <c r="Q404" i="5" s="1"/>
  <c r="P436" i="5"/>
  <c r="N436" i="5"/>
  <c r="N404" i="5" s="1"/>
  <c r="M436" i="5"/>
  <c r="L436" i="5"/>
  <c r="V435" i="5"/>
  <c r="O435" i="5"/>
  <c r="V434" i="5"/>
  <c r="O434" i="5"/>
  <c r="V433" i="5"/>
  <c r="O433" i="5"/>
  <c r="V432" i="5"/>
  <c r="O432" i="5"/>
  <c r="V431" i="5"/>
  <c r="O431" i="5"/>
  <c r="V430" i="5"/>
  <c r="O430" i="5"/>
  <c r="V429" i="5"/>
  <c r="O429" i="5"/>
  <c r="V428" i="5"/>
  <c r="O428" i="5"/>
  <c r="V427" i="5"/>
  <c r="O427" i="5"/>
  <c r="V426" i="5"/>
  <c r="O426" i="5"/>
  <c r="V425" i="5"/>
  <c r="O425" i="5"/>
  <c r="V424" i="5"/>
  <c r="O424" i="5"/>
  <c r="V423" i="5"/>
  <c r="O423" i="5"/>
  <c r="V422" i="5"/>
  <c r="O422" i="5"/>
  <c r="V421" i="5"/>
  <c r="O421" i="5"/>
  <c r="V420" i="5"/>
  <c r="O420" i="5"/>
  <c r="V419" i="5"/>
  <c r="O419" i="5"/>
  <c r="V418" i="5"/>
  <c r="O418" i="5"/>
  <c r="V417" i="5"/>
  <c r="O417" i="5"/>
  <c r="V416" i="5"/>
  <c r="O416" i="5"/>
  <c r="V415" i="5"/>
  <c r="O415" i="5"/>
  <c r="V414" i="5"/>
  <c r="O414" i="5"/>
  <c r="V413" i="5"/>
  <c r="O413" i="5"/>
  <c r="V412" i="5"/>
  <c r="O412" i="5"/>
  <c r="V411" i="5"/>
  <c r="O411" i="5"/>
  <c r="V410" i="5"/>
  <c r="O410" i="5"/>
  <c r="V409" i="5"/>
  <c r="O409" i="5"/>
  <c r="V408" i="5"/>
  <c r="O408" i="5"/>
  <c r="V407" i="5"/>
  <c r="O407" i="5"/>
  <c r="V406" i="5"/>
  <c r="O406" i="5"/>
  <c r="V405" i="5"/>
  <c r="O405" i="5"/>
  <c r="U404" i="5"/>
  <c r="T404" i="5"/>
  <c r="S404" i="5"/>
  <c r="R404" i="5"/>
  <c r="P404" i="5"/>
  <c r="M404" i="5"/>
  <c r="L404" i="5"/>
  <c r="V403" i="5"/>
  <c r="O403" i="5"/>
  <c r="V402" i="5"/>
  <c r="O402" i="5"/>
  <c r="V401" i="5"/>
  <c r="O401" i="5"/>
  <c r="V400" i="5"/>
  <c r="O400" i="5"/>
  <c r="V399" i="5"/>
  <c r="O399" i="5"/>
  <c r="V398" i="5"/>
  <c r="O398" i="5"/>
  <c r="V397" i="5"/>
  <c r="O397" i="5"/>
  <c r="V396" i="5"/>
  <c r="O396" i="5"/>
  <c r="V395" i="5"/>
  <c r="O395" i="5"/>
  <c r="V394" i="5"/>
  <c r="O394" i="5"/>
  <c r="V393" i="5"/>
  <c r="O393" i="5"/>
  <c r="V392" i="5"/>
  <c r="O392" i="5"/>
  <c r="V391" i="5"/>
  <c r="O391" i="5"/>
  <c r="V390" i="5"/>
  <c r="O390" i="5"/>
  <c r="V389" i="5"/>
  <c r="O389" i="5"/>
  <c r="V388" i="5"/>
  <c r="O388" i="5"/>
  <c r="V387" i="5"/>
  <c r="O387" i="5"/>
  <c r="V386" i="5"/>
  <c r="O386" i="5"/>
  <c r="V385" i="5"/>
  <c r="O385" i="5"/>
  <c r="V384" i="5"/>
  <c r="O384" i="5"/>
  <c r="V383" i="5"/>
  <c r="O383" i="5"/>
  <c r="V382" i="5"/>
  <c r="O382" i="5"/>
  <c r="V381" i="5"/>
  <c r="O381" i="5"/>
  <c r="V380" i="5"/>
  <c r="O380" i="5"/>
  <c r="V379" i="5"/>
  <c r="O379" i="5"/>
  <c r="V378" i="5"/>
  <c r="O378" i="5"/>
  <c r="V377" i="5"/>
  <c r="O377" i="5"/>
  <c r="V376" i="5"/>
  <c r="O376" i="5"/>
  <c r="V375" i="5"/>
  <c r="O375" i="5"/>
  <c r="V374" i="5"/>
  <c r="O374" i="5"/>
  <c r="V373" i="5"/>
  <c r="O373" i="5"/>
  <c r="U372" i="5"/>
  <c r="T372" i="5"/>
  <c r="S372" i="5"/>
  <c r="R372" i="5"/>
  <c r="Q372" i="5"/>
  <c r="P372" i="5"/>
  <c r="N372" i="5"/>
  <c r="M372" i="5"/>
  <c r="L372" i="5"/>
  <c r="V371" i="5"/>
  <c r="O371" i="5"/>
  <c r="V370" i="5"/>
  <c r="O370" i="5"/>
  <c r="V369" i="5"/>
  <c r="O369" i="5"/>
  <c r="V368" i="5"/>
  <c r="O368" i="5"/>
  <c r="V367" i="5"/>
  <c r="O367" i="5"/>
  <c r="V366" i="5"/>
  <c r="O366" i="5"/>
  <c r="V365" i="5"/>
  <c r="O365" i="5"/>
  <c r="V364" i="5"/>
  <c r="O364" i="5"/>
  <c r="V363" i="5"/>
  <c r="O363" i="5"/>
  <c r="V362" i="5"/>
  <c r="O362" i="5"/>
  <c r="V361" i="5"/>
  <c r="O361" i="5"/>
  <c r="V360" i="5"/>
  <c r="O360" i="5"/>
  <c r="V359" i="5"/>
  <c r="O359" i="5"/>
  <c r="V358" i="5"/>
  <c r="O358" i="5"/>
  <c r="V357" i="5"/>
  <c r="O357" i="5"/>
  <c r="V356" i="5"/>
  <c r="O356" i="5"/>
  <c r="Q356" i="5" s="1"/>
  <c r="V355" i="5"/>
  <c r="O355" i="5"/>
  <c r="V354" i="5"/>
  <c r="O354" i="5"/>
  <c r="V353" i="5"/>
  <c r="O353" i="5"/>
  <c r="V352" i="5"/>
  <c r="O352" i="5"/>
  <c r="V351" i="5"/>
  <c r="O351" i="5"/>
  <c r="Q351" i="5" s="1"/>
  <c r="V350" i="5"/>
  <c r="O350" i="5"/>
  <c r="Q350" i="5" s="1"/>
  <c r="V349" i="5"/>
  <c r="O349" i="5"/>
  <c r="Q349" i="5" s="1"/>
  <c r="V348" i="5"/>
  <c r="O348" i="5"/>
  <c r="Q348" i="5" s="1"/>
  <c r="V347" i="5"/>
  <c r="O347" i="5"/>
  <c r="Q347" i="5" s="1"/>
  <c r="V346" i="5"/>
  <c r="O346" i="5"/>
  <c r="V345" i="5"/>
  <c r="O345" i="5"/>
  <c r="V344" i="5"/>
  <c r="O344" i="5"/>
  <c r="Q344" i="5" s="1"/>
  <c r="V343" i="5"/>
  <c r="O343" i="5"/>
  <c r="V342" i="5"/>
  <c r="O342" i="5"/>
  <c r="V341" i="5"/>
  <c r="O341" i="5"/>
  <c r="U340" i="5"/>
  <c r="T340" i="5"/>
  <c r="S340" i="5"/>
  <c r="R340" i="5"/>
  <c r="P340" i="5"/>
  <c r="N340" i="5"/>
  <c r="M340" i="5"/>
  <c r="L340" i="5"/>
  <c r="V338" i="5"/>
  <c r="O338" i="5"/>
  <c r="V336" i="5"/>
  <c r="O336" i="5"/>
  <c r="V335" i="5"/>
  <c r="O335" i="5"/>
  <c r="V334" i="5"/>
  <c r="O334" i="5"/>
  <c r="V333" i="5"/>
  <c r="O333" i="5"/>
  <c r="V332" i="5"/>
  <c r="O332" i="5"/>
  <c r="U331" i="5"/>
  <c r="T331" i="5"/>
  <c r="S331" i="5"/>
  <c r="R331" i="5"/>
  <c r="Q331" i="5"/>
  <c r="P331" i="5"/>
  <c r="N331" i="5"/>
  <c r="M331" i="5"/>
  <c r="L331" i="5"/>
  <c r="V330" i="5"/>
  <c r="O330" i="5"/>
  <c r="V329" i="5"/>
  <c r="O329" i="5"/>
  <c r="U328" i="5"/>
  <c r="T328" i="5"/>
  <c r="S328" i="5"/>
  <c r="R328" i="5"/>
  <c r="Q328" i="5"/>
  <c r="P328" i="5"/>
  <c r="N328" i="5"/>
  <c r="M328" i="5"/>
  <c r="L328" i="5"/>
  <c r="V327" i="5"/>
  <c r="O327" i="5"/>
  <c r="V326" i="5"/>
  <c r="O326" i="5"/>
  <c r="U325" i="5"/>
  <c r="T325" i="5"/>
  <c r="S325" i="5"/>
  <c r="R325" i="5"/>
  <c r="Q325" i="5"/>
  <c r="P325" i="5"/>
  <c r="N325" i="5"/>
  <c r="M325" i="5"/>
  <c r="L325" i="5"/>
  <c r="V324" i="5"/>
  <c r="O324" i="5"/>
  <c r="V323" i="5"/>
  <c r="O323" i="5"/>
  <c r="V322" i="5"/>
  <c r="O322" i="5"/>
  <c r="U321" i="5"/>
  <c r="T321" i="5"/>
  <c r="S321" i="5"/>
  <c r="R321" i="5"/>
  <c r="Q321" i="5"/>
  <c r="P321" i="5"/>
  <c r="N321" i="5"/>
  <c r="M321" i="5"/>
  <c r="L321" i="5"/>
  <c r="V320" i="5"/>
  <c r="O320" i="5"/>
  <c r="V319" i="5"/>
  <c r="O319" i="5"/>
  <c r="U318" i="5"/>
  <c r="T318" i="5"/>
  <c r="S318" i="5"/>
  <c r="R318" i="5"/>
  <c r="Q318" i="5"/>
  <c r="P318" i="5"/>
  <c r="N318" i="5"/>
  <c r="M318" i="5"/>
  <c r="L318" i="5"/>
  <c r="V317" i="5"/>
  <c r="O317" i="5"/>
  <c r="V316" i="5"/>
  <c r="O316" i="5"/>
  <c r="U315" i="5"/>
  <c r="T315" i="5"/>
  <c r="S315" i="5"/>
  <c r="R315" i="5"/>
  <c r="Q315" i="5"/>
  <c r="P315" i="5"/>
  <c r="N315" i="5"/>
  <c r="M315" i="5"/>
  <c r="L315" i="5"/>
  <c r="V312" i="5"/>
  <c r="O312" i="5"/>
  <c r="V311" i="5"/>
  <c r="O311" i="5"/>
  <c r="V310" i="5"/>
  <c r="O310" i="5"/>
  <c r="V309" i="5"/>
  <c r="O309" i="5"/>
  <c r="V308" i="5"/>
  <c r="O308" i="5"/>
  <c r="V307" i="5"/>
  <c r="O307" i="5"/>
  <c r="U306" i="5"/>
  <c r="T306" i="5"/>
  <c r="T305" i="5" s="1"/>
  <c r="S306" i="5"/>
  <c r="S305" i="5" s="1"/>
  <c r="R306" i="5"/>
  <c r="R305" i="5" s="1"/>
  <c r="Q306" i="5"/>
  <c r="Q305" i="5" s="1"/>
  <c r="P306" i="5"/>
  <c r="N306" i="5"/>
  <c r="M306" i="5"/>
  <c r="M305" i="5" s="1"/>
  <c r="L306" i="5"/>
  <c r="L305" i="5" s="1"/>
  <c r="V304" i="5"/>
  <c r="O304" i="5"/>
  <c r="V303" i="5"/>
  <c r="O303" i="5"/>
  <c r="V302" i="5"/>
  <c r="O302" i="5"/>
  <c r="V301" i="5"/>
  <c r="O301" i="5"/>
  <c r="V300" i="5"/>
  <c r="O300" i="5"/>
  <c r="U299" i="5"/>
  <c r="T299" i="5"/>
  <c r="S299" i="5"/>
  <c r="R299" i="5"/>
  <c r="Q299" i="5"/>
  <c r="P299" i="5"/>
  <c r="N299" i="5"/>
  <c r="M299" i="5"/>
  <c r="L299" i="5"/>
  <c r="V297" i="5"/>
  <c r="O297" i="5"/>
  <c r="V296" i="5"/>
  <c r="O296" i="5"/>
  <c r="U295" i="5"/>
  <c r="T295" i="5"/>
  <c r="S295" i="5"/>
  <c r="R295" i="5"/>
  <c r="Q295" i="5"/>
  <c r="P295" i="5"/>
  <c r="N295" i="5"/>
  <c r="M295" i="5"/>
  <c r="L295" i="5"/>
  <c r="V294" i="5"/>
  <c r="O294" i="5"/>
  <c r="V293" i="5"/>
  <c r="O293" i="5"/>
  <c r="V292" i="5"/>
  <c r="O292" i="5"/>
  <c r="U291" i="5"/>
  <c r="T291" i="5"/>
  <c r="S291" i="5"/>
  <c r="R291" i="5"/>
  <c r="Q291" i="5"/>
  <c r="P291" i="5"/>
  <c r="N291" i="5"/>
  <c r="M291" i="5"/>
  <c r="L291" i="5"/>
  <c r="V290" i="5"/>
  <c r="O290" i="5"/>
  <c r="V289" i="5"/>
  <c r="O289" i="5"/>
  <c r="V288" i="5"/>
  <c r="O288" i="5"/>
  <c r="U287" i="5"/>
  <c r="T287" i="5"/>
  <c r="S287" i="5"/>
  <c r="R287" i="5"/>
  <c r="Q287" i="5"/>
  <c r="P287" i="5"/>
  <c r="N287" i="5"/>
  <c r="M287" i="5"/>
  <c r="L287" i="5"/>
  <c r="V286" i="5"/>
  <c r="O286" i="5"/>
  <c r="V285" i="5"/>
  <c r="O285" i="5"/>
  <c r="U284" i="5"/>
  <c r="T284" i="5"/>
  <c r="S284" i="5"/>
  <c r="R284" i="5"/>
  <c r="Q284" i="5"/>
  <c r="P284" i="5"/>
  <c r="N284" i="5"/>
  <c r="M284" i="5"/>
  <c r="L284" i="5"/>
  <c r="V283" i="5"/>
  <c r="O283" i="5"/>
  <c r="V282" i="5"/>
  <c r="O282" i="5"/>
  <c r="V279" i="5"/>
  <c r="O279" i="5"/>
  <c r="V278" i="5"/>
  <c r="O278" i="5"/>
  <c r="V277" i="5"/>
  <c r="O277" i="5"/>
  <c r="V276" i="5"/>
  <c r="O276" i="5"/>
  <c r="V275" i="5"/>
  <c r="O275" i="5"/>
  <c r="V274" i="5"/>
  <c r="O274" i="5"/>
  <c r="V273" i="5"/>
  <c r="O273" i="5"/>
  <c r="V272" i="5"/>
  <c r="O272" i="5"/>
  <c r="V271" i="5"/>
  <c r="O271" i="5"/>
  <c r="V270" i="5"/>
  <c r="O270" i="5"/>
  <c r="V269" i="5"/>
  <c r="O269" i="5"/>
  <c r="V268" i="5"/>
  <c r="O268" i="5"/>
  <c r="V267" i="5"/>
  <c r="O267" i="5"/>
  <c r="V266" i="5"/>
  <c r="O266" i="5"/>
  <c r="V265" i="5"/>
  <c r="O265" i="5"/>
  <c r="V264" i="5"/>
  <c r="O264" i="5"/>
  <c r="V263" i="5"/>
  <c r="O263" i="5"/>
  <c r="V262" i="5"/>
  <c r="O262" i="5"/>
  <c r="V261" i="5"/>
  <c r="O261" i="5"/>
  <c r="V260" i="5"/>
  <c r="O260" i="5"/>
  <c r="V259" i="5"/>
  <c r="O259" i="5"/>
  <c r="V258" i="5"/>
  <c r="O258" i="5"/>
  <c r="V257" i="5"/>
  <c r="O257" i="5"/>
  <c r="V256" i="5"/>
  <c r="O256" i="5"/>
  <c r="V255" i="5"/>
  <c r="O255" i="5"/>
  <c r="V254" i="5"/>
  <c r="O254" i="5"/>
  <c r="V253" i="5"/>
  <c r="O253" i="5"/>
  <c r="V252" i="5"/>
  <c r="R252" i="5"/>
  <c r="O252" i="5"/>
  <c r="V251" i="5"/>
  <c r="O251" i="5"/>
  <c r="V250" i="5"/>
  <c r="O250" i="5"/>
  <c r="V249" i="5"/>
  <c r="Q249" i="5"/>
  <c r="P249" i="5"/>
  <c r="O249" i="5"/>
  <c r="V248" i="5"/>
  <c r="O248" i="5"/>
  <c r="V247" i="5"/>
  <c r="O247" i="5"/>
  <c r="V246" i="5"/>
  <c r="O246" i="5"/>
  <c r="T245" i="5"/>
  <c r="T243" i="5" s="1"/>
  <c r="S245" i="5"/>
  <c r="S243" i="5" s="1"/>
  <c r="N245" i="5"/>
  <c r="N243" i="5" s="1"/>
  <c r="M245" i="5"/>
  <c r="M243" i="5" s="1"/>
  <c r="L243" i="5"/>
  <c r="V244" i="5"/>
  <c r="O244" i="5"/>
  <c r="V242" i="5"/>
  <c r="O242" i="5"/>
  <c r="V241" i="5"/>
  <c r="O241" i="5"/>
  <c r="U240" i="5"/>
  <c r="T240" i="5"/>
  <c r="S240" i="5"/>
  <c r="R240" i="5"/>
  <c r="Q240" i="5"/>
  <c r="P240" i="5"/>
  <c r="N240" i="5"/>
  <c r="M240" i="5"/>
  <c r="L240" i="5"/>
  <c r="V239" i="5"/>
  <c r="O239" i="5"/>
  <c r="V238" i="5"/>
  <c r="O238" i="5"/>
  <c r="U237" i="5"/>
  <c r="T237" i="5"/>
  <c r="S237" i="5"/>
  <c r="R237" i="5"/>
  <c r="Q237" i="5"/>
  <c r="P237" i="5"/>
  <c r="N237" i="5"/>
  <c r="M237" i="5"/>
  <c r="L237" i="5"/>
  <c r="V236" i="5"/>
  <c r="O236" i="5"/>
  <c r="V235" i="5"/>
  <c r="O235" i="5"/>
  <c r="U234" i="5"/>
  <c r="T234" i="5"/>
  <c r="S234" i="5"/>
  <c r="R234" i="5"/>
  <c r="Q234" i="5"/>
  <c r="P234" i="5"/>
  <c r="N234" i="5"/>
  <c r="M234" i="5"/>
  <c r="L234" i="5"/>
  <c r="V233" i="5"/>
  <c r="O233" i="5"/>
  <c r="V232" i="5"/>
  <c r="O232" i="5"/>
  <c r="U231" i="5"/>
  <c r="T231" i="5"/>
  <c r="S231" i="5"/>
  <c r="R231" i="5"/>
  <c r="Q231" i="5"/>
  <c r="P231" i="5"/>
  <c r="N231" i="5"/>
  <c r="M231" i="5"/>
  <c r="L231" i="5"/>
  <c r="V230" i="5"/>
  <c r="O230" i="5"/>
  <c r="V229" i="5"/>
  <c r="O229" i="5"/>
  <c r="U228" i="5"/>
  <c r="T228" i="5"/>
  <c r="S228" i="5"/>
  <c r="R228" i="5"/>
  <c r="Q228" i="5"/>
  <c r="P228" i="5"/>
  <c r="N228" i="5"/>
  <c r="M228" i="5"/>
  <c r="L228" i="5"/>
  <c r="V226" i="5"/>
  <c r="O226" i="5"/>
  <c r="V225" i="5"/>
  <c r="O225" i="5"/>
  <c r="U224" i="5"/>
  <c r="T224" i="5"/>
  <c r="S224" i="5"/>
  <c r="R224" i="5"/>
  <c r="Q224" i="5"/>
  <c r="P224" i="5"/>
  <c r="N224" i="5"/>
  <c r="M224" i="5"/>
  <c r="L224" i="5"/>
  <c r="V223" i="5"/>
  <c r="O223" i="5"/>
  <c r="V222" i="5"/>
  <c r="O222" i="5"/>
  <c r="U221" i="5"/>
  <c r="T221" i="5"/>
  <c r="S221" i="5"/>
  <c r="R221" i="5"/>
  <c r="Q221" i="5"/>
  <c r="P221" i="5"/>
  <c r="N221" i="5"/>
  <c r="M221" i="5"/>
  <c r="L221" i="5"/>
  <c r="V219" i="5"/>
  <c r="O219" i="5"/>
  <c r="V218" i="5"/>
  <c r="O218" i="5"/>
  <c r="U217" i="5"/>
  <c r="T217" i="5"/>
  <c r="S217" i="5"/>
  <c r="R217" i="5"/>
  <c r="Q217" i="5"/>
  <c r="P217" i="5"/>
  <c r="N217" i="5"/>
  <c r="M217" i="5"/>
  <c r="L217" i="5"/>
  <c r="V216" i="5"/>
  <c r="O216" i="5"/>
  <c r="V215" i="5"/>
  <c r="O215" i="5"/>
  <c r="U214" i="5"/>
  <c r="T214" i="5"/>
  <c r="S214" i="5"/>
  <c r="R214" i="5"/>
  <c r="Q214" i="5"/>
  <c r="P214" i="5"/>
  <c r="N214" i="5"/>
  <c r="M214" i="5"/>
  <c r="L214" i="5"/>
  <c r="V213" i="5"/>
  <c r="O213" i="5"/>
  <c r="V212" i="5"/>
  <c r="O212" i="5"/>
  <c r="U211" i="5"/>
  <c r="T211" i="5"/>
  <c r="S211" i="5"/>
  <c r="R211" i="5"/>
  <c r="Q211" i="5"/>
  <c r="P211" i="5"/>
  <c r="N211" i="5"/>
  <c r="M211" i="5"/>
  <c r="L211" i="5"/>
  <c r="V209" i="5"/>
  <c r="O209" i="5"/>
  <c r="V208" i="5"/>
  <c r="O208" i="5"/>
  <c r="U207" i="5"/>
  <c r="T207" i="5"/>
  <c r="S207" i="5"/>
  <c r="R207" i="5"/>
  <c r="Q207" i="5"/>
  <c r="P207" i="5"/>
  <c r="N207" i="5"/>
  <c r="M207" i="5"/>
  <c r="L207" i="5"/>
  <c r="V206" i="5"/>
  <c r="O206" i="5"/>
  <c r="V205" i="5"/>
  <c r="O205" i="5"/>
  <c r="U204" i="5"/>
  <c r="T204" i="5"/>
  <c r="S204" i="5"/>
  <c r="R204" i="5"/>
  <c r="Q204" i="5"/>
  <c r="P204" i="5"/>
  <c r="N204" i="5"/>
  <c r="M204" i="5"/>
  <c r="L204" i="5"/>
  <c r="V202" i="5"/>
  <c r="O202" i="5"/>
  <c r="V201" i="5"/>
  <c r="O201" i="5"/>
  <c r="U200" i="5"/>
  <c r="T200" i="5"/>
  <c r="S200" i="5"/>
  <c r="R200" i="5"/>
  <c r="Q200" i="5"/>
  <c r="P200" i="5"/>
  <c r="N200" i="5"/>
  <c r="M200" i="5"/>
  <c r="L200" i="5"/>
  <c r="V199" i="5"/>
  <c r="O199" i="5"/>
  <c r="V198" i="5"/>
  <c r="O198" i="5"/>
  <c r="U197" i="5"/>
  <c r="T197" i="5"/>
  <c r="S197" i="5"/>
  <c r="R197" i="5"/>
  <c r="Q197" i="5"/>
  <c r="P197" i="5"/>
  <c r="N197" i="5"/>
  <c r="M197" i="5"/>
  <c r="L197" i="5"/>
  <c r="V194" i="5"/>
  <c r="O194" i="5"/>
  <c r="V193" i="5"/>
  <c r="O193" i="5"/>
  <c r="U192" i="5"/>
  <c r="T192" i="5"/>
  <c r="S192" i="5"/>
  <c r="R192" i="5"/>
  <c r="Q192" i="5"/>
  <c r="P192" i="5"/>
  <c r="N192" i="5"/>
  <c r="M192" i="5"/>
  <c r="L192" i="5"/>
  <c r="V191" i="5"/>
  <c r="O191" i="5"/>
  <c r="V190" i="5"/>
  <c r="O190" i="5"/>
  <c r="U189" i="5"/>
  <c r="T189" i="5"/>
  <c r="S189" i="5"/>
  <c r="R189" i="5"/>
  <c r="Q189" i="5"/>
  <c r="P189" i="5"/>
  <c r="N189" i="5"/>
  <c r="M189" i="5"/>
  <c r="L189" i="5"/>
  <c r="V188" i="5"/>
  <c r="O188" i="5"/>
  <c r="V187" i="5"/>
  <c r="O187" i="5"/>
  <c r="U186" i="5"/>
  <c r="T186" i="5"/>
  <c r="S186" i="5"/>
  <c r="R186" i="5"/>
  <c r="Q186" i="5"/>
  <c r="P186" i="5"/>
  <c r="N186" i="5"/>
  <c r="M186" i="5"/>
  <c r="L186" i="5"/>
  <c r="V185" i="5"/>
  <c r="O185" i="5"/>
  <c r="V184" i="5"/>
  <c r="O184" i="5"/>
  <c r="U183" i="5"/>
  <c r="T183" i="5"/>
  <c r="S183" i="5"/>
  <c r="R183" i="5"/>
  <c r="Q183" i="5"/>
  <c r="P183" i="5"/>
  <c r="N183" i="5"/>
  <c r="M183" i="5"/>
  <c r="L183" i="5"/>
  <c r="V179" i="5"/>
  <c r="O179" i="5"/>
  <c r="V178" i="5"/>
  <c r="O178" i="5"/>
  <c r="U177" i="5"/>
  <c r="T177" i="5"/>
  <c r="S177" i="5"/>
  <c r="R177" i="5"/>
  <c r="Q177" i="5"/>
  <c r="P177" i="5"/>
  <c r="N177" i="5"/>
  <c r="M177" i="5"/>
  <c r="L177" i="5"/>
  <c r="V176" i="5"/>
  <c r="O176" i="5"/>
  <c r="V175" i="5"/>
  <c r="O175" i="5"/>
  <c r="U174" i="5"/>
  <c r="T174" i="5"/>
  <c r="S174" i="5"/>
  <c r="R174" i="5"/>
  <c r="Q174" i="5"/>
  <c r="P174" i="5"/>
  <c r="N174" i="5"/>
  <c r="M174" i="5"/>
  <c r="L174" i="5"/>
  <c r="V173" i="5"/>
  <c r="O173" i="5"/>
  <c r="V172" i="5"/>
  <c r="O172" i="5"/>
  <c r="U171" i="5"/>
  <c r="T171" i="5"/>
  <c r="S171" i="5"/>
  <c r="R171" i="5"/>
  <c r="Q171" i="5"/>
  <c r="P171" i="5"/>
  <c r="N171" i="5"/>
  <c r="M171" i="5"/>
  <c r="L171" i="5"/>
  <c r="V170" i="5"/>
  <c r="O170" i="5"/>
  <c r="V169" i="5"/>
  <c r="O169" i="5"/>
  <c r="U168" i="5"/>
  <c r="T168" i="5"/>
  <c r="S168" i="5"/>
  <c r="R168" i="5"/>
  <c r="Q168" i="5"/>
  <c r="P168" i="5"/>
  <c r="N168" i="5"/>
  <c r="M168" i="5"/>
  <c r="L168" i="5"/>
  <c r="V167" i="5"/>
  <c r="O167" i="5"/>
  <c r="V166" i="5"/>
  <c r="O166" i="5"/>
  <c r="U165" i="5"/>
  <c r="T165" i="5"/>
  <c r="S165" i="5"/>
  <c r="R165" i="5"/>
  <c r="Q165" i="5"/>
  <c r="P165" i="5"/>
  <c r="N165" i="5"/>
  <c r="M165" i="5"/>
  <c r="L165" i="5"/>
  <c r="V162" i="5"/>
  <c r="O162" i="5"/>
  <c r="V161" i="5"/>
  <c r="O161" i="5"/>
  <c r="U160" i="5"/>
  <c r="U159" i="5" s="1"/>
  <c r="U158" i="5" s="1"/>
  <c r="T160" i="5"/>
  <c r="T159" i="5" s="1"/>
  <c r="T158" i="5" s="1"/>
  <c r="S160" i="5"/>
  <c r="S159" i="5" s="1"/>
  <c r="S158" i="5" s="1"/>
  <c r="R160" i="5"/>
  <c r="R159" i="5" s="1"/>
  <c r="R158" i="5" s="1"/>
  <c r="Q160" i="5"/>
  <c r="Q159" i="5" s="1"/>
  <c r="Q158" i="5" s="1"/>
  <c r="P160" i="5"/>
  <c r="N160" i="5"/>
  <c r="N159" i="5" s="1"/>
  <c r="N158" i="5" s="1"/>
  <c r="M160" i="5"/>
  <c r="M159" i="5" s="1"/>
  <c r="M158" i="5" s="1"/>
  <c r="L160" i="5"/>
  <c r="L159" i="5" s="1"/>
  <c r="V157" i="5"/>
  <c r="O157" i="5"/>
  <c r="V156" i="5"/>
  <c r="O156" i="5"/>
  <c r="U155" i="5"/>
  <c r="U154" i="5" s="1"/>
  <c r="T155" i="5"/>
  <c r="T154" i="5" s="1"/>
  <c r="S155" i="5"/>
  <c r="S154" i="5" s="1"/>
  <c r="R155" i="5"/>
  <c r="R154" i="5" s="1"/>
  <c r="Q155" i="5"/>
  <c r="Q154" i="5" s="1"/>
  <c r="P155" i="5"/>
  <c r="N155" i="5"/>
  <c r="N154" i="5" s="1"/>
  <c r="M155" i="5"/>
  <c r="M154" i="5" s="1"/>
  <c r="L155" i="5"/>
  <c r="V153" i="5"/>
  <c r="P153" i="5"/>
  <c r="O153" i="5"/>
  <c r="V152" i="5"/>
  <c r="Q151" i="5"/>
  <c r="O152" i="5"/>
  <c r="U151" i="5"/>
  <c r="U150" i="5" s="1"/>
  <c r="T151" i="5"/>
  <c r="T150" i="5" s="1"/>
  <c r="R151" i="5"/>
  <c r="R150" i="5" s="1"/>
  <c r="N151" i="5"/>
  <c r="M151" i="5"/>
  <c r="M150" i="5" s="1"/>
  <c r="L151" i="5"/>
  <c r="L150" i="5" s="1"/>
  <c r="V147" i="5"/>
  <c r="O147" i="5"/>
  <c r="V146" i="5"/>
  <c r="O146" i="5"/>
  <c r="U145" i="5"/>
  <c r="T145" i="5"/>
  <c r="S145" i="5"/>
  <c r="R145" i="5"/>
  <c r="Q145" i="5"/>
  <c r="P145" i="5"/>
  <c r="N145" i="5"/>
  <c r="M145" i="5"/>
  <c r="L145" i="5"/>
  <c r="V144" i="5"/>
  <c r="O144" i="5"/>
  <c r="V143" i="5"/>
  <c r="O143" i="5"/>
  <c r="U142" i="5"/>
  <c r="T142" i="5"/>
  <c r="S142" i="5"/>
  <c r="R142" i="5"/>
  <c r="Q142" i="5"/>
  <c r="P142" i="5"/>
  <c r="N142" i="5"/>
  <c r="M142" i="5"/>
  <c r="L142" i="5"/>
  <c r="V141" i="5"/>
  <c r="O141" i="5"/>
  <c r="V140" i="5"/>
  <c r="O140" i="5"/>
  <c r="U139" i="5"/>
  <c r="T139" i="5"/>
  <c r="S139" i="5"/>
  <c r="R139" i="5"/>
  <c r="Q139" i="5"/>
  <c r="P139" i="5"/>
  <c r="N139" i="5"/>
  <c r="M139" i="5"/>
  <c r="L139" i="5"/>
  <c r="V138" i="5"/>
  <c r="O138" i="5"/>
  <c r="V137" i="5"/>
  <c r="O137" i="5"/>
  <c r="U136" i="5"/>
  <c r="T136" i="5"/>
  <c r="S136" i="5"/>
  <c r="R136" i="5"/>
  <c r="Q136" i="5"/>
  <c r="P136" i="5"/>
  <c r="N136" i="5"/>
  <c r="M136" i="5"/>
  <c r="L136" i="5"/>
  <c r="V135" i="5"/>
  <c r="O135" i="5"/>
  <c r="V134" i="5"/>
  <c r="O134" i="5"/>
  <c r="U133" i="5"/>
  <c r="T133" i="5"/>
  <c r="S133" i="5"/>
  <c r="R133" i="5"/>
  <c r="Q133" i="5"/>
  <c r="P133" i="5"/>
  <c r="N133" i="5"/>
  <c r="M133" i="5"/>
  <c r="L133" i="5"/>
  <c r="V132" i="5"/>
  <c r="O132" i="5"/>
  <c r="V131" i="5"/>
  <c r="O131" i="5"/>
  <c r="U130" i="5"/>
  <c r="T130" i="5"/>
  <c r="S130" i="5"/>
  <c r="R130" i="5"/>
  <c r="Q130" i="5"/>
  <c r="P130" i="5"/>
  <c r="N130" i="5"/>
  <c r="M130" i="5"/>
  <c r="L130" i="5"/>
  <c r="V129" i="5"/>
  <c r="O129" i="5"/>
  <c r="V128" i="5"/>
  <c r="O128" i="5"/>
  <c r="U127" i="5"/>
  <c r="T127" i="5"/>
  <c r="S127" i="5"/>
  <c r="R127" i="5"/>
  <c r="Q127" i="5"/>
  <c r="P127" i="5"/>
  <c r="N127" i="5"/>
  <c r="M127" i="5"/>
  <c r="L127" i="5"/>
  <c r="V126" i="5"/>
  <c r="O126" i="5"/>
  <c r="V125" i="5"/>
  <c r="O125" i="5"/>
  <c r="U124" i="5"/>
  <c r="T124" i="5"/>
  <c r="S124" i="5"/>
  <c r="R124" i="5"/>
  <c r="Q124" i="5"/>
  <c r="P124" i="5"/>
  <c r="N124" i="5"/>
  <c r="M124" i="5"/>
  <c r="L124" i="5"/>
  <c r="V123" i="5"/>
  <c r="O123" i="5"/>
  <c r="V122" i="5"/>
  <c r="O122" i="5"/>
  <c r="U121" i="5"/>
  <c r="T121" i="5"/>
  <c r="S121" i="5"/>
  <c r="R121" i="5"/>
  <c r="Q121" i="5"/>
  <c r="P121" i="5"/>
  <c r="N121" i="5"/>
  <c r="M121" i="5"/>
  <c r="L121" i="5"/>
  <c r="V120" i="5"/>
  <c r="O120" i="5"/>
  <c r="V119" i="5"/>
  <c r="O119" i="5"/>
  <c r="U118" i="5"/>
  <c r="T118" i="5"/>
  <c r="S118" i="5"/>
  <c r="R118" i="5"/>
  <c r="Q118" i="5"/>
  <c r="P118" i="5"/>
  <c r="N118" i="5"/>
  <c r="M118" i="5"/>
  <c r="L118" i="5"/>
  <c r="V116" i="5"/>
  <c r="O116" i="5"/>
  <c r="V115" i="5"/>
  <c r="O115" i="5"/>
  <c r="U114" i="5"/>
  <c r="T114" i="5"/>
  <c r="S114" i="5"/>
  <c r="R114" i="5"/>
  <c r="Q114" i="5"/>
  <c r="P114" i="5"/>
  <c r="N114" i="5"/>
  <c r="M114" i="5"/>
  <c r="L114" i="5"/>
  <c r="V113" i="5"/>
  <c r="O113" i="5"/>
  <c r="V112" i="5"/>
  <c r="O112" i="5"/>
  <c r="U111" i="5"/>
  <c r="T111" i="5"/>
  <c r="S111" i="5"/>
  <c r="R111" i="5"/>
  <c r="Q111" i="5"/>
  <c r="P111" i="5"/>
  <c r="N111" i="5"/>
  <c r="M111" i="5"/>
  <c r="L111" i="5"/>
  <c r="V110" i="5"/>
  <c r="O110" i="5"/>
  <c r="V109" i="5"/>
  <c r="O109" i="5"/>
  <c r="U108" i="5"/>
  <c r="T108" i="5"/>
  <c r="S108" i="5"/>
  <c r="R108" i="5"/>
  <c r="Q108" i="5"/>
  <c r="P108" i="5"/>
  <c r="N108" i="5"/>
  <c r="M108" i="5"/>
  <c r="L108" i="5"/>
  <c r="V107" i="5"/>
  <c r="O107" i="5"/>
  <c r="V106" i="5"/>
  <c r="O106" i="5"/>
  <c r="U105" i="5"/>
  <c r="T105" i="5"/>
  <c r="S105" i="5"/>
  <c r="R105" i="5"/>
  <c r="Q105" i="5"/>
  <c r="P105" i="5"/>
  <c r="N105" i="5"/>
  <c r="M105" i="5"/>
  <c r="L105" i="5"/>
  <c r="V104" i="5"/>
  <c r="O104" i="5"/>
  <c r="V103" i="5"/>
  <c r="O103" i="5"/>
  <c r="U102" i="5"/>
  <c r="T102" i="5"/>
  <c r="S102" i="5"/>
  <c r="R102" i="5"/>
  <c r="Q102" i="5"/>
  <c r="P102" i="5"/>
  <c r="N102" i="5"/>
  <c r="M102" i="5"/>
  <c r="L102" i="5"/>
  <c r="V101" i="5"/>
  <c r="O101" i="5"/>
  <c r="V100" i="5"/>
  <c r="O100" i="5"/>
  <c r="U99" i="5"/>
  <c r="T99" i="5"/>
  <c r="S99" i="5"/>
  <c r="R99" i="5"/>
  <c r="Q99" i="5"/>
  <c r="P99" i="5"/>
  <c r="N99" i="5"/>
  <c r="M99" i="5"/>
  <c r="L99" i="5"/>
  <c r="V98" i="5"/>
  <c r="O98" i="5"/>
  <c r="V97" i="5"/>
  <c r="O97" i="5"/>
  <c r="U96" i="5"/>
  <c r="T96" i="5"/>
  <c r="S96" i="5"/>
  <c r="R96" i="5"/>
  <c r="Q96" i="5"/>
  <c r="P96" i="5"/>
  <c r="N96" i="5"/>
  <c r="M96" i="5"/>
  <c r="L96" i="5"/>
  <c r="V95" i="5"/>
  <c r="O95" i="5"/>
  <c r="V94" i="5"/>
  <c r="O94" i="5"/>
  <c r="U93" i="5"/>
  <c r="T93" i="5"/>
  <c r="S93" i="5"/>
  <c r="R93" i="5"/>
  <c r="Q93" i="5"/>
  <c r="P93" i="5"/>
  <c r="N93" i="5"/>
  <c r="M93" i="5"/>
  <c r="L93" i="5"/>
  <c r="V92" i="5"/>
  <c r="O92" i="5"/>
  <c r="V91" i="5"/>
  <c r="O91" i="5"/>
  <c r="U90" i="5"/>
  <c r="T90" i="5"/>
  <c r="S90" i="5"/>
  <c r="R90" i="5"/>
  <c r="Q90" i="5"/>
  <c r="P90" i="5"/>
  <c r="N90" i="5"/>
  <c r="M90" i="5"/>
  <c r="L90" i="5"/>
  <c r="V89" i="5"/>
  <c r="O89" i="5"/>
  <c r="V88" i="5"/>
  <c r="O88" i="5"/>
  <c r="U87" i="5"/>
  <c r="T87" i="5"/>
  <c r="S87" i="5"/>
  <c r="R87" i="5"/>
  <c r="Q87" i="5"/>
  <c r="P87" i="5"/>
  <c r="N87" i="5"/>
  <c r="M87" i="5"/>
  <c r="L87" i="5"/>
  <c r="V86" i="5"/>
  <c r="O86" i="5"/>
  <c r="V85" i="5"/>
  <c r="O85" i="5"/>
  <c r="U84" i="5"/>
  <c r="T84" i="5"/>
  <c r="S84" i="5"/>
  <c r="R84" i="5"/>
  <c r="Q84" i="5"/>
  <c r="P84" i="5"/>
  <c r="N84" i="5"/>
  <c r="M84" i="5"/>
  <c r="L84" i="5"/>
  <c r="V81" i="5"/>
  <c r="Q81" i="5"/>
  <c r="O81" i="5"/>
  <c r="V80" i="5"/>
  <c r="O80" i="5"/>
  <c r="V79" i="5"/>
  <c r="O79" i="5"/>
  <c r="T78" i="5"/>
  <c r="S78" i="5"/>
  <c r="R78" i="5"/>
  <c r="Q78" i="5"/>
  <c r="P78" i="5"/>
  <c r="N78" i="5"/>
  <c r="M78" i="5"/>
  <c r="L78" i="5"/>
  <c r="V77" i="5"/>
  <c r="O77" i="5"/>
  <c r="V76" i="5"/>
  <c r="O76" i="5"/>
  <c r="U75" i="5"/>
  <c r="T75" i="5"/>
  <c r="S75" i="5"/>
  <c r="R75" i="5"/>
  <c r="Q75" i="5"/>
  <c r="P75" i="5"/>
  <c r="N75" i="5"/>
  <c r="M75" i="5"/>
  <c r="L75" i="5"/>
  <c r="V74" i="5"/>
  <c r="O74" i="5"/>
  <c r="V73" i="5"/>
  <c r="O73" i="5"/>
  <c r="U72" i="5"/>
  <c r="T72" i="5"/>
  <c r="S72" i="5"/>
  <c r="R72" i="5"/>
  <c r="Q72" i="5"/>
  <c r="P72" i="5"/>
  <c r="N72" i="5"/>
  <c r="M72" i="5"/>
  <c r="L72" i="5"/>
  <c r="V71" i="5"/>
  <c r="O71" i="5"/>
  <c r="V70" i="5"/>
  <c r="O70" i="5"/>
  <c r="U69" i="5"/>
  <c r="T69" i="5"/>
  <c r="S69" i="5"/>
  <c r="R69" i="5"/>
  <c r="Q69" i="5"/>
  <c r="P69" i="5"/>
  <c r="N69" i="5"/>
  <c r="M69" i="5"/>
  <c r="L69" i="5"/>
  <c r="V68" i="5"/>
  <c r="O68" i="5"/>
  <c r="V67" i="5"/>
  <c r="O67" i="5"/>
  <c r="U66" i="5"/>
  <c r="T66" i="5"/>
  <c r="S66" i="5"/>
  <c r="R66" i="5"/>
  <c r="Q66" i="5"/>
  <c r="P66" i="5"/>
  <c r="N66" i="5"/>
  <c r="M66" i="5"/>
  <c r="L66" i="5"/>
  <c r="V63" i="5"/>
  <c r="O63" i="5"/>
  <c r="V62" i="5"/>
  <c r="O62" i="5"/>
  <c r="U61" i="5"/>
  <c r="T61" i="5"/>
  <c r="S61" i="5"/>
  <c r="R61" i="5"/>
  <c r="Q61" i="5"/>
  <c r="P61" i="5"/>
  <c r="N61" i="5"/>
  <c r="M61" i="5"/>
  <c r="L61" i="5"/>
  <c r="V60" i="5"/>
  <c r="O60" i="5"/>
  <c r="V59" i="5"/>
  <c r="O59" i="5"/>
  <c r="U58" i="5"/>
  <c r="T58" i="5"/>
  <c r="S58" i="5"/>
  <c r="R58" i="5"/>
  <c r="Q58" i="5"/>
  <c r="P58" i="5"/>
  <c r="N58" i="5"/>
  <c r="M58" i="5"/>
  <c r="L58" i="5"/>
  <c r="V57" i="5"/>
  <c r="O57" i="5"/>
  <c r="V56" i="5"/>
  <c r="O56" i="5"/>
  <c r="U55" i="5"/>
  <c r="T55" i="5"/>
  <c r="S55" i="5"/>
  <c r="R55" i="5"/>
  <c r="Q55" i="5"/>
  <c r="P55" i="5"/>
  <c r="N55" i="5"/>
  <c r="M55" i="5"/>
  <c r="L55" i="5"/>
  <c r="V54" i="5"/>
  <c r="O54" i="5"/>
  <c r="V53" i="5"/>
  <c r="O53" i="5"/>
  <c r="U52" i="5"/>
  <c r="T52" i="5"/>
  <c r="S52" i="5"/>
  <c r="R52" i="5"/>
  <c r="Q52" i="5"/>
  <c r="P52" i="5"/>
  <c r="N52" i="5"/>
  <c r="M52" i="5"/>
  <c r="L52" i="5"/>
  <c r="V51" i="5"/>
  <c r="O51" i="5"/>
  <c r="V50" i="5"/>
  <c r="R49" i="5"/>
  <c r="O50" i="5"/>
  <c r="U49" i="5"/>
  <c r="T49" i="5"/>
  <c r="S49" i="5"/>
  <c r="P49" i="5"/>
  <c r="N49" i="5"/>
  <c r="M49" i="5"/>
  <c r="L49" i="5"/>
  <c r="V48" i="5"/>
  <c r="O48" i="5"/>
  <c r="V47" i="5"/>
  <c r="O47" i="5"/>
  <c r="U46" i="5"/>
  <c r="T46" i="5"/>
  <c r="S46" i="5"/>
  <c r="R46" i="5"/>
  <c r="Q46" i="5"/>
  <c r="P46" i="5"/>
  <c r="N46" i="5"/>
  <c r="M46" i="5"/>
  <c r="L46" i="5"/>
  <c r="V45" i="5"/>
  <c r="O45" i="5"/>
  <c r="V44" i="5"/>
  <c r="R43" i="5"/>
  <c r="O44" i="5"/>
  <c r="U43" i="5"/>
  <c r="T43" i="5"/>
  <c r="S43" i="5"/>
  <c r="P43" i="5"/>
  <c r="N43" i="5"/>
  <c r="M43" i="5"/>
  <c r="L43" i="5"/>
  <c r="V42" i="5"/>
  <c r="O42" i="5"/>
  <c r="V41" i="5"/>
  <c r="O41" i="5"/>
  <c r="V40" i="5"/>
  <c r="O40" i="5"/>
  <c r="U39" i="5"/>
  <c r="T39" i="5"/>
  <c r="S39" i="5"/>
  <c r="R39" i="5"/>
  <c r="Q39" i="5"/>
  <c r="P39" i="5"/>
  <c r="N39" i="5"/>
  <c r="M39" i="5"/>
  <c r="L39" i="5"/>
  <c r="V38" i="5"/>
  <c r="O38" i="5"/>
  <c r="V37" i="5"/>
  <c r="O37" i="5"/>
  <c r="U36" i="5"/>
  <c r="T36" i="5"/>
  <c r="S36" i="5"/>
  <c r="R36" i="5"/>
  <c r="Q36" i="5"/>
  <c r="P36" i="5"/>
  <c r="N36" i="5"/>
  <c r="M36" i="5"/>
  <c r="L36" i="5"/>
  <c r="V35" i="5"/>
  <c r="O35" i="5"/>
  <c r="V34" i="5"/>
  <c r="O34" i="5"/>
  <c r="U33" i="5"/>
  <c r="T33" i="5"/>
  <c r="S33" i="5"/>
  <c r="R33" i="5"/>
  <c r="Q33" i="5"/>
  <c r="P33" i="5"/>
  <c r="N33" i="5"/>
  <c r="M33" i="5"/>
  <c r="L33" i="5"/>
  <c r="V31" i="5"/>
  <c r="O31" i="5"/>
  <c r="V30" i="5"/>
  <c r="O30" i="5"/>
  <c r="U29" i="5"/>
  <c r="T29" i="5"/>
  <c r="S29" i="5"/>
  <c r="R29" i="5"/>
  <c r="Q29" i="5"/>
  <c r="P29" i="5"/>
  <c r="N29" i="5"/>
  <c r="M29" i="5"/>
  <c r="L29" i="5"/>
  <c r="R28" i="5"/>
  <c r="O28" i="5"/>
  <c r="Q26" i="5"/>
  <c r="U26" i="5"/>
  <c r="T26" i="5"/>
  <c r="S26" i="5"/>
  <c r="N26" i="5"/>
  <c r="M26" i="5"/>
  <c r="L26" i="5"/>
  <c r="V21" i="5"/>
  <c r="O21" i="5"/>
  <c r="V20" i="5"/>
  <c r="O20" i="5"/>
  <c r="U19" i="5"/>
  <c r="T19" i="5"/>
  <c r="S19" i="5"/>
  <c r="R19" i="5"/>
  <c r="Q19" i="5"/>
  <c r="P19" i="5"/>
  <c r="N19" i="5"/>
  <c r="M19" i="5"/>
  <c r="L19" i="5"/>
  <c r="V18" i="5"/>
  <c r="Q18" i="5"/>
  <c r="P18" i="5"/>
  <c r="O18" i="5"/>
  <c r="V17" i="5"/>
  <c r="O17" i="5"/>
  <c r="U16" i="5"/>
  <c r="T16" i="5"/>
  <c r="S16" i="5"/>
  <c r="R16" i="5"/>
  <c r="N16" i="5"/>
  <c r="M16" i="5"/>
  <c r="L16" i="5"/>
  <c r="V15" i="5"/>
  <c r="Q15" i="5"/>
  <c r="P15" i="5"/>
  <c r="O15" i="5"/>
  <c r="V14" i="5"/>
  <c r="O14" i="5"/>
  <c r="U13" i="5"/>
  <c r="T13" i="5"/>
  <c r="S13" i="5"/>
  <c r="R13" i="5"/>
  <c r="N13" i="5"/>
  <c r="M13" i="5"/>
  <c r="L13" i="5"/>
  <c r="A3" i="5"/>
  <c r="FU83" i="7" l="1"/>
  <c r="FT83" i="7"/>
  <c r="FS83" i="7"/>
  <c r="FV47" i="7"/>
  <c r="FU47" i="7"/>
  <c r="FT47" i="7"/>
  <c r="FS47" i="7"/>
  <c r="Q340" i="5"/>
  <c r="Q339" i="5" s="1"/>
  <c r="Q337" i="5" s="1"/>
  <c r="Q150" i="5"/>
  <c r="Q149" i="5" s="1"/>
  <c r="V204" i="5"/>
  <c r="V454" i="5"/>
  <c r="AM131" i="6"/>
  <c r="AM156" i="6"/>
  <c r="AM112" i="6"/>
  <c r="AM123" i="6"/>
  <c r="AM162" i="6"/>
  <c r="AM138" i="6"/>
  <c r="AM143" i="6"/>
  <c r="AM73" i="6"/>
  <c r="AM91" i="6"/>
  <c r="AM62" i="6"/>
  <c r="AM54" i="6"/>
  <c r="AM53" i="6" s="1"/>
  <c r="AM83" i="6"/>
  <c r="AM118" i="6"/>
  <c r="AM34" i="6"/>
  <c r="AM101" i="6"/>
  <c r="AM150" i="6"/>
  <c r="AM11" i="6"/>
  <c r="Q155" i="6"/>
  <c r="Q148" i="6" s="1"/>
  <c r="AK54" i="6"/>
  <c r="AK83" i="6"/>
  <c r="AK91" i="6"/>
  <c r="AK112" i="6"/>
  <c r="AK143" i="6"/>
  <c r="AK34" i="6"/>
  <c r="AK101" i="6"/>
  <c r="AK118" i="6"/>
  <c r="AK131" i="6"/>
  <c r="AK156" i="6"/>
  <c r="AK162" i="6"/>
  <c r="AK11" i="6"/>
  <c r="AK62" i="6"/>
  <c r="AK73" i="6"/>
  <c r="AK123" i="6"/>
  <c r="AK138" i="6"/>
  <c r="AK150" i="6"/>
  <c r="O83" i="6"/>
  <c r="O91" i="6"/>
  <c r="O131" i="6"/>
  <c r="O54" i="6"/>
  <c r="O11" i="6"/>
  <c r="O62" i="6"/>
  <c r="O73" i="6"/>
  <c r="O123" i="6"/>
  <c r="O138" i="6"/>
  <c r="O150" i="6"/>
  <c r="O112" i="6"/>
  <c r="O143" i="6"/>
  <c r="O34" i="6"/>
  <c r="O101" i="6"/>
  <c r="O118" i="6"/>
  <c r="O156" i="6"/>
  <c r="O162" i="6"/>
  <c r="M83" i="6"/>
  <c r="M112" i="6"/>
  <c r="M143" i="6"/>
  <c r="M34" i="6"/>
  <c r="M101" i="6"/>
  <c r="M118" i="6"/>
  <c r="M131" i="6"/>
  <c r="M156" i="6"/>
  <c r="M162" i="6"/>
  <c r="M54" i="6"/>
  <c r="M11" i="6"/>
  <c r="M62" i="6"/>
  <c r="M73" i="6"/>
  <c r="M123" i="6"/>
  <c r="M138" i="6"/>
  <c r="M150" i="6"/>
  <c r="M91" i="6"/>
  <c r="K34" i="6"/>
  <c r="K101" i="6"/>
  <c r="K118" i="6"/>
  <c r="K131" i="6"/>
  <c r="K156" i="6"/>
  <c r="K162" i="6"/>
  <c r="K62" i="6"/>
  <c r="K73" i="6"/>
  <c r="K123" i="6"/>
  <c r="K138" i="6"/>
  <c r="K11" i="6"/>
  <c r="K150" i="6"/>
  <c r="K83" i="6"/>
  <c r="K91" i="6"/>
  <c r="K143" i="6"/>
  <c r="J101" i="6"/>
  <c r="J73" i="6"/>
  <c r="J123" i="6"/>
  <c r="J131" i="6"/>
  <c r="AM41" i="6"/>
  <c r="J138" i="6"/>
  <c r="J150" i="6"/>
  <c r="J149" i="6" s="1"/>
  <c r="J54" i="6"/>
  <c r="J83" i="6"/>
  <c r="J91" i="6"/>
  <c r="J112" i="6"/>
  <c r="J34" i="6"/>
  <c r="J118" i="6"/>
  <c r="J143" i="6"/>
  <c r="J156" i="6"/>
  <c r="J162" i="6"/>
  <c r="I34" i="6"/>
  <c r="AN41" i="6"/>
  <c r="V61" i="5"/>
  <c r="V284" i="5"/>
  <c r="O39" i="5"/>
  <c r="V130" i="5"/>
  <c r="V136" i="5"/>
  <c r="R26" i="5"/>
  <c r="R25" i="5" s="1"/>
  <c r="R24" i="5" s="1"/>
  <c r="R23" i="5" s="1"/>
  <c r="P151" i="5"/>
  <c r="P150" i="5" s="1"/>
  <c r="U220" i="5"/>
  <c r="Q245" i="5"/>
  <c r="Q16" i="5"/>
  <c r="V43" i="5"/>
  <c r="Q13" i="5"/>
  <c r="O136" i="5"/>
  <c r="O69" i="5"/>
  <c r="V200" i="5"/>
  <c r="G21" i="7"/>
  <c r="G20" i="7" s="1"/>
  <c r="O21" i="7"/>
  <c r="O20" i="7" s="1"/>
  <c r="W21" i="7"/>
  <c r="W20" i="7" s="1"/>
  <c r="AE21" i="7"/>
  <c r="AE20" i="7" s="1"/>
  <c r="AH37" i="7"/>
  <c r="AH36" i="7" s="1"/>
  <c r="T65" i="5"/>
  <c r="T64" i="5" s="1"/>
  <c r="R220" i="5"/>
  <c r="U65" i="5"/>
  <c r="U64" i="5" s="1"/>
  <c r="AB93" i="7"/>
  <c r="AB87" i="7" s="1"/>
  <c r="DX93" i="7"/>
  <c r="DX87" i="7" s="1"/>
  <c r="FP93" i="7"/>
  <c r="FP87" i="7" s="1"/>
  <c r="O118" i="5"/>
  <c r="N440" i="5"/>
  <c r="N439" i="5" s="1"/>
  <c r="L21" i="7"/>
  <c r="L20" i="7" s="1"/>
  <c r="F88" i="7"/>
  <c r="FV88" i="7" s="1"/>
  <c r="BV87" i="7"/>
  <c r="AF37" i="7"/>
  <c r="AF36" i="7" s="1"/>
  <c r="BD37" i="7"/>
  <c r="BD36" i="7" s="1"/>
  <c r="BT37" i="7"/>
  <c r="BT36" i="7" s="1"/>
  <c r="DL37" i="7"/>
  <c r="DL36" i="7" s="1"/>
  <c r="ER37" i="7"/>
  <c r="ER36" i="7" s="1"/>
  <c r="FL37" i="7"/>
  <c r="FL36" i="7" s="1"/>
  <c r="N21" i="7"/>
  <c r="N20" i="7" s="1"/>
  <c r="V21" i="7"/>
  <c r="V20" i="7" s="1"/>
  <c r="AD21" i="7"/>
  <c r="AD20" i="7" s="1"/>
  <c r="AT21" i="7"/>
  <c r="AT20" i="7" s="1"/>
  <c r="BZ21" i="7"/>
  <c r="BZ20" i="7" s="1"/>
  <c r="CX21" i="7"/>
  <c r="CX20" i="7" s="1"/>
  <c r="DZ21" i="7"/>
  <c r="DZ20" i="7" s="1"/>
  <c r="EH21" i="7"/>
  <c r="EH20" i="7" s="1"/>
  <c r="EP21" i="7"/>
  <c r="EP20" i="7" s="1"/>
  <c r="EX21" i="7"/>
  <c r="EX20" i="7" s="1"/>
  <c r="FJ21" i="7"/>
  <c r="FJ20" i="7" s="1"/>
  <c r="U21" i="7"/>
  <c r="U20" i="7" s="1"/>
  <c r="AC21" i="7"/>
  <c r="AC20" i="7" s="1"/>
  <c r="AS21" i="7"/>
  <c r="AS20" i="7" s="1"/>
  <c r="BQ21" i="7"/>
  <c r="BQ20" i="7" s="1"/>
  <c r="BY21" i="7"/>
  <c r="BY20" i="7" s="1"/>
  <c r="DY21" i="7"/>
  <c r="DY20" i="7" s="1"/>
  <c r="EG21" i="7"/>
  <c r="EG20" i="7" s="1"/>
  <c r="Q37" i="7"/>
  <c r="Q36" i="7" s="1"/>
  <c r="BU37" i="7"/>
  <c r="BU36" i="7" s="1"/>
  <c r="CK37" i="7"/>
  <c r="CK36" i="7" s="1"/>
  <c r="ES37" i="7"/>
  <c r="ES36" i="7" s="1"/>
  <c r="FE37" i="7"/>
  <c r="FE36" i="7" s="1"/>
  <c r="BC21" i="7"/>
  <c r="BC20" i="7" s="1"/>
  <c r="BS21" i="7"/>
  <c r="BS20" i="7" s="1"/>
  <c r="CI21" i="7"/>
  <c r="CI20" i="7" s="1"/>
  <c r="DK21" i="7"/>
  <c r="DK20" i="7" s="1"/>
  <c r="EA21" i="7"/>
  <c r="EA20" i="7" s="1"/>
  <c r="EI21" i="7"/>
  <c r="EI20" i="7" s="1"/>
  <c r="FC21" i="7"/>
  <c r="FC20" i="7" s="1"/>
  <c r="FK21" i="7"/>
  <c r="FK20" i="7" s="1"/>
  <c r="H21" i="7"/>
  <c r="H20" i="7" s="1"/>
  <c r="P21" i="7"/>
  <c r="P20" i="7" s="1"/>
  <c r="X21" i="7"/>
  <c r="X20" i="7" s="1"/>
  <c r="AF21" i="7"/>
  <c r="AF20" i="7" s="1"/>
  <c r="BD21" i="7"/>
  <c r="BD20" i="7" s="1"/>
  <c r="BT21" i="7"/>
  <c r="BT20" i="7" s="1"/>
  <c r="CJ21" i="7"/>
  <c r="CJ20" i="7" s="1"/>
  <c r="DL21" i="7"/>
  <c r="DL20" i="7" s="1"/>
  <c r="EJ21" i="7"/>
  <c r="EJ20" i="7" s="1"/>
  <c r="ER21" i="7"/>
  <c r="ER20" i="7" s="1"/>
  <c r="FD21" i="7"/>
  <c r="FD20" i="7" s="1"/>
  <c r="L37" i="7"/>
  <c r="L36" i="7" s="1"/>
  <c r="Q21" i="7"/>
  <c r="Q20" i="7" s="1"/>
  <c r="AG21" i="7"/>
  <c r="AG20" i="7" s="1"/>
  <c r="BE21" i="7"/>
  <c r="BE20" i="7" s="1"/>
  <c r="CK21" i="7"/>
  <c r="CK20" i="7" s="1"/>
  <c r="DM21" i="7"/>
  <c r="DM20" i="7" s="1"/>
  <c r="EC21" i="7"/>
  <c r="EC20" i="7" s="1"/>
  <c r="EK21" i="7"/>
  <c r="EK20" i="7" s="1"/>
  <c r="ES21" i="7"/>
  <c r="ES20" i="7" s="1"/>
  <c r="FE21" i="7"/>
  <c r="FE20" i="7" s="1"/>
  <c r="FM21" i="7"/>
  <c r="FM20" i="7" s="1"/>
  <c r="Q93" i="7"/>
  <c r="Q87" i="7" s="1"/>
  <c r="Y93" i="7"/>
  <c r="Y87" i="7" s="1"/>
  <c r="J21" i="7"/>
  <c r="J20" i="7" s="1"/>
  <c r="R21" i="7"/>
  <c r="R20" i="7" s="1"/>
  <c r="Z21" i="7"/>
  <c r="Z20" i="7" s="1"/>
  <c r="AH21" i="7"/>
  <c r="AH20" i="7" s="1"/>
  <c r="BF21" i="7"/>
  <c r="BF20" i="7" s="1"/>
  <c r="BV21" i="7"/>
  <c r="BV20" i="7" s="1"/>
  <c r="CL21" i="7"/>
  <c r="CL20" i="7" s="1"/>
  <c r="DN21" i="7"/>
  <c r="DN20" i="7" s="1"/>
  <c r="ED21" i="7"/>
  <c r="ED20" i="7" s="1"/>
  <c r="EL21" i="7"/>
  <c r="EL20" i="7" s="1"/>
  <c r="FF21" i="7"/>
  <c r="FF20" i="7" s="1"/>
  <c r="FN21" i="7"/>
  <c r="FN20" i="7" s="1"/>
  <c r="CX37" i="7"/>
  <c r="CX36" i="7" s="1"/>
  <c r="EX37" i="7"/>
  <c r="EX36" i="7" s="1"/>
  <c r="FJ37" i="7"/>
  <c r="FJ36" i="7" s="1"/>
  <c r="AH93" i="7"/>
  <c r="AH87" i="7" s="1"/>
  <c r="CL93" i="7"/>
  <c r="CL87" i="7" s="1"/>
  <c r="ED93" i="7"/>
  <c r="ED87" i="7" s="1"/>
  <c r="FF93" i="7"/>
  <c r="FF87" i="7" s="1"/>
  <c r="O43" i="5"/>
  <c r="Q220" i="5"/>
  <c r="O295" i="5"/>
  <c r="V315" i="5"/>
  <c r="EO21" i="7"/>
  <c r="EO20" i="7" s="1"/>
  <c r="R93" i="7"/>
  <c r="R87" i="7" s="1"/>
  <c r="H37" i="7"/>
  <c r="H36" i="7" s="1"/>
  <c r="X37" i="7"/>
  <c r="X36" i="7" s="1"/>
  <c r="CW21" i="7"/>
  <c r="CW20" i="7" s="1"/>
  <c r="Y21" i="7"/>
  <c r="Y20" i="7" s="1"/>
  <c r="ET21" i="7"/>
  <c r="ET20" i="7" s="1"/>
  <c r="EB37" i="7"/>
  <c r="EB36" i="7" s="1"/>
  <c r="M21" i="7"/>
  <c r="M20" i="7" s="1"/>
  <c r="EI4" i="7"/>
  <c r="EI3" i="7" s="1"/>
  <c r="BE37" i="7"/>
  <c r="BE36" i="7" s="1"/>
  <c r="EK37" i="7"/>
  <c r="EK36" i="7" s="1"/>
  <c r="EQ4" i="7"/>
  <c r="EQ3" i="7" s="1"/>
  <c r="EJ4" i="7"/>
  <c r="EJ3" i="7" s="1"/>
  <c r="FL21" i="7"/>
  <c r="FL20" i="7" s="1"/>
  <c r="EQ21" i="7"/>
  <c r="EQ20" i="7" s="1"/>
  <c r="EB21" i="7"/>
  <c r="EB20" i="7" s="1"/>
  <c r="EJ37" i="7"/>
  <c r="EJ36" i="7" s="1"/>
  <c r="EM21" i="7"/>
  <c r="EM20" i="7" s="1"/>
  <c r="BZ4" i="7"/>
  <c r="BZ3" i="7" s="1"/>
  <c r="AQ4" i="7"/>
  <c r="AQ3" i="7" s="1"/>
  <c r="EE4" i="7"/>
  <c r="EE3" i="7" s="1"/>
  <c r="FK4" i="7"/>
  <c r="FK3" i="7" s="1"/>
  <c r="AR4" i="7"/>
  <c r="AR3" i="7" s="1"/>
  <c r="EF4" i="7"/>
  <c r="EF3" i="7" s="1"/>
  <c r="O4" i="7"/>
  <c r="O3" i="7" s="1"/>
  <c r="CI4" i="7"/>
  <c r="CI3" i="7" s="1"/>
  <c r="P4" i="7"/>
  <c r="P3" i="7" s="1"/>
  <c r="CJ4" i="7"/>
  <c r="CJ3" i="7" s="1"/>
  <c r="FD4" i="7"/>
  <c r="FD3" i="7" s="1"/>
  <c r="FE65" i="7"/>
  <c r="FE60" i="7" s="1"/>
  <c r="Z37" i="7"/>
  <c r="Z36" i="7" s="1"/>
  <c r="BR37" i="7"/>
  <c r="BR36" i="7" s="1"/>
  <c r="AS4" i="7"/>
  <c r="AS3" i="7" s="1"/>
  <c r="FE4" i="7"/>
  <c r="FE3" i="7" s="1"/>
  <c r="AT37" i="7"/>
  <c r="AT36" i="7" s="1"/>
  <c r="ES65" i="7"/>
  <c r="ES60" i="7" s="1"/>
  <c r="S4" i="7"/>
  <c r="S3" i="7" s="1"/>
  <c r="CU4" i="7"/>
  <c r="CU3" i="7" s="1"/>
  <c r="FG4" i="7"/>
  <c r="FG3" i="7" s="1"/>
  <c r="T4" i="7"/>
  <c r="T3" i="7" s="1"/>
  <c r="CV4" i="7"/>
  <c r="CV3" i="7" s="1"/>
  <c r="FH4" i="7"/>
  <c r="FH3" i="7" s="1"/>
  <c r="AE65" i="7"/>
  <c r="AE60" i="7" s="1"/>
  <c r="AF4" i="7"/>
  <c r="AF3" i="7" s="1"/>
  <c r="BE65" i="7"/>
  <c r="BE60" i="7" s="1"/>
  <c r="EK65" i="7"/>
  <c r="EK60" i="7" s="1"/>
  <c r="Q4" i="7"/>
  <c r="Q3" i="7" s="1"/>
  <c r="CK4" i="7"/>
  <c r="CK3" i="7" s="1"/>
  <c r="EH37" i="7"/>
  <c r="EH36" i="7" s="1"/>
  <c r="ER65" i="7"/>
  <c r="ER60" i="7" s="1"/>
  <c r="C4" i="7"/>
  <c r="BC4" i="7"/>
  <c r="BC3" i="7" s="1"/>
  <c r="BD4" i="7"/>
  <c r="BD3" i="7" s="1"/>
  <c r="FG21" i="7"/>
  <c r="FG20" i="7" s="1"/>
  <c r="D93" i="7"/>
  <c r="AA21" i="7"/>
  <c r="AA20" i="7" s="1"/>
  <c r="BW37" i="7"/>
  <c r="BW36" i="7" s="1"/>
  <c r="BE4" i="7"/>
  <c r="BE3" i="7" s="1"/>
  <c r="W4" i="7"/>
  <c r="W3" i="7" s="1"/>
  <c r="DK4" i="7"/>
  <c r="DK3" i="7" s="1"/>
  <c r="P37" i="7"/>
  <c r="P36" i="7" s="1"/>
  <c r="CJ37" i="7"/>
  <c r="CJ36" i="7" s="1"/>
  <c r="FD37" i="7"/>
  <c r="FD36" i="7" s="1"/>
  <c r="EL93" i="7"/>
  <c r="EL87" i="7" s="1"/>
  <c r="BO21" i="7"/>
  <c r="BO20" i="7" s="1"/>
  <c r="EU37" i="7"/>
  <c r="EU36" i="7" s="1"/>
  <c r="EB65" i="7"/>
  <c r="EB60" i="7" s="1"/>
  <c r="FD65" i="7"/>
  <c r="FD60" i="7" s="1"/>
  <c r="AA65" i="7"/>
  <c r="AA60" i="7" s="1"/>
  <c r="EK4" i="7"/>
  <c r="EK3" i="7" s="1"/>
  <c r="BU4" i="7"/>
  <c r="BU3" i="7" s="1"/>
  <c r="H93" i="7"/>
  <c r="H87" i="7" s="1"/>
  <c r="X93" i="7"/>
  <c r="X87" i="7" s="1"/>
  <c r="BP93" i="7"/>
  <c r="BP87" i="7" s="1"/>
  <c r="EN93" i="7"/>
  <c r="EN87" i="7" s="1"/>
  <c r="BU21" i="7"/>
  <c r="BU20" i="7" s="1"/>
  <c r="DM65" i="7"/>
  <c r="DM60" i="7" s="1"/>
  <c r="DW65" i="7"/>
  <c r="DW60" i="7" s="1"/>
  <c r="FO65" i="7"/>
  <c r="FO60" i="7" s="1"/>
  <c r="FR65" i="7"/>
  <c r="FR60" i="7" s="1"/>
  <c r="K37" i="7"/>
  <c r="K36" i="7" s="1"/>
  <c r="BX65" i="7"/>
  <c r="BX60" i="7" s="1"/>
  <c r="O65" i="7"/>
  <c r="O60" i="7" s="1"/>
  <c r="Z93" i="7"/>
  <c r="Z87" i="7" s="1"/>
  <c r="FN93" i="7"/>
  <c r="FN87" i="7" s="1"/>
  <c r="BR21" i="7"/>
  <c r="BR20" i="7" s="1"/>
  <c r="AB21" i="7"/>
  <c r="AB20" i="7" s="1"/>
  <c r="AF65" i="7"/>
  <c r="AF60" i="7" s="1"/>
  <c r="FM65" i="7"/>
  <c r="FM60" i="7" s="1"/>
  <c r="Y37" i="7"/>
  <c r="Y36" i="7" s="1"/>
  <c r="DM37" i="7"/>
  <c r="DM36" i="7" s="1"/>
  <c r="FM37" i="7"/>
  <c r="FM36" i="7" s="1"/>
  <c r="DM4" i="7"/>
  <c r="DM3" i="7" s="1"/>
  <c r="G65" i="7"/>
  <c r="G60" i="7" s="1"/>
  <c r="BO65" i="7"/>
  <c r="BO60" i="7" s="1"/>
  <c r="EM65" i="7"/>
  <c r="EM60" i="7" s="1"/>
  <c r="Y65" i="7"/>
  <c r="Y60" i="7" s="1"/>
  <c r="EA37" i="7"/>
  <c r="EA36" i="7" s="1"/>
  <c r="AD37" i="7"/>
  <c r="AD36" i="7" s="1"/>
  <c r="DZ37" i="7"/>
  <c r="DZ36" i="7" s="1"/>
  <c r="FR37" i="7"/>
  <c r="FR36" i="7" s="1"/>
  <c r="X65" i="7"/>
  <c r="X60" i="7" s="1"/>
  <c r="DL65" i="7"/>
  <c r="DL60" i="7" s="1"/>
  <c r="BU65" i="7"/>
  <c r="BU60" i="7" s="1"/>
  <c r="T93" i="7"/>
  <c r="T87" i="7" s="1"/>
  <c r="BD93" i="7"/>
  <c r="BD87" i="7" s="1"/>
  <c r="CV93" i="7"/>
  <c r="CV87" i="7" s="1"/>
  <c r="FH93" i="7"/>
  <c r="FH87" i="7" s="1"/>
  <c r="CK65" i="7"/>
  <c r="CK60" i="7" s="1"/>
  <c r="L93" i="7"/>
  <c r="L87" i="7" s="1"/>
  <c r="EV93" i="7"/>
  <c r="EV87" i="7" s="1"/>
  <c r="G37" i="7"/>
  <c r="G36" i="7" s="1"/>
  <c r="CU65" i="7"/>
  <c r="CU60" i="7" s="1"/>
  <c r="AA37" i="7"/>
  <c r="AA36" i="7" s="1"/>
  <c r="W65" i="7"/>
  <c r="W60" i="7" s="1"/>
  <c r="H4" i="7"/>
  <c r="H3" i="7" s="1"/>
  <c r="X4" i="7"/>
  <c r="X3" i="7" s="1"/>
  <c r="BP4" i="7"/>
  <c r="BP3" i="7" s="1"/>
  <c r="DL4" i="7"/>
  <c r="DL3" i="7" s="1"/>
  <c r="EN4" i="7"/>
  <c r="EN3" i="7" s="1"/>
  <c r="FL4" i="7"/>
  <c r="FL3" i="7" s="1"/>
  <c r="Y4" i="7"/>
  <c r="Y3" i="7" s="1"/>
  <c r="FM4" i="7"/>
  <c r="FM3" i="7" s="1"/>
  <c r="AA4" i="7"/>
  <c r="AA3" i="7" s="1"/>
  <c r="DW4" i="7"/>
  <c r="DW3" i="7" s="1"/>
  <c r="FO4" i="7"/>
  <c r="FO3" i="7" s="1"/>
  <c r="AB4" i="7"/>
  <c r="AB3" i="7" s="1"/>
  <c r="BT4" i="7"/>
  <c r="BT3" i="7" s="1"/>
  <c r="DX4" i="7"/>
  <c r="DX3" i="7" s="1"/>
  <c r="ER4" i="7"/>
  <c r="ER3" i="7" s="1"/>
  <c r="FP4" i="7"/>
  <c r="FP3" i="7" s="1"/>
  <c r="AG37" i="7"/>
  <c r="AG36" i="7" s="1"/>
  <c r="EC37" i="7"/>
  <c r="EC36" i="7" s="1"/>
  <c r="BF93" i="7"/>
  <c r="BF87" i="7" s="1"/>
  <c r="DN93" i="7"/>
  <c r="DN87" i="7" s="1"/>
  <c r="S65" i="7"/>
  <c r="S60" i="7" s="1"/>
  <c r="BC65" i="7"/>
  <c r="BC60" i="7" s="1"/>
  <c r="FG65" i="7"/>
  <c r="FG60" i="7" s="1"/>
  <c r="BD65" i="7"/>
  <c r="BD60" i="7" s="1"/>
  <c r="AR93" i="7"/>
  <c r="AR87" i="7" s="1"/>
  <c r="BO4" i="7"/>
  <c r="BO3" i="7" s="1"/>
  <c r="DW37" i="7"/>
  <c r="DW36" i="7" s="1"/>
  <c r="FO37" i="7"/>
  <c r="FO36" i="7" s="1"/>
  <c r="ES4" i="7"/>
  <c r="ES3" i="7" s="1"/>
  <c r="FR4" i="7"/>
  <c r="FR3" i="7" s="1"/>
  <c r="N37" i="7"/>
  <c r="N36" i="7" s="1"/>
  <c r="BZ37" i="7"/>
  <c r="BZ36" i="7" s="1"/>
  <c r="K4" i="7"/>
  <c r="K3" i="7" s="1"/>
  <c r="BW4" i="7"/>
  <c r="BW3" i="7" s="1"/>
  <c r="AQ37" i="7"/>
  <c r="AQ36" i="7" s="1"/>
  <c r="EE37" i="7"/>
  <c r="EE36" i="7" s="1"/>
  <c r="L4" i="7"/>
  <c r="L3" i="7" s="1"/>
  <c r="BX4" i="7"/>
  <c r="BX3" i="7" s="1"/>
  <c r="EB4" i="7"/>
  <c r="EB3" i="7" s="1"/>
  <c r="EV4" i="7"/>
  <c r="EV3" i="7" s="1"/>
  <c r="ET93" i="7"/>
  <c r="ET87" i="7" s="1"/>
  <c r="S37" i="7"/>
  <c r="S36" i="7" s="1"/>
  <c r="CU37" i="7"/>
  <c r="CU36" i="7" s="1"/>
  <c r="FG37" i="7"/>
  <c r="FG36" i="7" s="1"/>
  <c r="AQ65" i="7"/>
  <c r="AQ60" i="7" s="1"/>
  <c r="EE65" i="7"/>
  <c r="EE60" i="7" s="1"/>
  <c r="Q65" i="7"/>
  <c r="Q60" i="7" s="1"/>
  <c r="V37" i="7"/>
  <c r="V36" i="7" s="1"/>
  <c r="P65" i="7"/>
  <c r="P60" i="7" s="1"/>
  <c r="AT65" i="7"/>
  <c r="AT60" i="7" s="1"/>
  <c r="BX93" i="7"/>
  <c r="BX87" i="7" s="1"/>
  <c r="BO37" i="7"/>
  <c r="BO36" i="7" s="1"/>
  <c r="EM37" i="7"/>
  <c r="EM36" i="7" s="1"/>
  <c r="J37" i="7"/>
  <c r="J36" i="7" s="1"/>
  <c r="EP37" i="7"/>
  <c r="EP36" i="7" s="1"/>
  <c r="EJ65" i="7"/>
  <c r="EJ60" i="7" s="1"/>
  <c r="EF93" i="7"/>
  <c r="EF87" i="7" s="1"/>
  <c r="G4" i="7"/>
  <c r="G3" i="7" s="1"/>
  <c r="EM4" i="7"/>
  <c r="EM3" i="7" s="1"/>
  <c r="AG65" i="7"/>
  <c r="AG60" i="7" s="1"/>
  <c r="EC65" i="7"/>
  <c r="EC60" i="7" s="1"/>
  <c r="EU4" i="7"/>
  <c r="EU3" i="7" s="1"/>
  <c r="FQ93" i="7"/>
  <c r="FQ87" i="7" s="1"/>
  <c r="AG4" i="7"/>
  <c r="AG3" i="7" s="1"/>
  <c r="EC4" i="7"/>
  <c r="EC3" i="7" s="1"/>
  <c r="R37" i="7"/>
  <c r="R36" i="7" s="1"/>
  <c r="K65" i="7"/>
  <c r="K60" i="7" s="1"/>
  <c r="BW65" i="7"/>
  <c r="BW60" i="7" s="1"/>
  <c r="EU65" i="7"/>
  <c r="EU60" i="7" s="1"/>
  <c r="AN53" i="6"/>
  <c r="AN52" i="6" s="1"/>
  <c r="X72" i="6"/>
  <c r="X71" i="6" s="1"/>
  <c r="S72" i="6"/>
  <c r="S71" i="6" s="1"/>
  <c r="T72" i="6"/>
  <c r="T71" i="6" s="1"/>
  <c r="AD41" i="6"/>
  <c r="U72" i="6"/>
  <c r="U71" i="6" s="1"/>
  <c r="T41" i="6"/>
  <c r="V53" i="6"/>
  <c r="V52" i="6" s="1"/>
  <c r="Y53" i="6"/>
  <c r="Y52" i="6" s="1"/>
  <c r="AE53" i="6"/>
  <c r="AE52" i="6" s="1"/>
  <c r="N73" i="6"/>
  <c r="N101" i="6"/>
  <c r="N34" i="6"/>
  <c r="N143" i="6"/>
  <c r="N54" i="6"/>
  <c r="N62" i="6"/>
  <c r="N91" i="6"/>
  <c r="N11" i="6"/>
  <c r="N9" i="6" s="1"/>
  <c r="N118" i="6"/>
  <c r="AL41" i="6"/>
  <c r="Z53" i="6"/>
  <c r="Z52" i="6" s="1"/>
  <c r="N123" i="6"/>
  <c r="AB41" i="6"/>
  <c r="N156" i="6"/>
  <c r="N138" i="6"/>
  <c r="N83" i="6"/>
  <c r="N112" i="6"/>
  <c r="AJ41" i="6"/>
  <c r="N131" i="6"/>
  <c r="N150" i="6"/>
  <c r="N162" i="6"/>
  <c r="AE41" i="6"/>
  <c r="AC9" i="6"/>
  <c r="AC4" i="6" s="1"/>
  <c r="L41" i="6"/>
  <c r="AF41" i="6"/>
  <c r="AG41" i="6"/>
  <c r="P41" i="6"/>
  <c r="AF9" i="6"/>
  <c r="AF4" i="6" s="1"/>
  <c r="AB9" i="6"/>
  <c r="AB4" i="6" s="1"/>
  <c r="V41" i="6"/>
  <c r="AB53" i="6"/>
  <c r="AB52" i="6" s="1"/>
  <c r="X41" i="6"/>
  <c r="AC53" i="6"/>
  <c r="AC52" i="6" s="1"/>
  <c r="Y90" i="6"/>
  <c r="Y89" i="6" s="1"/>
  <c r="O41" i="6"/>
  <c r="AD90" i="6"/>
  <c r="AD89" i="6" s="1"/>
  <c r="R155" i="6"/>
  <c r="R148" i="6" s="1"/>
  <c r="P9" i="6"/>
  <c r="P4" i="6" s="1"/>
  <c r="AR63" i="6"/>
  <c r="AQ25" i="6"/>
  <c r="AB72" i="6"/>
  <c r="AB71" i="6" s="1"/>
  <c r="AJ9" i="6"/>
  <c r="AJ4" i="6" s="1"/>
  <c r="Y72" i="6"/>
  <c r="Y71" i="6" s="1"/>
  <c r="N41" i="6"/>
  <c r="Q41" i="6"/>
  <c r="AC72" i="6"/>
  <c r="AC71" i="6" s="1"/>
  <c r="AJ53" i="6"/>
  <c r="AJ52" i="6" s="1"/>
  <c r="W53" i="6"/>
  <c r="W52" i="6" s="1"/>
  <c r="AR102" i="6"/>
  <c r="S155" i="6"/>
  <c r="S148" i="6" s="1"/>
  <c r="AN71" i="6"/>
  <c r="T53" i="6"/>
  <c r="T52" i="6" s="1"/>
  <c r="R72" i="6"/>
  <c r="R71" i="6" s="1"/>
  <c r="I91" i="6"/>
  <c r="I112" i="6"/>
  <c r="I11" i="6"/>
  <c r="AE90" i="6"/>
  <c r="AE89" i="6" s="1"/>
  <c r="AQ113" i="6"/>
  <c r="AI122" i="6"/>
  <c r="AI116" i="6" s="1"/>
  <c r="I138" i="6"/>
  <c r="AL155" i="6"/>
  <c r="AL148" i="6" s="1"/>
  <c r="AI72" i="6"/>
  <c r="AI71" i="6" s="1"/>
  <c r="I150" i="6"/>
  <c r="P53" i="6"/>
  <c r="P52" i="6" s="1"/>
  <c r="Z72" i="6"/>
  <c r="Z71" i="6" s="1"/>
  <c r="Q72" i="6"/>
  <c r="Q71" i="6" s="1"/>
  <c r="S90" i="6"/>
  <c r="S89" i="6" s="1"/>
  <c r="I143" i="6"/>
  <c r="T9" i="6"/>
  <c r="T4" i="6" s="1"/>
  <c r="AN9" i="6"/>
  <c r="AN4" i="6" s="1"/>
  <c r="AO42" i="6"/>
  <c r="Y41" i="6"/>
  <c r="I156" i="6"/>
  <c r="Y155" i="6"/>
  <c r="Y148" i="6" s="1"/>
  <c r="L62" i="6"/>
  <c r="AR62" i="6" s="1"/>
  <c r="I62" i="6"/>
  <c r="I118" i="6"/>
  <c r="I123" i="6"/>
  <c r="Z155" i="6"/>
  <c r="Z148" i="6" s="1"/>
  <c r="V9" i="6"/>
  <c r="V4" i="6" s="1"/>
  <c r="AA155" i="6"/>
  <c r="AA148" i="6" s="1"/>
  <c r="Z9" i="6"/>
  <c r="Z4" i="6" s="1"/>
  <c r="I54" i="6"/>
  <c r="I73" i="6"/>
  <c r="I162" i="6"/>
  <c r="AH155" i="6"/>
  <c r="AH148" i="6" s="1"/>
  <c r="I131" i="6"/>
  <c r="AI155" i="6"/>
  <c r="AI148" i="6" s="1"/>
  <c r="AG72" i="6"/>
  <c r="AG71" i="6" s="1"/>
  <c r="I83" i="6"/>
  <c r="I101" i="6"/>
  <c r="L72" i="6"/>
  <c r="L71" i="6" s="1"/>
  <c r="AH72" i="6"/>
  <c r="AH71" i="6" s="1"/>
  <c r="AJ72" i="6"/>
  <c r="AJ71" i="6" s="1"/>
  <c r="AF53" i="6"/>
  <c r="AF52" i="6" s="1"/>
  <c r="AF72" i="6"/>
  <c r="AF71" i="6" s="1"/>
  <c r="AI53" i="6"/>
  <c r="AI52" i="6" s="1"/>
  <c r="AA72" i="6"/>
  <c r="AA71" i="6" s="1"/>
  <c r="X9" i="6"/>
  <c r="X4" i="6" s="1"/>
  <c r="Y9" i="6"/>
  <c r="Y4" i="6" s="1"/>
  <c r="AR6" i="6"/>
  <c r="AP17" i="6"/>
  <c r="AQ20" i="6"/>
  <c r="AR20" i="6"/>
  <c r="AQ46" i="6"/>
  <c r="AD9" i="6"/>
  <c r="AD4" i="6" s="1"/>
  <c r="W122" i="6"/>
  <c r="W116" i="6" s="1"/>
  <c r="Q90" i="6"/>
  <c r="Q89" i="6" s="1"/>
  <c r="AR142" i="6"/>
  <c r="AP31" i="6"/>
  <c r="U53" i="6"/>
  <c r="U52" i="6" s="1"/>
  <c r="AB122" i="6"/>
  <c r="AB116" i="6" s="1"/>
  <c r="AL122" i="6"/>
  <c r="AL116" i="6" s="1"/>
  <c r="I41" i="6"/>
  <c r="AP15" i="6"/>
  <c r="AE9" i="6"/>
  <c r="AE4" i="6" s="1"/>
  <c r="AG155" i="6"/>
  <c r="AG148" i="6" s="1"/>
  <c r="AR12" i="6"/>
  <c r="AR25" i="6"/>
  <c r="AQ28" i="6"/>
  <c r="AQ31" i="6"/>
  <c r="W41" i="6"/>
  <c r="AC122" i="6"/>
  <c r="AC116" i="6" s="1"/>
  <c r="AB155" i="6"/>
  <c r="AB148" i="6" s="1"/>
  <c r="AO6" i="6"/>
  <c r="W9" i="6"/>
  <c r="W4" i="6" s="1"/>
  <c r="AP42" i="6"/>
  <c r="AR92" i="6"/>
  <c r="AQ17" i="6"/>
  <c r="AP46" i="6"/>
  <c r="AG90" i="6"/>
  <c r="AG89" i="6" s="1"/>
  <c r="AR17" i="6"/>
  <c r="AP163" i="6"/>
  <c r="AO15" i="6"/>
  <c r="AA122" i="6"/>
  <c r="AA116" i="6" s="1"/>
  <c r="AR38" i="6"/>
  <c r="AD155" i="6"/>
  <c r="AD148" i="6" s="1"/>
  <c r="Q9" i="6"/>
  <c r="Q4" i="6" s="1"/>
  <c r="AI90" i="6"/>
  <c r="AI89" i="6" s="1"/>
  <c r="AN122" i="6"/>
  <c r="AN116" i="6" s="1"/>
  <c r="AQ6" i="6"/>
  <c r="AO20" i="6"/>
  <c r="AR42" i="6"/>
  <c r="AQ55" i="6"/>
  <c r="AO46" i="6"/>
  <c r="X122" i="6"/>
  <c r="X116" i="6" s="1"/>
  <c r="P72" i="6"/>
  <c r="P71" i="6" s="1"/>
  <c r="T122" i="6"/>
  <c r="T116" i="6" s="1"/>
  <c r="K54" i="6"/>
  <c r="Z122" i="6"/>
  <c r="Z116" i="6" s="1"/>
  <c r="AR132" i="6"/>
  <c r="AQ163" i="6"/>
  <c r="AR15" i="6"/>
  <c r="R53" i="6"/>
  <c r="R52" i="6" s="1"/>
  <c r="AG9" i="6"/>
  <c r="AG4" i="6" s="1"/>
  <c r="L11" i="6"/>
  <c r="AR11" i="6" s="1"/>
  <c r="AP25" i="6"/>
  <c r="X53" i="6"/>
  <c r="X52" i="6" s="1"/>
  <c r="AL9" i="6"/>
  <c r="AL4" i="6" s="1"/>
  <c r="AE122" i="6"/>
  <c r="AE116" i="6" s="1"/>
  <c r="O372" i="5"/>
  <c r="V174" i="5"/>
  <c r="O404" i="5"/>
  <c r="V102" i="5"/>
  <c r="O189" i="5"/>
  <c r="O291" i="5"/>
  <c r="O168" i="5"/>
  <c r="R203" i="5"/>
  <c r="R196" i="5" s="1"/>
  <c r="O174" i="5"/>
  <c r="O315" i="5"/>
  <c r="V154" i="5"/>
  <c r="L220" i="5"/>
  <c r="L441" i="5"/>
  <c r="O441" i="5" s="1"/>
  <c r="V39" i="5"/>
  <c r="O105" i="5"/>
  <c r="V90" i="5"/>
  <c r="S203" i="5"/>
  <c r="S196" i="5" s="1"/>
  <c r="U203" i="5"/>
  <c r="U196" i="5" s="1"/>
  <c r="O75" i="5"/>
  <c r="V331" i="5"/>
  <c r="O87" i="5"/>
  <c r="V291" i="5"/>
  <c r="V87" i="5"/>
  <c r="Q164" i="5"/>
  <c r="Q163" i="5" s="1"/>
  <c r="R164" i="5"/>
  <c r="R163" i="5" s="1"/>
  <c r="O19" i="5"/>
  <c r="V436" i="5"/>
  <c r="S164" i="5"/>
  <c r="S163" i="5" s="1"/>
  <c r="M12" i="5"/>
  <c r="M11" i="5" s="1"/>
  <c r="M10" i="5" s="1"/>
  <c r="U182" i="5"/>
  <c r="O36" i="5"/>
  <c r="O55" i="5"/>
  <c r="O124" i="5"/>
  <c r="M164" i="5"/>
  <c r="M163" i="5" s="1"/>
  <c r="O454" i="5"/>
  <c r="V29" i="5"/>
  <c r="O114" i="5"/>
  <c r="V240" i="5"/>
  <c r="O318" i="5"/>
  <c r="R439" i="5"/>
  <c r="N182" i="5"/>
  <c r="T314" i="5"/>
  <c r="T313" i="5" s="1"/>
  <c r="O224" i="5"/>
  <c r="N314" i="5"/>
  <c r="N313" i="5" s="1"/>
  <c r="O464" i="5"/>
  <c r="V211" i="5"/>
  <c r="V231" i="5"/>
  <c r="O130" i="5"/>
  <c r="V55" i="5"/>
  <c r="M314" i="5"/>
  <c r="M313" i="5" s="1"/>
  <c r="O284" i="5"/>
  <c r="O78" i="5"/>
  <c r="O145" i="5"/>
  <c r="N203" i="5"/>
  <c r="N196" i="5" s="1"/>
  <c r="U281" i="5"/>
  <c r="U280" i="5" s="1"/>
  <c r="T149" i="5"/>
  <c r="U149" i="5"/>
  <c r="P159" i="5"/>
  <c r="P182" i="5"/>
  <c r="M203" i="5"/>
  <c r="M196" i="5" s="1"/>
  <c r="T220" i="5"/>
  <c r="P245" i="5"/>
  <c r="P13" i="5"/>
  <c r="V36" i="5"/>
  <c r="V75" i="5"/>
  <c r="Q182" i="5"/>
  <c r="T339" i="5"/>
  <c r="T337" i="5" s="1"/>
  <c r="P471" i="5"/>
  <c r="P26" i="5"/>
  <c r="Q203" i="5"/>
  <c r="Q196" i="5" s="1"/>
  <c r="U339" i="5"/>
  <c r="U337" i="5" s="1"/>
  <c r="P457" i="5"/>
  <c r="P464" i="5"/>
  <c r="O16" i="5"/>
  <c r="O102" i="5"/>
  <c r="M149" i="5"/>
  <c r="R227" i="5"/>
  <c r="L298" i="5"/>
  <c r="P440" i="5"/>
  <c r="O93" i="5"/>
  <c r="V96" i="5"/>
  <c r="P154" i="5"/>
  <c r="U164" i="5"/>
  <c r="U163" i="5" s="1"/>
  <c r="O214" i="5"/>
  <c r="S227" i="5"/>
  <c r="L227" i="5"/>
  <c r="P305" i="5"/>
  <c r="V72" i="5"/>
  <c r="R245" i="5"/>
  <c r="R243" i="5" s="1"/>
  <c r="Q298" i="5"/>
  <c r="O29" i="5"/>
  <c r="V52" i="5"/>
  <c r="V151" i="5"/>
  <c r="R298" i="5"/>
  <c r="Q43" i="5"/>
  <c r="P447" i="5"/>
  <c r="V171" i="5"/>
  <c r="O58" i="5"/>
  <c r="N65" i="5"/>
  <c r="N64" i="5" s="1"/>
  <c r="P220" i="5"/>
  <c r="P32" i="5"/>
  <c r="V121" i="5"/>
  <c r="V155" i="5"/>
  <c r="Q65" i="5"/>
  <c r="Q64" i="5" s="1"/>
  <c r="T298" i="5"/>
  <c r="N12" i="5"/>
  <c r="N11" i="5" s="1"/>
  <c r="N10" i="5" s="1"/>
  <c r="S32" i="5"/>
  <c r="V84" i="5"/>
  <c r="V214" i="5"/>
  <c r="R12" i="5"/>
  <c r="R11" i="5" s="1"/>
  <c r="R10" i="5" s="1"/>
  <c r="P16" i="5"/>
  <c r="Q25" i="5"/>
  <c r="Q24" i="5" s="1"/>
  <c r="Q23" i="5" s="1"/>
  <c r="V49" i="5"/>
  <c r="V78" i="5"/>
  <c r="O142" i="5"/>
  <c r="V145" i="5"/>
  <c r="M220" i="5"/>
  <c r="S25" i="5"/>
  <c r="S24" i="5" s="1"/>
  <c r="S23" i="5" s="1"/>
  <c r="T12" i="5"/>
  <c r="T11" i="5" s="1"/>
  <c r="T10" i="5" s="1"/>
  <c r="Q49" i="5"/>
  <c r="Q210" i="5"/>
  <c r="P117" i="5"/>
  <c r="S210" i="5"/>
  <c r="O217" i="5"/>
  <c r="O207" i="5"/>
  <c r="T210" i="5"/>
  <c r="M210" i="5"/>
  <c r="P281" i="5"/>
  <c r="O183" i="5"/>
  <c r="S220" i="5"/>
  <c r="O325" i="5"/>
  <c r="V328" i="5"/>
  <c r="V142" i="5"/>
  <c r="V299" i="5"/>
  <c r="U305" i="5"/>
  <c r="U298" i="5" s="1"/>
  <c r="V306" i="5"/>
  <c r="M83" i="5"/>
  <c r="L203" i="5"/>
  <c r="L196" i="5" s="1"/>
  <c r="O204" i="5"/>
  <c r="V221" i="5"/>
  <c r="P339" i="5"/>
  <c r="N83" i="5"/>
  <c r="V105" i="5"/>
  <c r="O111" i="5"/>
  <c r="V114" i="5"/>
  <c r="V150" i="5"/>
  <c r="L164" i="5"/>
  <c r="L163" i="5" s="1"/>
  <c r="O177" i="5"/>
  <c r="R456" i="5"/>
  <c r="O155" i="5"/>
  <c r="L154" i="5"/>
  <c r="O154" i="5" s="1"/>
  <c r="R182" i="5"/>
  <c r="P227" i="5"/>
  <c r="V457" i="5"/>
  <c r="Q117" i="5"/>
  <c r="V458" i="5"/>
  <c r="V295" i="5"/>
  <c r="S12" i="5"/>
  <c r="S11" i="5" s="1"/>
  <c r="S10" i="5" s="1"/>
  <c r="V441" i="5"/>
  <c r="T440" i="5"/>
  <c r="V440" i="5" s="1"/>
  <c r="M32" i="5"/>
  <c r="V58" i="5"/>
  <c r="L210" i="5"/>
  <c r="O13" i="5"/>
  <c r="L12" i="5"/>
  <c r="L11" i="5" s="1"/>
  <c r="V16" i="5"/>
  <c r="V111" i="5"/>
  <c r="R149" i="5"/>
  <c r="T164" i="5"/>
  <c r="T163" i="5" s="1"/>
  <c r="V237" i="5"/>
  <c r="O287" i="5"/>
  <c r="M339" i="5"/>
  <c r="M337" i="5" s="1"/>
  <c r="V448" i="5"/>
  <c r="O90" i="5"/>
  <c r="O234" i="5"/>
  <c r="N339" i="5"/>
  <c r="N337" i="5" s="1"/>
  <c r="O192" i="5"/>
  <c r="V197" i="5"/>
  <c r="V318" i="5"/>
  <c r="L32" i="5"/>
  <c r="N456" i="5"/>
  <c r="N25" i="5"/>
  <c r="N24" i="5" s="1"/>
  <c r="N23" i="5" s="1"/>
  <c r="O61" i="5"/>
  <c r="R210" i="5"/>
  <c r="M298" i="5"/>
  <c r="T32" i="5"/>
  <c r="V33" i="5"/>
  <c r="V13" i="5"/>
  <c r="U12" i="5"/>
  <c r="U11" i="5" s="1"/>
  <c r="U117" i="5"/>
  <c r="V165" i="5"/>
  <c r="L314" i="5"/>
  <c r="O133" i="5"/>
  <c r="O96" i="5"/>
  <c r="V108" i="5"/>
  <c r="V127" i="5"/>
  <c r="O171" i="5"/>
  <c r="V99" i="5"/>
  <c r="U314" i="5"/>
  <c r="U313" i="5" s="1"/>
  <c r="V46" i="5"/>
  <c r="R65" i="5"/>
  <c r="R64" i="5" s="1"/>
  <c r="S182" i="5"/>
  <c r="V224" i="5"/>
  <c r="Q314" i="5"/>
  <c r="Q313" i="5" s="1"/>
  <c r="V404" i="5"/>
  <c r="M25" i="5"/>
  <c r="M24" i="5" s="1"/>
  <c r="M23" i="5" s="1"/>
  <c r="O121" i="5"/>
  <c r="V133" i="5"/>
  <c r="S151" i="5"/>
  <c r="S150" i="5" s="1"/>
  <c r="S149" i="5" s="1"/>
  <c r="V192" i="5"/>
  <c r="O200" i="5"/>
  <c r="V207" i="5"/>
  <c r="O240" i="5"/>
  <c r="P65" i="5"/>
  <c r="Q83" i="5"/>
  <c r="V124" i="5"/>
  <c r="V183" i="5"/>
  <c r="O231" i="5"/>
  <c r="V234" i="5"/>
  <c r="S281" i="5"/>
  <c r="S280" i="5" s="1"/>
  <c r="S314" i="5"/>
  <c r="S313" i="5" s="1"/>
  <c r="O321" i="5"/>
  <c r="T25" i="5"/>
  <c r="T24" i="5" s="1"/>
  <c r="T23" i="5" s="1"/>
  <c r="S65" i="5"/>
  <c r="S64" i="5" s="1"/>
  <c r="O99" i="5"/>
  <c r="V168" i="5"/>
  <c r="V177" i="5"/>
  <c r="Q227" i="5"/>
  <c r="N281" i="5"/>
  <c r="N280" i="5" s="1"/>
  <c r="P314" i="5"/>
  <c r="V325" i="5"/>
  <c r="O331" i="5"/>
  <c r="O436" i="5"/>
  <c r="P83" i="5"/>
  <c r="V93" i="5"/>
  <c r="V217" i="5"/>
  <c r="S339" i="5"/>
  <c r="S337" i="5" s="1"/>
  <c r="O49" i="5"/>
  <c r="L182" i="5"/>
  <c r="Q439" i="5"/>
  <c r="O448" i="5"/>
  <c r="V19" i="5"/>
  <c r="O127" i="5"/>
  <c r="O197" i="5"/>
  <c r="O237" i="5"/>
  <c r="R281" i="5"/>
  <c r="R280" i="5" s="1"/>
  <c r="V372" i="5"/>
  <c r="N227" i="5"/>
  <c r="V321" i="5"/>
  <c r="O340" i="5"/>
  <c r="S456" i="5"/>
  <c r="O471" i="5"/>
  <c r="T456" i="5"/>
  <c r="Q456" i="5"/>
  <c r="M456" i="5"/>
  <c r="J65" i="7"/>
  <c r="J60" i="7" s="1"/>
  <c r="N65" i="7"/>
  <c r="N60" i="7" s="1"/>
  <c r="V65" i="7"/>
  <c r="V60" i="7" s="1"/>
  <c r="AD65" i="7"/>
  <c r="AD60" i="7" s="1"/>
  <c r="BR65" i="7"/>
  <c r="BR60" i="7" s="1"/>
  <c r="BZ65" i="7"/>
  <c r="BZ60" i="7" s="1"/>
  <c r="CX65" i="7"/>
  <c r="CX60" i="7" s="1"/>
  <c r="DZ65" i="7"/>
  <c r="DZ60" i="7" s="1"/>
  <c r="EH65" i="7"/>
  <c r="EH60" i="7" s="1"/>
  <c r="EP65" i="7"/>
  <c r="EP60" i="7" s="1"/>
  <c r="EX65" i="7"/>
  <c r="EX60" i="7" s="1"/>
  <c r="FJ65" i="7"/>
  <c r="FJ60" i="7" s="1"/>
  <c r="C82" i="7"/>
  <c r="FS82" i="7" s="1"/>
  <c r="F93" i="7"/>
  <c r="AC4" i="7"/>
  <c r="AC3" i="7" s="1"/>
  <c r="DY4" i="7"/>
  <c r="DY3" i="7" s="1"/>
  <c r="O37" i="7"/>
  <c r="O36" i="7" s="1"/>
  <c r="BS37" i="7"/>
  <c r="BS36" i="7" s="1"/>
  <c r="EQ37" i="7"/>
  <c r="EQ36" i="7" s="1"/>
  <c r="FC37" i="7"/>
  <c r="FC36" i="7" s="1"/>
  <c r="CV65" i="7"/>
  <c r="CV60" i="7" s="1"/>
  <c r="J4" i="7"/>
  <c r="J3" i="7" s="1"/>
  <c r="N4" i="7"/>
  <c r="N3" i="7" s="1"/>
  <c r="V4" i="7"/>
  <c r="V3" i="7" s="1"/>
  <c r="AD4" i="7"/>
  <c r="AD3" i="7" s="1"/>
  <c r="AT4" i="7"/>
  <c r="AT3" i="7" s="1"/>
  <c r="BR4" i="7"/>
  <c r="BR3" i="7" s="1"/>
  <c r="CX4" i="7"/>
  <c r="CX3" i="7" s="1"/>
  <c r="DZ4" i="7"/>
  <c r="DZ3" i="7" s="1"/>
  <c r="EH4" i="7"/>
  <c r="EH3" i="7" s="1"/>
  <c r="EP4" i="7"/>
  <c r="EP3" i="7" s="1"/>
  <c r="EX4" i="7"/>
  <c r="EX3" i="7" s="1"/>
  <c r="FJ4" i="7"/>
  <c r="FJ3" i="7" s="1"/>
  <c r="D65" i="7"/>
  <c r="U4" i="7"/>
  <c r="U3" i="7" s="1"/>
  <c r="BY4" i="7"/>
  <c r="BY3" i="7" s="1"/>
  <c r="EO4" i="7"/>
  <c r="EO3" i="7" s="1"/>
  <c r="FQ4" i="7"/>
  <c r="FQ3" i="7" s="1"/>
  <c r="W37" i="7"/>
  <c r="W36" i="7" s="1"/>
  <c r="CI37" i="7"/>
  <c r="CI36" i="7" s="1"/>
  <c r="D4" i="7"/>
  <c r="E21" i="7"/>
  <c r="E65" i="7"/>
  <c r="I4" i="7"/>
  <c r="I3" i="7" s="1"/>
  <c r="CW4" i="7"/>
  <c r="CW3" i="7" s="1"/>
  <c r="EW4" i="7"/>
  <c r="EW3" i="7" s="1"/>
  <c r="BC37" i="7"/>
  <c r="BC36" i="7" s="1"/>
  <c r="EI37" i="7"/>
  <c r="EI36" i="7" s="1"/>
  <c r="FK37" i="7"/>
  <c r="FK36" i="7" s="1"/>
  <c r="L65" i="7"/>
  <c r="L60" i="7" s="1"/>
  <c r="EF65" i="7"/>
  <c r="EF60" i="7" s="1"/>
  <c r="F21" i="7"/>
  <c r="F61" i="7"/>
  <c r="FV61" i="7" s="1"/>
  <c r="I93" i="7"/>
  <c r="I87" i="7" s="1"/>
  <c r="M93" i="7"/>
  <c r="M87" i="7" s="1"/>
  <c r="U93" i="7"/>
  <c r="U87" i="7" s="1"/>
  <c r="AC93" i="7"/>
  <c r="AC87" i="7" s="1"/>
  <c r="AS93" i="7"/>
  <c r="AS87" i="7" s="1"/>
  <c r="BQ93" i="7"/>
  <c r="BQ87" i="7" s="1"/>
  <c r="BY93" i="7"/>
  <c r="BY87" i="7" s="1"/>
  <c r="CW93" i="7"/>
  <c r="CW87" i="7" s="1"/>
  <c r="DY93" i="7"/>
  <c r="DY87" i="7" s="1"/>
  <c r="EG93" i="7"/>
  <c r="EG87" i="7" s="1"/>
  <c r="EO93" i="7"/>
  <c r="EO87" i="7" s="1"/>
  <c r="EW93" i="7"/>
  <c r="EW87" i="7" s="1"/>
  <c r="FI93" i="7"/>
  <c r="FI87" i="7" s="1"/>
  <c r="P93" i="7"/>
  <c r="P87" i="7" s="1"/>
  <c r="AF93" i="7"/>
  <c r="AF87" i="7" s="1"/>
  <c r="CJ93" i="7"/>
  <c r="CJ87" i="7" s="1"/>
  <c r="EB93" i="7"/>
  <c r="EB87" i="7" s="1"/>
  <c r="EJ93" i="7"/>
  <c r="EJ87" i="7" s="1"/>
  <c r="ER93" i="7"/>
  <c r="ER87" i="7" s="1"/>
  <c r="FD93" i="7"/>
  <c r="FD87" i="7" s="1"/>
  <c r="M4" i="7"/>
  <c r="M3" i="7" s="1"/>
  <c r="BQ4" i="7"/>
  <c r="BQ3" i="7" s="1"/>
  <c r="EG4" i="7"/>
  <c r="EG3" i="7" s="1"/>
  <c r="FI4" i="7"/>
  <c r="FI3" i="7" s="1"/>
  <c r="C37" i="7"/>
  <c r="AE37" i="7"/>
  <c r="AE36" i="7" s="1"/>
  <c r="DK37" i="7"/>
  <c r="DK36" i="7" s="1"/>
  <c r="FP65" i="7"/>
  <c r="FP60" i="7" s="1"/>
  <c r="D21" i="7"/>
  <c r="M65" i="7"/>
  <c r="M60" i="7" s="1"/>
  <c r="U65" i="7"/>
  <c r="U60" i="7" s="1"/>
  <c r="AC65" i="7"/>
  <c r="AC60" i="7" s="1"/>
  <c r="AS65" i="7"/>
  <c r="AS60" i="7" s="1"/>
  <c r="BY65" i="7"/>
  <c r="BY60" i="7" s="1"/>
  <c r="DY65" i="7"/>
  <c r="DY60" i="7" s="1"/>
  <c r="EG65" i="7"/>
  <c r="EG60" i="7" s="1"/>
  <c r="EO65" i="7"/>
  <c r="EO60" i="7" s="1"/>
  <c r="EW65" i="7"/>
  <c r="EW60" i="7" s="1"/>
  <c r="FI65" i="7"/>
  <c r="FI60" i="7" s="1"/>
  <c r="FQ65" i="7"/>
  <c r="FQ60" i="7" s="1"/>
  <c r="E88" i="7"/>
  <c r="FU88" i="7" s="1"/>
  <c r="D88" i="7"/>
  <c r="FT88" i="7" s="1"/>
  <c r="AG93" i="7"/>
  <c r="AG87" i="7" s="1"/>
  <c r="BE93" i="7"/>
  <c r="BE87" i="7" s="1"/>
  <c r="BU93" i="7"/>
  <c r="BU87" i="7" s="1"/>
  <c r="CK93" i="7"/>
  <c r="CK87" i="7" s="1"/>
  <c r="DM93" i="7"/>
  <c r="DM87" i="7" s="1"/>
  <c r="EC93" i="7"/>
  <c r="EC87" i="7" s="1"/>
  <c r="EK93" i="7"/>
  <c r="EK87" i="7" s="1"/>
  <c r="ES93" i="7"/>
  <c r="ES87" i="7" s="1"/>
  <c r="FE93" i="7"/>
  <c r="FE87" i="7" s="1"/>
  <c r="FM93" i="7"/>
  <c r="FM87" i="7" s="1"/>
  <c r="H65" i="7"/>
  <c r="H60" i="7" s="1"/>
  <c r="T65" i="7"/>
  <c r="T60" i="7" s="1"/>
  <c r="AB65" i="7"/>
  <c r="AB60" i="7" s="1"/>
  <c r="AR65" i="7"/>
  <c r="AR60" i="7" s="1"/>
  <c r="BP65" i="7"/>
  <c r="BP60" i="7" s="1"/>
  <c r="DX65" i="7"/>
  <c r="DX60" i="7" s="1"/>
  <c r="EN65" i="7"/>
  <c r="EN60" i="7" s="1"/>
  <c r="EV65" i="7"/>
  <c r="EV60" i="7" s="1"/>
  <c r="FH65" i="7"/>
  <c r="FH60" i="7" s="1"/>
  <c r="I65" i="7"/>
  <c r="I60" i="7" s="1"/>
  <c r="BQ65" i="7"/>
  <c r="BQ60" i="7" s="1"/>
  <c r="CW65" i="7"/>
  <c r="CW60" i="7" s="1"/>
  <c r="C65" i="7"/>
  <c r="C88" i="7"/>
  <c r="FS88" i="7" s="1"/>
  <c r="E93" i="7"/>
  <c r="C61" i="7"/>
  <c r="FS61" i="7" s="1"/>
  <c r="FR93" i="7"/>
  <c r="FR87" i="7" s="1"/>
  <c r="D37" i="7"/>
  <c r="F37" i="7"/>
  <c r="FV37" i="7" s="1"/>
  <c r="F82" i="7"/>
  <c r="FV82" i="7" s="1"/>
  <c r="C21" i="7"/>
  <c r="D82" i="7"/>
  <c r="FT82" i="7" s="1"/>
  <c r="F4" i="7"/>
  <c r="R4" i="7"/>
  <c r="R3" i="7" s="1"/>
  <c r="Z4" i="7"/>
  <c r="Z3" i="7" s="1"/>
  <c r="AH4" i="7"/>
  <c r="AH3" i="7" s="1"/>
  <c r="BF4" i="7"/>
  <c r="BF3" i="7" s="1"/>
  <c r="BV4" i="7"/>
  <c r="BV3" i="7" s="1"/>
  <c r="CL4" i="7"/>
  <c r="CL3" i="7" s="1"/>
  <c r="DN4" i="7"/>
  <c r="DN3" i="7" s="1"/>
  <c r="ED4" i="7"/>
  <c r="ED3" i="7" s="1"/>
  <c r="EL4" i="7"/>
  <c r="EL3" i="7" s="1"/>
  <c r="ET4" i="7"/>
  <c r="ET3" i="7" s="1"/>
  <c r="FF4" i="7"/>
  <c r="FF3" i="7" s="1"/>
  <c r="FN4" i="7"/>
  <c r="FN3" i="7" s="1"/>
  <c r="E82" i="7"/>
  <c r="FU82" i="7" s="1"/>
  <c r="C93" i="7"/>
  <c r="O93" i="7"/>
  <c r="O87" i="7" s="1"/>
  <c r="W93" i="7"/>
  <c r="W87" i="7" s="1"/>
  <c r="AE93" i="7"/>
  <c r="AE87" i="7" s="1"/>
  <c r="BC93" i="7"/>
  <c r="BC87" i="7" s="1"/>
  <c r="BS93" i="7"/>
  <c r="BS87" i="7" s="1"/>
  <c r="CI93" i="7"/>
  <c r="CI87" i="7" s="1"/>
  <c r="DK93" i="7"/>
  <c r="DK87" i="7" s="1"/>
  <c r="EA93" i="7"/>
  <c r="EA87" i="7" s="1"/>
  <c r="EI93" i="7"/>
  <c r="EI87" i="7" s="1"/>
  <c r="EQ93" i="7"/>
  <c r="EQ87" i="7" s="1"/>
  <c r="FC93" i="7"/>
  <c r="FC87" i="7" s="1"/>
  <c r="FK93" i="7"/>
  <c r="FK87" i="7" s="1"/>
  <c r="AE4" i="7"/>
  <c r="AE3" i="7" s="1"/>
  <c r="BS4" i="7"/>
  <c r="BS3" i="7" s="1"/>
  <c r="EA4" i="7"/>
  <c r="EA3" i="7" s="1"/>
  <c r="FC4" i="7"/>
  <c r="FC3" i="7" s="1"/>
  <c r="BT93" i="7"/>
  <c r="BT87" i="7" s="1"/>
  <c r="DL93" i="7"/>
  <c r="FL93" i="7"/>
  <c r="FL87" i="7" s="1"/>
  <c r="I37" i="7"/>
  <c r="I36" i="7" s="1"/>
  <c r="M37" i="7"/>
  <c r="M36" i="7" s="1"/>
  <c r="U37" i="7"/>
  <c r="U36" i="7" s="1"/>
  <c r="AC37" i="7"/>
  <c r="AC36" i="7" s="1"/>
  <c r="AS37" i="7"/>
  <c r="AS36" i="7" s="1"/>
  <c r="BQ37" i="7"/>
  <c r="BQ36" i="7" s="1"/>
  <c r="BY37" i="7"/>
  <c r="BY36" i="7" s="1"/>
  <c r="CW37" i="7"/>
  <c r="CW36" i="7" s="1"/>
  <c r="DY37" i="7"/>
  <c r="DY36" i="7" s="1"/>
  <c r="EG37" i="7"/>
  <c r="EG36" i="7" s="1"/>
  <c r="EO37" i="7"/>
  <c r="EO36" i="7" s="1"/>
  <c r="EW37" i="7"/>
  <c r="EW36" i="7" s="1"/>
  <c r="FI37" i="7"/>
  <c r="FI36" i="7" s="1"/>
  <c r="FQ37" i="7"/>
  <c r="FQ36" i="7" s="1"/>
  <c r="R65" i="7"/>
  <c r="R60" i="7" s="1"/>
  <c r="Z65" i="7"/>
  <c r="Z60" i="7" s="1"/>
  <c r="AH65" i="7"/>
  <c r="AH60" i="7" s="1"/>
  <c r="BF65" i="7"/>
  <c r="BF60" i="7" s="1"/>
  <c r="BV65" i="7"/>
  <c r="BV60" i="7" s="1"/>
  <c r="CL65" i="7"/>
  <c r="CL60" i="7" s="1"/>
  <c r="DN65" i="7"/>
  <c r="DN60" i="7" s="1"/>
  <c r="ED65" i="7"/>
  <c r="ED60" i="7" s="1"/>
  <c r="EL65" i="7"/>
  <c r="EL60" i="7" s="1"/>
  <c r="ET65" i="7"/>
  <c r="ET60" i="7" s="1"/>
  <c r="FF65" i="7"/>
  <c r="FF60" i="7" s="1"/>
  <c r="FN65" i="7"/>
  <c r="FN60" i="7" s="1"/>
  <c r="EW21" i="7"/>
  <c r="EW20" i="7" s="1"/>
  <c r="FI21" i="7"/>
  <c r="FI20" i="7" s="1"/>
  <c r="FQ21" i="7"/>
  <c r="FQ20" i="7" s="1"/>
  <c r="BF37" i="7"/>
  <c r="BF36" i="7" s="1"/>
  <c r="BV37" i="7"/>
  <c r="BV36" i="7" s="1"/>
  <c r="CL37" i="7"/>
  <c r="CL36" i="7" s="1"/>
  <c r="DN37" i="7"/>
  <c r="DN36" i="7" s="1"/>
  <c r="ED37" i="7"/>
  <c r="ED36" i="7" s="1"/>
  <c r="EL37" i="7"/>
  <c r="EL36" i="7" s="1"/>
  <c r="ET37" i="7"/>
  <c r="ET36" i="7" s="1"/>
  <c r="FF37" i="7"/>
  <c r="FF36" i="7" s="1"/>
  <c r="FN37" i="7"/>
  <c r="FN36" i="7" s="1"/>
  <c r="BT65" i="7"/>
  <c r="BT60" i="7" s="1"/>
  <c r="CJ65" i="7"/>
  <c r="CJ60" i="7" s="1"/>
  <c r="FL65" i="7"/>
  <c r="FL60" i="7" s="1"/>
  <c r="G93" i="7"/>
  <c r="G87" i="7" s="1"/>
  <c r="K93" i="7"/>
  <c r="K87" i="7" s="1"/>
  <c r="S93" i="7"/>
  <c r="S87" i="7" s="1"/>
  <c r="AA93" i="7"/>
  <c r="AA87" i="7" s="1"/>
  <c r="AQ93" i="7"/>
  <c r="AQ87" i="7" s="1"/>
  <c r="BO93" i="7"/>
  <c r="BO87" i="7" s="1"/>
  <c r="BW93" i="7"/>
  <c r="BW87" i="7" s="1"/>
  <c r="CU93" i="7"/>
  <c r="CU87" i="7" s="1"/>
  <c r="DW93" i="7"/>
  <c r="DW87" i="7" s="1"/>
  <c r="EE93" i="7"/>
  <c r="EE87" i="7" s="1"/>
  <c r="EM93" i="7"/>
  <c r="EM87" i="7" s="1"/>
  <c r="EU93" i="7"/>
  <c r="EU87" i="7" s="1"/>
  <c r="FG93" i="7"/>
  <c r="FG87" i="7" s="1"/>
  <c r="FO93" i="7"/>
  <c r="FO87" i="7" s="1"/>
  <c r="BS65" i="7"/>
  <c r="BS60" i="7" s="1"/>
  <c r="CI65" i="7"/>
  <c r="CI60" i="7" s="1"/>
  <c r="DK65" i="7"/>
  <c r="DK60" i="7" s="1"/>
  <c r="EA65" i="7"/>
  <c r="EA60" i="7" s="1"/>
  <c r="EI65" i="7"/>
  <c r="EI60" i="7" s="1"/>
  <c r="EQ65" i="7"/>
  <c r="EQ60" i="7" s="1"/>
  <c r="FC65" i="7"/>
  <c r="FC60" i="7" s="1"/>
  <c r="FK65" i="7"/>
  <c r="FK60" i="7" s="1"/>
  <c r="T37" i="7"/>
  <c r="T36" i="7" s="1"/>
  <c r="AB37" i="7"/>
  <c r="AB36" i="7" s="1"/>
  <c r="AR37" i="7"/>
  <c r="AR36" i="7" s="1"/>
  <c r="BP37" i="7"/>
  <c r="BP36" i="7" s="1"/>
  <c r="O243" i="5"/>
  <c r="N32" i="5"/>
  <c r="O46" i="5"/>
  <c r="T90" i="6"/>
  <c r="T89" i="6" s="1"/>
  <c r="AB90" i="6"/>
  <c r="AB89" i="6" s="1"/>
  <c r="AJ90" i="6"/>
  <c r="AJ89" i="6" s="1"/>
  <c r="AO28" i="6"/>
  <c r="AR74" i="6"/>
  <c r="K112" i="6"/>
  <c r="AP144" i="6"/>
  <c r="AR46" i="6"/>
  <c r="AR55" i="6"/>
  <c r="V90" i="6"/>
  <c r="V89" i="6" s="1"/>
  <c r="AL90" i="6"/>
  <c r="AL89" i="6" s="1"/>
  <c r="AQ144" i="6"/>
  <c r="AJ122" i="6"/>
  <c r="AJ116" i="6" s="1"/>
  <c r="R9" i="6"/>
  <c r="R4" i="6" s="1"/>
  <c r="AP12" i="6"/>
  <c r="U9" i="6"/>
  <c r="U4" i="6" s="1"/>
  <c r="J41" i="6"/>
  <c r="R41" i="6"/>
  <c r="Z41" i="6"/>
  <c r="AH41" i="6"/>
  <c r="V72" i="6"/>
  <c r="V71" i="6" s="1"/>
  <c r="AD72" i="6"/>
  <c r="AD71" i="6" s="1"/>
  <c r="AL71" i="6"/>
  <c r="W90" i="6"/>
  <c r="W89" i="6" s="1"/>
  <c r="V155" i="6"/>
  <c r="V148" i="6" s="1"/>
  <c r="AC90" i="6"/>
  <c r="AC89" i="6" s="1"/>
  <c r="S9" i="6"/>
  <c r="S4" i="6" s="1"/>
  <c r="AA9" i="6"/>
  <c r="AA4" i="6" s="1"/>
  <c r="AI9" i="6"/>
  <c r="AI4" i="6" s="1"/>
  <c r="AR28" i="6"/>
  <c r="AR31" i="6"/>
  <c r="AR34" i="6"/>
  <c r="AQ38" i="6"/>
  <c r="AQ42" i="6"/>
  <c r="AR54" i="6"/>
  <c r="AD53" i="6"/>
  <c r="AD52" i="6" s="1"/>
  <c r="AL53" i="6"/>
  <c r="AL52" i="6" s="1"/>
  <c r="AP63" i="6"/>
  <c r="AR73" i="6"/>
  <c r="AP84" i="6"/>
  <c r="AR113" i="6"/>
  <c r="AR139" i="6"/>
  <c r="AQ151" i="6"/>
  <c r="P155" i="6"/>
  <c r="P148" i="6" s="1"/>
  <c r="X155" i="6"/>
  <c r="X148" i="6" s="1"/>
  <c r="AF155" i="6"/>
  <c r="AF148" i="6" s="1"/>
  <c r="AN155" i="6"/>
  <c r="AN148" i="6" s="1"/>
  <c r="AQ132" i="6"/>
  <c r="J11" i="6"/>
  <c r="AR84" i="6"/>
  <c r="AP92" i="6"/>
  <c r="AH9" i="6"/>
  <c r="AH4" i="6" s="1"/>
  <c r="AR83" i="6"/>
  <c r="J62" i="6"/>
  <c r="L91" i="6"/>
  <c r="L101" i="6"/>
  <c r="AR101" i="6" s="1"/>
  <c r="L138" i="6"/>
  <c r="AR138" i="6" s="1"/>
  <c r="AO92" i="6"/>
  <c r="AR118" i="6"/>
  <c r="R122" i="6"/>
  <c r="R116" i="6" s="1"/>
  <c r="O52" i="5"/>
  <c r="O72" i="5"/>
  <c r="R83" i="5"/>
  <c r="O139" i="5"/>
  <c r="V139" i="5"/>
  <c r="O165" i="5"/>
  <c r="N164" i="5"/>
  <c r="N163" i="5" s="1"/>
  <c r="P164" i="5"/>
  <c r="N220" i="5"/>
  <c r="O221" i="5"/>
  <c r="L158" i="5"/>
  <c r="O158" i="5" s="1"/>
  <c r="O159" i="5"/>
  <c r="R314" i="5"/>
  <c r="R313" i="5" s="1"/>
  <c r="AO63" i="6"/>
  <c r="R32" i="5"/>
  <c r="M117" i="5"/>
  <c r="AR156" i="6"/>
  <c r="AR163" i="6"/>
  <c r="L162" i="6"/>
  <c r="AR162" i="6" s="1"/>
  <c r="U25" i="5"/>
  <c r="V26" i="5"/>
  <c r="N210" i="5"/>
  <c r="O211" i="5"/>
  <c r="O299" i="5"/>
  <c r="V69" i="5"/>
  <c r="N117" i="5"/>
  <c r="V189" i="5"/>
  <c r="U243" i="5"/>
  <c r="V243" i="5" s="1"/>
  <c r="V245" i="5"/>
  <c r="O306" i="5"/>
  <c r="N305" i="5"/>
  <c r="N298" i="5" s="1"/>
  <c r="L65" i="5"/>
  <c r="O66" i="5"/>
  <c r="V159" i="5"/>
  <c r="V158" i="5"/>
  <c r="O151" i="5"/>
  <c r="N150" i="5"/>
  <c r="N149" i="5" s="1"/>
  <c r="P210" i="5"/>
  <c r="AQ15" i="6"/>
  <c r="S83" i="5"/>
  <c r="V118" i="5"/>
  <c r="O26" i="5"/>
  <c r="L25" i="5"/>
  <c r="M65" i="5"/>
  <c r="M64" i="5" s="1"/>
  <c r="O108" i="5"/>
  <c r="R117" i="5"/>
  <c r="S117" i="5"/>
  <c r="M182" i="5"/>
  <c r="P203" i="5"/>
  <c r="V228" i="5"/>
  <c r="U227" i="5"/>
  <c r="U32" i="5"/>
  <c r="V66" i="5"/>
  <c r="O84" i="5"/>
  <c r="U83" i="5"/>
  <c r="T182" i="5"/>
  <c r="M227" i="5"/>
  <c r="O228" i="5"/>
  <c r="O245" i="5"/>
  <c r="Q281" i="5"/>
  <c r="Q280" i="5" s="1"/>
  <c r="S298" i="5"/>
  <c r="Q53" i="6"/>
  <c r="Q52" i="6" s="1"/>
  <c r="AG53" i="6"/>
  <c r="AG52" i="6" s="1"/>
  <c r="AR124" i="6"/>
  <c r="L123" i="6"/>
  <c r="AR131" i="6"/>
  <c r="V340" i="5"/>
  <c r="AO38" i="6"/>
  <c r="S53" i="6"/>
  <c r="S52" i="6" s="1"/>
  <c r="AO55" i="6"/>
  <c r="W72" i="6"/>
  <c r="W71" i="6" s="1"/>
  <c r="AE72" i="6"/>
  <c r="AE71" i="6" s="1"/>
  <c r="AR117" i="6"/>
  <c r="U122" i="6"/>
  <c r="U116" i="6" s="1"/>
  <c r="AR149" i="6"/>
  <c r="AR150" i="6"/>
  <c r="O33" i="5"/>
  <c r="T203" i="5"/>
  <c r="T196" i="5" s="1"/>
  <c r="O328" i="5"/>
  <c r="AP28" i="6"/>
  <c r="AO31" i="6"/>
  <c r="AP38" i="6"/>
  <c r="AH53" i="6"/>
  <c r="AH52" i="6" s="1"/>
  <c r="AP55" i="6"/>
  <c r="AQ63" i="6"/>
  <c r="AO84" i="6"/>
  <c r="R90" i="6"/>
  <c r="R89" i="6" s="1"/>
  <c r="AH90" i="6"/>
  <c r="AH89" i="6" s="1"/>
  <c r="AQ92" i="6"/>
  <c r="V122" i="6"/>
  <c r="V116" i="6" s="1"/>
  <c r="AD122" i="6"/>
  <c r="AD116" i="6" s="1"/>
  <c r="AO151" i="6"/>
  <c r="V186" i="5"/>
  <c r="F65" i="7"/>
  <c r="L83" i="5"/>
  <c r="T83" i="5"/>
  <c r="L117" i="5"/>
  <c r="T117" i="5"/>
  <c r="O160" i="5"/>
  <c r="O186" i="5"/>
  <c r="U210" i="5"/>
  <c r="T227" i="5"/>
  <c r="L281" i="5"/>
  <c r="T281" i="5"/>
  <c r="T280" i="5" s="1"/>
  <c r="V287" i="5"/>
  <c r="AO17" i="6"/>
  <c r="AP74" i="6"/>
  <c r="AQ84" i="6"/>
  <c r="AP102" i="6"/>
  <c r="AR119" i="6"/>
  <c r="AO139" i="6"/>
  <c r="V160" i="5"/>
  <c r="M281" i="5"/>
  <c r="M280" i="5" s="1"/>
  <c r="S439" i="5"/>
  <c r="U464" i="5"/>
  <c r="V464" i="5" s="1"/>
  <c r="V465" i="5"/>
  <c r="U471" i="5"/>
  <c r="V471" i="5" s="1"/>
  <c r="V472" i="5"/>
  <c r="AP6" i="6"/>
  <c r="AO12" i="6"/>
  <c r="K41" i="6"/>
  <c r="S41" i="6"/>
  <c r="AA41" i="6"/>
  <c r="AI41" i="6"/>
  <c r="AQ74" i="6"/>
  <c r="U90" i="6"/>
  <c r="U89" i="6" s="1"/>
  <c r="AQ102" i="6"/>
  <c r="AP139" i="6"/>
  <c r="U155" i="6"/>
  <c r="U148" i="6" s="1"/>
  <c r="L339" i="5"/>
  <c r="AO74" i="6"/>
  <c r="R339" i="5"/>
  <c r="R337" i="5" s="1"/>
  <c r="AO5" i="6"/>
  <c r="AA53" i="6"/>
  <c r="AA52" i="6" s="1"/>
  <c r="Z90" i="6"/>
  <c r="Z89" i="6" s="1"/>
  <c r="P122" i="6"/>
  <c r="P116" i="6" s="1"/>
  <c r="AF122" i="6"/>
  <c r="AF116" i="6" s="1"/>
  <c r="E4" i="7"/>
  <c r="L457" i="5"/>
  <c r="O458" i="5"/>
  <c r="AO102" i="6"/>
  <c r="O465" i="5"/>
  <c r="O472" i="5"/>
  <c r="AQ12" i="6"/>
  <c r="AP20" i="6"/>
  <c r="AO25" i="6"/>
  <c r="M41" i="6"/>
  <c r="U41" i="6"/>
  <c r="AC41" i="6"/>
  <c r="AK41" i="6"/>
  <c r="AA90" i="6"/>
  <c r="AA89" i="6" s="1"/>
  <c r="P90" i="6"/>
  <c r="P89" i="6" s="1"/>
  <c r="X90" i="6"/>
  <c r="X89" i="6" s="1"/>
  <c r="AF90" i="6"/>
  <c r="AF89" i="6" s="1"/>
  <c r="AN90" i="6"/>
  <c r="AN89" i="6" s="1"/>
  <c r="AR112" i="6"/>
  <c r="M447" i="5"/>
  <c r="M439" i="5" s="1"/>
  <c r="U447" i="5"/>
  <c r="V447" i="5" s="1"/>
  <c r="Q122" i="6"/>
  <c r="Q116" i="6" s="1"/>
  <c r="AQ139" i="6"/>
  <c r="AR143" i="6"/>
  <c r="AP151" i="6"/>
  <c r="W155" i="6"/>
  <c r="W148" i="6" s="1"/>
  <c r="AO119" i="6"/>
  <c r="S122" i="6"/>
  <c r="S116" i="6" s="1"/>
  <c r="AG122" i="6"/>
  <c r="AG116" i="6" s="1"/>
  <c r="AR151" i="6"/>
  <c r="AC155" i="6"/>
  <c r="AC148" i="6" s="1"/>
  <c r="AO157" i="6"/>
  <c r="AO113" i="6"/>
  <c r="AP119" i="6"/>
  <c r="AH122" i="6"/>
  <c r="AH116" i="6" s="1"/>
  <c r="AO124" i="6"/>
  <c r="AP157" i="6"/>
  <c r="E37" i="7"/>
  <c r="AP113" i="6"/>
  <c r="AQ119" i="6"/>
  <c r="AP124" i="6"/>
  <c r="AO132" i="6"/>
  <c r="AE155" i="6"/>
  <c r="AE148" i="6" s="1"/>
  <c r="AQ157" i="6"/>
  <c r="Y122" i="6"/>
  <c r="Y116" i="6" s="1"/>
  <c r="AQ124" i="6"/>
  <c r="AP132" i="6"/>
  <c r="AO144" i="6"/>
  <c r="AR144" i="6"/>
  <c r="T155" i="6"/>
  <c r="T148" i="6" s="1"/>
  <c r="AJ155" i="6"/>
  <c r="AJ148" i="6" s="1"/>
  <c r="AR157" i="6"/>
  <c r="E61" i="7"/>
  <c r="FU61" i="7" s="1"/>
  <c r="AO163" i="6"/>
  <c r="I21" i="7"/>
  <c r="I20" i="7" s="1"/>
  <c r="BX37" i="7"/>
  <c r="BX36" i="7" s="1"/>
  <c r="CV37" i="7"/>
  <c r="CV36" i="7" s="1"/>
  <c r="DX37" i="7"/>
  <c r="DX36" i="7" s="1"/>
  <c r="EF37" i="7"/>
  <c r="EF36" i="7" s="1"/>
  <c r="EN37" i="7"/>
  <c r="EN36" i="7" s="1"/>
  <c r="EV37" i="7"/>
  <c r="EV36" i="7" s="1"/>
  <c r="FH37" i="7"/>
  <c r="FH36" i="7" s="1"/>
  <c r="FP37" i="7"/>
  <c r="FP36" i="7" s="1"/>
  <c r="D61" i="7"/>
  <c r="FT61" i="7" s="1"/>
  <c r="J93" i="7"/>
  <c r="J87" i="7" s="1"/>
  <c r="N93" i="7"/>
  <c r="N87" i="7" s="1"/>
  <c r="V93" i="7"/>
  <c r="V87" i="7" s="1"/>
  <c r="AD93" i="7"/>
  <c r="AD87" i="7" s="1"/>
  <c r="AT93" i="7"/>
  <c r="AT87" i="7" s="1"/>
  <c r="BR93" i="7"/>
  <c r="BR87" i="7" s="1"/>
  <c r="BZ93" i="7"/>
  <c r="BZ87" i="7" s="1"/>
  <c r="CX93" i="7"/>
  <c r="CX87" i="7" s="1"/>
  <c r="DZ93" i="7"/>
  <c r="DZ87" i="7" s="1"/>
  <c r="EH93" i="7"/>
  <c r="EH87" i="7" s="1"/>
  <c r="EP93" i="7"/>
  <c r="EP87" i="7" s="1"/>
  <c r="EX93" i="7"/>
  <c r="EX87" i="7" s="1"/>
  <c r="FJ93" i="7"/>
  <c r="FJ87" i="7" s="1"/>
  <c r="FT37" i="7" l="1"/>
  <c r="FS21" i="7"/>
  <c r="FT93" i="7"/>
  <c r="FV93" i="7"/>
  <c r="FU65" i="7"/>
  <c r="FT21" i="7"/>
  <c r="FS65" i="7"/>
  <c r="FU93" i="7"/>
  <c r="FS93" i="7"/>
  <c r="FT65" i="7"/>
  <c r="FT4" i="7"/>
  <c r="FU21" i="7"/>
  <c r="FV21" i="7"/>
  <c r="FS37" i="7"/>
  <c r="FV4" i="7"/>
  <c r="FV65" i="7"/>
  <c r="FU4" i="7"/>
  <c r="FU37" i="7"/>
  <c r="FS4" i="7"/>
  <c r="Q243" i="5"/>
  <c r="L440" i="5"/>
  <c r="AM155" i="6"/>
  <c r="AM9" i="6"/>
  <c r="AM117" i="6"/>
  <c r="AM149" i="6"/>
  <c r="AM52" i="6"/>
  <c r="AM122" i="6"/>
  <c r="AM142" i="6"/>
  <c r="AM90" i="6"/>
  <c r="AM71" i="6"/>
  <c r="AK9" i="6"/>
  <c r="AK4" i="6" s="1"/>
  <c r="M9" i="6"/>
  <c r="M4" i="6" s="1"/>
  <c r="O155" i="6"/>
  <c r="AK71" i="6"/>
  <c r="AP143" i="6"/>
  <c r="O72" i="6"/>
  <c r="AK122" i="6"/>
  <c r="M72" i="6"/>
  <c r="AQ118" i="6"/>
  <c r="M155" i="6"/>
  <c r="AQ83" i="6"/>
  <c r="AP101" i="6"/>
  <c r="AQ34" i="6"/>
  <c r="AP118" i="6"/>
  <c r="AK90" i="6"/>
  <c r="AK149" i="6"/>
  <c r="AK142" i="6"/>
  <c r="AK117" i="6"/>
  <c r="AK53" i="6"/>
  <c r="AK155" i="6"/>
  <c r="M122" i="6"/>
  <c r="AQ62" i="6"/>
  <c r="AQ156" i="6"/>
  <c r="AQ73" i="6"/>
  <c r="AQ162" i="6"/>
  <c r="M53" i="6"/>
  <c r="AQ150" i="6"/>
  <c r="O142" i="6"/>
  <c r="AQ143" i="6"/>
  <c r="O149" i="6"/>
  <c r="O90" i="6"/>
  <c r="O117" i="6"/>
  <c r="AQ91" i="6"/>
  <c r="O53" i="6"/>
  <c r="O122" i="6"/>
  <c r="K122" i="6"/>
  <c r="O9" i="6"/>
  <c r="AQ101" i="6"/>
  <c r="AQ123" i="6"/>
  <c r="M149" i="6"/>
  <c r="M142" i="6"/>
  <c r="M90" i="6"/>
  <c r="M117" i="6"/>
  <c r="K72" i="6"/>
  <c r="AP138" i="6"/>
  <c r="N72" i="6"/>
  <c r="N71" i="6" s="1"/>
  <c r="AP123" i="6"/>
  <c r="AQ112" i="6"/>
  <c r="AQ138" i="6"/>
  <c r="K9" i="6"/>
  <c r="K117" i="6"/>
  <c r="AQ11" i="6"/>
  <c r="AQ54" i="6"/>
  <c r="AQ131" i="6"/>
  <c r="AP54" i="6"/>
  <c r="K155" i="6"/>
  <c r="K142" i="6"/>
  <c r="K149" i="6"/>
  <c r="J155" i="6"/>
  <c r="J148" i="6" s="1"/>
  <c r="J117" i="6"/>
  <c r="J9" i="6"/>
  <c r="AP9" i="6" s="1"/>
  <c r="J122" i="6"/>
  <c r="J142" i="6"/>
  <c r="J90" i="6"/>
  <c r="AP83" i="6"/>
  <c r="AP112" i="6"/>
  <c r="J72" i="6"/>
  <c r="AP73" i="6"/>
  <c r="AO131" i="6"/>
  <c r="AO62" i="6"/>
  <c r="AO112" i="6"/>
  <c r="AO91" i="6"/>
  <c r="AO162" i="6"/>
  <c r="I9" i="6"/>
  <c r="AO54" i="6"/>
  <c r="AO138" i="6"/>
  <c r="AO118" i="6"/>
  <c r="V220" i="5"/>
  <c r="Q12" i="5"/>
  <c r="Q11" i="5" s="1"/>
  <c r="Q10" i="5" s="1"/>
  <c r="P298" i="5"/>
  <c r="V64" i="5"/>
  <c r="V313" i="5"/>
  <c r="N90" i="6"/>
  <c r="N89" i="6" s="1"/>
  <c r="F87" i="7"/>
  <c r="FV87" i="7" s="1"/>
  <c r="C36" i="7"/>
  <c r="FS36" i="7" s="1"/>
  <c r="F20" i="7"/>
  <c r="FV20" i="7" s="1"/>
  <c r="C3" i="7"/>
  <c r="FS3" i="7" s="1"/>
  <c r="AG117" i="7"/>
  <c r="D87" i="7"/>
  <c r="CL117" i="7"/>
  <c r="Q117" i="7"/>
  <c r="Y117" i="7"/>
  <c r="BE117" i="7"/>
  <c r="AA117" i="7"/>
  <c r="AB117" i="7"/>
  <c r="FO117" i="7"/>
  <c r="EC117" i="7"/>
  <c r="EJ117" i="7"/>
  <c r="FM117" i="7"/>
  <c r="ED117" i="7"/>
  <c r="K117" i="7"/>
  <c r="BU117" i="7"/>
  <c r="DW117" i="7"/>
  <c r="EQ117" i="7"/>
  <c r="FG117" i="7"/>
  <c r="FQ117" i="7"/>
  <c r="U117" i="7"/>
  <c r="O117" i="7"/>
  <c r="EP117" i="7"/>
  <c r="DY117" i="7"/>
  <c r="EE117" i="7"/>
  <c r="EW117" i="7"/>
  <c r="EO117" i="7"/>
  <c r="L117" i="7"/>
  <c r="ES117" i="7"/>
  <c r="EK117" i="7"/>
  <c r="CX117" i="7"/>
  <c r="AR117" i="7"/>
  <c r="EI117" i="7"/>
  <c r="AE117" i="7"/>
  <c r="BO117" i="7"/>
  <c r="FL117" i="7"/>
  <c r="BP117" i="7"/>
  <c r="EX117" i="7"/>
  <c r="BZ117" i="7"/>
  <c r="W117" i="7"/>
  <c r="FR117" i="7"/>
  <c r="H117" i="7"/>
  <c r="V117" i="7"/>
  <c r="AQ117" i="7"/>
  <c r="EU117" i="7"/>
  <c r="BD117" i="7"/>
  <c r="AP62" i="6"/>
  <c r="N149" i="6"/>
  <c r="N122" i="6"/>
  <c r="AP150" i="6"/>
  <c r="AR41" i="6"/>
  <c r="AP156" i="6"/>
  <c r="AP131" i="6"/>
  <c r="N4" i="6"/>
  <c r="AP162" i="6"/>
  <c r="N155" i="6"/>
  <c r="N53" i="6"/>
  <c r="N117" i="6"/>
  <c r="N142" i="6"/>
  <c r="AP91" i="6"/>
  <c r="AP34" i="6"/>
  <c r="AO11" i="6"/>
  <c r="K53" i="6"/>
  <c r="I122" i="6"/>
  <c r="I53" i="6"/>
  <c r="AP41" i="6"/>
  <c r="L53" i="6"/>
  <c r="L52" i="6" s="1"/>
  <c r="AR52" i="6" s="1"/>
  <c r="AR71" i="6"/>
  <c r="AO123" i="6"/>
  <c r="AR72" i="6"/>
  <c r="I149" i="6"/>
  <c r="AO150" i="6"/>
  <c r="I72" i="6"/>
  <c r="AO73" i="6"/>
  <c r="AP11" i="6"/>
  <c r="AJ51" i="6"/>
  <c r="AJ181" i="6" s="1"/>
  <c r="AO156" i="6"/>
  <c r="I117" i="6"/>
  <c r="I142" i="6"/>
  <c r="AO101" i="6"/>
  <c r="I90" i="6"/>
  <c r="AO143" i="6"/>
  <c r="AI51" i="6"/>
  <c r="AI181" i="6" s="1"/>
  <c r="AO83" i="6"/>
  <c r="L90" i="6"/>
  <c r="L89" i="6" s="1"/>
  <c r="AR89" i="6" s="1"/>
  <c r="AO34" i="6"/>
  <c r="I155" i="6"/>
  <c r="Y51" i="6"/>
  <c r="Y181" i="6" s="1"/>
  <c r="K90" i="6"/>
  <c r="U51" i="6"/>
  <c r="U181" i="6" s="1"/>
  <c r="AD51" i="6"/>
  <c r="AD181" i="6" s="1"/>
  <c r="X51" i="6"/>
  <c r="X181" i="6" s="1"/>
  <c r="T51" i="6"/>
  <c r="T181" i="6" s="1"/>
  <c r="L9" i="6"/>
  <c r="AR9" i="6" s="1"/>
  <c r="J53" i="6"/>
  <c r="R148" i="5"/>
  <c r="Q195" i="5"/>
  <c r="Q181" i="5" s="1"/>
  <c r="O12" i="5"/>
  <c r="U148" i="5"/>
  <c r="S148" i="5"/>
  <c r="V182" i="5"/>
  <c r="N82" i="5"/>
  <c r="O32" i="5"/>
  <c r="Q82" i="5"/>
  <c r="V305" i="5"/>
  <c r="V32" i="5"/>
  <c r="V149" i="5"/>
  <c r="O203" i="5"/>
  <c r="Q148" i="5"/>
  <c r="Q32" i="5"/>
  <c r="O220" i="5"/>
  <c r="O163" i="5"/>
  <c r="V337" i="5"/>
  <c r="O314" i="5"/>
  <c r="V117" i="5"/>
  <c r="S195" i="5"/>
  <c r="S181" i="5" s="1"/>
  <c r="S180" i="5" s="1"/>
  <c r="M148" i="5"/>
  <c r="V163" i="5"/>
  <c r="P82" i="5"/>
  <c r="T195" i="5"/>
  <c r="T181" i="5" s="1"/>
  <c r="T180" i="5" s="1"/>
  <c r="P337" i="5"/>
  <c r="V210" i="5"/>
  <c r="M195" i="5"/>
  <c r="M181" i="5" s="1"/>
  <c r="M180" i="5" s="1"/>
  <c r="P243" i="5"/>
  <c r="P280" i="5"/>
  <c r="V12" i="5"/>
  <c r="V298" i="5"/>
  <c r="P12" i="5"/>
  <c r="P158" i="5"/>
  <c r="P25" i="5"/>
  <c r="P163" i="5"/>
  <c r="O210" i="5"/>
  <c r="O447" i="5"/>
  <c r="T148" i="5"/>
  <c r="V314" i="5"/>
  <c r="R195" i="5"/>
  <c r="R181" i="5" s="1"/>
  <c r="R180" i="5" s="1"/>
  <c r="P439" i="5"/>
  <c r="P64" i="5"/>
  <c r="N148" i="5"/>
  <c r="P313" i="5"/>
  <c r="P149" i="5"/>
  <c r="V339" i="5"/>
  <c r="P196" i="5"/>
  <c r="P456" i="5"/>
  <c r="N195" i="5"/>
  <c r="N181" i="5" s="1"/>
  <c r="N180" i="5" s="1"/>
  <c r="V280" i="5"/>
  <c r="V281" i="5"/>
  <c r="O298" i="5"/>
  <c r="L313" i="5"/>
  <c r="O313" i="5" s="1"/>
  <c r="O305" i="5"/>
  <c r="V164" i="5"/>
  <c r="L149" i="5"/>
  <c r="T439" i="5"/>
  <c r="O227" i="5"/>
  <c r="M82" i="5"/>
  <c r="O150" i="5"/>
  <c r="BT117" i="7"/>
  <c r="BR117" i="7"/>
  <c r="CJ117" i="7"/>
  <c r="FJ117" i="7"/>
  <c r="AT117" i="7"/>
  <c r="EV117" i="7"/>
  <c r="FC117" i="7"/>
  <c r="FE117" i="7"/>
  <c r="DN117" i="7"/>
  <c r="CW117" i="7"/>
  <c r="BC117" i="7"/>
  <c r="F36" i="7"/>
  <c r="FV36" i="7" s="1"/>
  <c r="E87" i="7"/>
  <c r="FU87" i="7" s="1"/>
  <c r="F3" i="7"/>
  <c r="FV3" i="7" s="1"/>
  <c r="DX117" i="7"/>
  <c r="EA117" i="7"/>
  <c r="DM117" i="7"/>
  <c r="FD117" i="7"/>
  <c r="X117" i="7"/>
  <c r="BW117" i="7"/>
  <c r="S117" i="7"/>
  <c r="D36" i="7"/>
  <c r="FT36" i="7" s="1"/>
  <c r="EN117" i="7"/>
  <c r="BY117" i="7"/>
  <c r="E20" i="7"/>
  <c r="FU20" i="7" s="1"/>
  <c r="AF117" i="7"/>
  <c r="EH117" i="7"/>
  <c r="CV117" i="7"/>
  <c r="CK117" i="7"/>
  <c r="EM117" i="7"/>
  <c r="P117" i="7"/>
  <c r="CU117" i="7"/>
  <c r="D3" i="7"/>
  <c r="FT3" i="7" s="1"/>
  <c r="FP117" i="7"/>
  <c r="EG117" i="7"/>
  <c r="AC117" i="7"/>
  <c r="M117" i="7"/>
  <c r="BQ117" i="7"/>
  <c r="N117" i="7"/>
  <c r="T117" i="7"/>
  <c r="EB117" i="7"/>
  <c r="BV117" i="7"/>
  <c r="G117" i="7"/>
  <c r="D20" i="7"/>
  <c r="FT20" i="7" s="1"/>
  <c r="BS117" i="7"/>
  <c r="DK117" i="7"/>
  <c r="FK117" i="7"/>
  <c r="FN117" i="7"/>
  <c r="BF117" i="7"/>
  <c r="CI117" i="7"/>
  <c r="AD117" i="7"/>
  <c r="FH117" i="7"/>
  <c r="ER117" i="7"/>
  <c r="F60" i="7"/>
  <c r="FV60" i="7" s="1"/>
  <c r="C60" i="7"/>
  <c r="FS60" i="7" s="1"/>
  <c r="FI117" i="7"/>
  <c r="FF117" i="7"/>
  <c r="AH117" i="7"/>
  <c r="C87" i="7"/>
  <c r="FS87" i="7" s="1"/>
  <c r="AS117" i="7"/>
  <c r="ET117" i="7"/>
  <c r="Z117" i="7"/>
  <c r="DL87" i="7"/>
  <c r="DL117" i="7" s="1"/>
  <c r="C20" i="7"/>
  <c r="FS20" i="7" s="1"/>
  <c r="BX117" i="7"/>
  <c r="DZ117" i="7"/>
  <c r="EF117" i="7"/>
  <c r="EL117" i="7"/>
  <c r="R117" i="7"/>
  <c r="AA51" i="6"/>
  <c r="AA181" i="6" s="1"/>
  <c r="AB51" i="6"/>
  <c r="AB181" i="6" s="1"/>
  <c r="V51" i="6"/>
  <c r="V181" i="6" s="1"/>
  <c r="R51" i="6"/>
  <c r="R181" i="6" s="1"/>
  <c r="AL51" i="6"/>
  <c r="AL181" i="6" s="1"/>
  <c r="AC51" i="6"/>
  <c r="AC181" i="6" s="1"/>
  <c r="AR91" i="6"/>
  <c r="Z51" i="6"/>
  <c r="Z181" i="6" s="1"/>
  <c r="Q51" i="6"/>
  <c r="Q181" i="6" s="1"/>
  <c r="L195" i="5"/>
  <c r="O196" i="5"/>
  <c r="V203" i="5"/>
  <c r="AO41" i="6"/>
  <c r="I117" i="7"/>
  <c r="P51" i="6"/>
  <c r="P181" i="6" s="1"/>
  <c r="U456" i="5"/>
  <c r="V456" i="5" s="1"/>
  <c r="U195" i="5"/>
  <c r="V196" i="5"/>
  <c r="V227" i="5"/>
  <c r="S82" i="5"/>
  <c r="L64" i="5"/>
  <c r="O64" i="5" s="1"/>
  <c r="O65" i="5"/>
  <c r="AQ41" i="6"/>
  <c r="U439" i="5"/>
  <c r="D60" i="7"/>
  <c r="FT60" i="7" s="1"/>
  <c r="E60" i="7"/>
  <c r="FU60" i="7" s="1"/>
  <c r="O117" i="5"/>
  <c r="AH51" i="6"/>
  <c r="AH181" i="6" s="1"/>
  <c r="W51" i="6"/>
  <c r="W181" i="6" s="1"/>
  <c r="R82" i="5"/>
  <c r="V25" i="5"/>
  <c r="U24" i="5"/>
  <c r="V11" i="5"/>
  <c r="U10" i="5"/>
  <c r="O339" i="5"/>
  <c r="L337" i="5"/>
  <c r="O337" i="5" s="1"/>
  <c r="T82" i="5"/>
  <c r="AR123" i="6"/>
  <c r="L122" i="6"/>
  <c r="AF51" i="6"/>
  <c r="AF181" i="6" s="1"/>
  <c r="E3" i="7"/>
  <c r="FU3" i="7" s="1"/>
  <c r="AE51" i="6"/>
  <c r="AE181" i="6" s="1"/>
  <c r="L10" i="5"/>
  <c r="O11" i="5"/>
  <c r="E36" i="7"/>
  <c r="FU36" i="7" s="1"/>
  <c r="O281" i="5"/>
  <c r="L280" i="5"/>
  <c r="O280" i="5" s="1"/>
  <c r="O83" i="5"/>
  <c r="L82" i="5"/>
  <c r="V83" i="5"/>
  <c r="U82" i="5"/>
  <c r="O182" i="5"/>
  <c r="L456" i="5"/>
  <c r="O456" i="5" s="1"/>
  <c r="O457" i="5"/>
  <c r="S51" i="6"/>
  <c r="S181" i="6" s="1"/>
  <c r="AN51" i="6"/>
  <c r="AN181" i="6" s="1"/>
  <c r="J117" i="7"/>
  <c r="AG51" i="6"/>
  <c r="AG181" i="6" s="1"/>
  <c r="L24" i="5"/>
  <c r="O25" i="5"/>
  <c r="V65" i="5"/>
  <c r="L155" i="6"/>
  <c r="O164" i="5"/>
  <c r="FT87" i="7" l="1"/>
  <c r="Q180" i="5"/>
  <c r="L439" i="5"/>
  <c r="O439" i="5" s="1"/>
  <c r="O440" i="5"/>
  <c r="AM116" i="6"/>
  <c r="AM148" i="6"/>
  <c r="AM89" i="6"/>
  <c r="AM4" i="6"/>
  <c r="AK89" i="6"/>
  <c r="O148" i="6"/>
  <c r="O71" i="6"/>
  <c r="M52" i="6"/>
  <c r="M71" i="6"/>
  <c r="K4" i="6"/>
  <c r="K71" i="6"/>
  <c r="AQ71" i="6" s="1"/>
  <c r="AQ155" i="6"/>
  <c r="AQ72" i="6"/>
  <c r="M148" i="6"/>
  <c r="AK116" i="6"/>
  <c r="AK148" i="6"/>
  <c r="K116" i="6"/>
  <c r="AK52" i="6"/>
  <c r="AQ9" i="6"/>
  <c r="O116" i="6"/>
  <c r="O89" i="6"/>
  <c r="O52" i="6"/>
  <c r="O4" i="6"/>
  <c r="AQ122" i="6"/>
  <c r="M89" i="6"/>
  <c r="M116" i="6"/>
  <c r="AP72" i="6"/>
  <c r="AQ142" i="6"/>
  <c r="AQ149" i="6"/>
  <c r="AQ90" i="6"/>
  <c r="AQ53" i="6"/>
  <c r="K148" i="6"/>
  <c r="AQ117" i="6"/>
  <c r="AP90" i="6"/>
  <c r="J52" i="6"/>
  <c r="J116" i="6"/>
  <c r="J71" i="6"/>
  <c r="AP71" i="6" s="1"/>
  <c r="J4" i="6"/>
  <c r="J89" i="6"/>
  <c r="AP89" i="6" s="1"/>
  <c r="AP122" i="6"/>
  <c r="I71" i="6"/>
  <c r="I4" i="6"/>
  <c r="AO4" i="6" s="1"/>
  <c r="AO53" i="6"/>
  <c r="AO149" i="6"/>
  <c r="AO9" i="6"/>
  <c r="I89" i="6"/>
  <c r="AO122" i="6"/>
  <c r="Q22" i="5"/>
  <c r="Q9" i="5" s="1"/>
  <c r="AR53" i="6"/>
  <c r="T22" i="5"/>
  <c r="T9" i="5" s="1"/>
  <c r="T8" i="5" s="1"/>
  <c r="T7" i="5" s="1"/>
  <c r="I52" i="6"/>
  <c r="K52" i="6"/>
  <c r="AP117" i="6"/>
  <c r="N52" i="6"/>
  <c r="N148" i="6"/>
  <c r="AP142" i="6"/>
  <c r="AP53" i="6"/>
  <c r="N116" i="6"/>
  <c r="AO90" i="6"/>
  <c r="AP155" i="6"/>
  <c r="AP149" i="6"/>
  <c r="AR90" i="6"/>
  <c r="I148" i="6"/>
  <c r="AO72" i="6"/>
  <c r="AO142" i="6"/>
  <c r="AO117" i="6"/>
  <c r="AO155" i="6"/>
  <c r="K89" i="6"/>
  <c r="I116" i="6"/>
  <c r="L4" i="6"/>
  <c r="AR4" i="6" s="1"/>
  <c r="S22" i="5"/>
  <c r="S9" i="5" s="1"/>
  <c r="S8" i="5" s="1"/>
  <c r="S7" i="5" s="1"/>
  <c r="R22" i="5"/>
  <c r="R9" i="5" s="1"/>
  <c r="R8" i="5" s="1"/>
  <c r="R7" i="5" s="1"/>
  <c r="V148" i="5"/>
  <c r="M22" i="5"/>
  <c r="M9" i="5" s="1"/>
  <c r="M8" i="5" s="1"/>
  <c r="M7" i="5" s="1"/>
  <c r="N22" i="5"/>
  <c r="N9" i="5" s="1"/>
  <c r="N8" i="5" s="1"/>
  <c r="N7" i="5" s="1"/>
  <c r="P11" i="5"/>
  <c r="V82" i="5"/>
  <c r="O82" i="5"/>
  <c r="V439" i="5"/>
  <c r="P148" i="5"/>
  <c r="P195" i="5"/>
  <c r="P24" i="5"/>
  <c r="L148" i="5"/>
  <c r="O148" i="5" s="1"/>
  <c r="O149" i="5"/>
  <c r="F117" i="7"/>
  <c r="C117" i="7"/>
  <c r="E117" i="7"/>
  <c r="AR122" i="6"/>
  <c r="L116" i="6"/>
  <c r="O195" i="5"/>
  <c r="L181" i="5"/>
  <c r="AR155" i="6"/>
  <c r="L148" i="6"/>
  <c r="AR148" i="6" s="1"/>
  <c r="D117" i="7"/>
  <c r="V195" i="5"/>
  <c r="U181" i="5"/>
  <c r="L23" i="5"/>
  <c r="O24" i="5"/>
  <c r="O10" i="5"/>
  <c r="V10" i="5"/>
  <c r="V24" i="5"/>
  <c r="U23" i="5"/>
  <c r="FV117" i="7" l="1"/>
  <c r="FS117" i="7"/>
  <c r="FU117" i="7"/>
  <c r="FT117" i="7"/>
  <c r="Q8" i="5"/>
  <c r="Q7" i="5" s="1"/>
  <c r="AM51" i="6"/>
  <c r="AO71" i="6"/>
  <c r="AQ4" i="6"/>
  <c r="AQ116" i="6"/>
  <c r="AO52" i="6"/>
  <c r="AK51" i="6"/>
  <c r="O51" i="6"/>
  <c r="M51" i="6"/>
  <c r="AQ148" i="6"/>
  <c r="AQ89" i="6"/>
  <c r="AP52" i="6"/>
  <c r="J51" i="6"/>
  <c r="J181" i="6" s="1"/>
  <c r="K51" i="6"/>
  <c r="AP4" i="6"/>
  <c r="AO148" i="6"/>
  <c r="AO89" i="6"/>
  <c r="AQ52" i="6"/>
  <c r="AP116" i="6"/>
  <c r="N51" i="6"/>
  <c r="AP148" i="6"/>
  <c r="AO116" i="6"/>
  <c r="I51" i="6"/>
  <c r="P23" i="5"/>
  <c r="P181" i="5"/>
  <c r="P10" i="5"/>
  <c r="U22" i="5"/>
  <c r="V23" i="5"/>
  <c r="AR116" i="6"/>
  <c r="AR51" i="6" s="1"/>
  <c r="L51" i="6"/>
  <c r="O181" i="5"/>
  <c r="L180" i="5"/>
  <c r="O180" i="5" s="1"/>
  <c r="L22" i="5"/>
  <c r="O23" i="5"/>
  <c r="V181" i="5"/>
  <c r="U180" i="5"/>
  <c r="V180" i="5" s="1"/>
  <c r="AM181" i="6" l="1"/>
  <c r="AQ51" i="6"/>
  <c r="AK181" i="6"/>
  <c r="O181" i="6"/>
  <c r="M181" i="6"/>
  <c r="AO51" i="6"/>
  <c r="K181" i="6"/>
  <c r="L181" i="6"/>
  <c r="AR181" i="6" s="1"/>
  <c r="N181" i="6"/>
  <c r="AP51" i="6"/>
  <c r="I181" i="6"/>
  <c r="P180" i="5"/>
  <c r="P22" i="5"/>
  <c r="O22" i="5"/>
  <c r="L9" i="5"/>
  <c r="V22" i="5"/>
  <c r="U9" i="5"/>
  <c r="AQ181" i="6" l="1"/>
  <c r="AP181" i="6"/>
  <c r="AO181" i="6"/>
  <c r="P9" i="5"/>
  <c r="U8" i="5"/>
  <c r="V9" i="5"/>
  <c r="L8" i="5"/>
  <c r="O9" i="5"/>
  <c r="P8" i="5" l="1"/>
  <c r="O8" i="5"/>
  <c r="L7" i="5"/>
  <c r="V8" i="5"/>
  <c r="U7" i="5"/>
  <c r="P7" i="5" l="1"/>
  <c r="V7" i="5"/>
  <c r="O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tc={B109631E-12E3-4449-B12C-BA3852B84446}</author>
    <author/>
    <author>tc={FDFD574B-56F2-4836-87B0-DA40F431B825}</author>
    <author>tc={B770E9DC-6C59-4A86-A1AF-761343BE5C10}</author>
    <author>tc={ACB00576-732C-4829-92FF-7635C706E707}</author>
  </authors>
  <commentList>
    <comment ref="A4"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Diligenciar la vigencia de reporte
Respuesta:
    Se diligencia la vigencia reportada</t>
      </text>
    </comment>
    <comment ref="V5" authorId="1" shapeId="0" xr:uid="{00000000-0006-0000-0400-000002000000}">
      <text>
        <r>
          <rPr>
            <sz val="11"/>
            <color theme="1"/>
            <rFont val="Calibri"/>
            <family val="2"/>
            <scheme val="minor"/>
          </rPr>
          <t>======
ID#AAABmwynQxc
NCRR    (2025-06-27 20:59:29)
No debe superar 100%</t>
        </r>
      </text>
    </comment>
    <comment ref="R27" authorId="2" shapeId="0" xr:uid="{00000000-0006-0000-0400-000003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deja para revisión y análisis interno de la Corporación si este monto destinado está conforme con la normatividad vigente.
Respuesta:
    La Corporación da  cumplimiento a lo establecido en la Ley 344 de 1996, e incorpora en el presupuesto los porcentajes correspondientes a cada una de las fuentes de financiación, los cuales se liquidan y consignan mensualmente con base en los ingresos efectivamente recaudados asi:
El 20% de las transferencias del sector eléctrico y el 10% de sus rentas propias. 
</t>
      </text>
    </comment>
    <comment ref="R40" authorId="3" shapeId="0" xr:uid="{00000000-0006-0000-0400-000004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deja para revisión y análisis interno de la Corporación si este monto destinado está conforme con la normatividad vigente.
Respuesta:
    La Corporación da  cumplimiento a lo establecido en la Ley 344 de 1996, e incorpora en el presupuesto los porcentajes correspondientes a cada una de las fuentes de financiación, los cuales se liquidan y consignan mensualmente con base en los ingresos efectivamente recaudados asi:
El 20% de las transferencias del sector eléctrico y el 10% de sus rentas propias. 
</t>
      </text>
    </comment>
    <comment ref="O337" authorId="4" shapeId="0" xr:uid="{00000000-0006-0000-0400-00000500000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Explicar Por qué no hay valor reportado en este concepto, ni en Derechos por cobrar y Recaudo Efectivo.
Respuesta:
    De acuerdo con el nuevo catálogo presupuestal adoptado por la Contraloría General de la República, en las entidades que hacen parte del Presupuesto General de la Nación no se contempla la cuenta de “excedentes financieros”. Esto obedece a que los mayores recaudos y los recursos no comprometidos de la vigencia anterior no se reconocen como un concepto independiente, sino que se adicionan directamente al rubro presupuestal que dio origen a dichos ingresos.
En este sentido, el tratamiento presupuestal se realiza con base en la fuente original de los recursos, evitando la utilización de categorías agregadas como la de excedentes financieros.
Por otra parte, es importante precisar que los excedentes financieros sí aplican para determinados tipos de entidades, tales como los establecimientos públicos y las empresas industriales y comerciales del Estado no societarias, donde corresponden a resultados positivos de su gestión financiera. Asimismo, las corporaciones, en su calidad de entes autónomos con régimen constitucional propio, pueden tener un tratamiento presupuestal diferenciado.
</t>
      </text>
    </comment>
    <comment ref="K465" authorId="1" shapeId="0" xr:uid="{00000000-0006-0000-0400-000006000000}">
      <text>
        <r>
          <rPr>
            <sz val="11"/>
            <color theme="1"/>
            <rFont val="Calibri"/>
            <family val="2"/>
            <scheme val="minor"/>
          </rPr>
          <t>======
ID#AAABmwynQxg
tc={362743FC-A508-42A6-9AD7-2F214115B1CF}    (2025-06-27 20:59:29)
[Comentario encadenado]
Su versión de Excel le permite leer este comentario encadenado; sin embargo, las ediciones que se apliquen se quitarán si el archivo se abre en una versión más reciente de Excel. Más información: https://go.microsoft.com/fwlink/?linkid=870924
Comentario:
    Las convocatorias públicas en el SGR es para financiar Inversión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tc={B6E4C2B0-4155-4ABA-BCA4-58F9674A8243}</author>
    <author>tc={BFEE2155-0148-4C37-AD96-FBBF7A1A2276}</author>
    <author>tc={ADC88FD5-77A9-4DFB-8C63-092E09420E8F}</author>
    <author>tc={31783968-AE1C-4FCD-960E-50BAD828B1FD}</author>
    <author>tc={5754728C-0431-4955-83A1-D80AAE5EAF0E}</author>
    <author>tc={4EE99A8D-86CF-4539-A643-CE2CAB8ECF1C}</author>
  </authors>
  <commentList>
    <comment ref="M2" authorId="0" shapeId="0" xr:uid="{00000000-0006-0000-0500-000001000000}">
      <text>
        <r>
          <rPr>
            <sz val="11"/>
            <color theme="1"/>
            <rFont val="Calibri"/>
            <family val="2"/>
            <scheme val="minor"/>
          </rPr>
          <t>======
ID#AAABmwynQxQ
Usuario    (2025-06-27 20:59:29)
Incluye Recursos FONAM</t>
        </r>
      </text>
    </comment>
    <comment ref="I51" authorId="1" shapeId="0" xr:uid="{00000000-0006-0000-05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Informe ingresos (celda Q8)</t>
      </text>
    </comment>
    <comment ref="AK51" authorId="2" shapeId="0" xr:uid="{00000000-0006-0000-05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valor en Informe de ingresos (celda Q471)</t>
      </text>
    </comment>
    <comment ref="AO51" authorId="3" shapeId="0" xr:uid="{00000000-0006-0000-0500-000004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Informe ingresos (celda Q7)
Respuesta:
    Consistente con Matriz avance físico financiero (celda AE136); y con Informe Detallado de Gastos.</t>
      </text>
    </comment>
    <comment ref="AP51" authorId="4" shapeId="0" xr:uid="{00000000-0006-0000-0500-00000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Matriz avance físico financiero (celda AI136); y con Informe Detallado de Gastos.</t>
      </text>
    </comment>
    <comment ref="AQ51" authorId="5" shapeId="0" xr:uid="{00000000-0006-0000-0500-000006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Matriz avance físico financiero (celda AQ136); y con Informe Detallado de Gastos.</t>
      </text>
    </comment>
    <comment ref="AR51" authorId="6" shapeId="0" xr:uid="{00000000-0006-0000-0500-000007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Informe Detallado de Gastos.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tc={ED6682F2-FFE8-4A55-A091-F7D0FE545C90}</author>
  </authors>
  <commentList>
    <comment ref="FS117" authorId="0" shapeId="0" xr:uid="{00000000-0006-0000-06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Consistente con Informe de ingresos e informe de gastos</t>
      </text>
    </comment>
  </commentList>
</comments>
</file>

<file path=xl/sharedStrings.xml><?xml version="1.0" encoding="utf-8"?>
<sst xmlns="http://schemas.openxmlformats.org/spreadsheetml/2006/main" count="4023" uniqueCount="881">
  <si>
    <t>ANEXOS INFORME DE SEGUIMIENTO AL PLAN DE ACCIÓN 2024-2027</t>
  </si>
  <si>
    <t>Nombre de la Corporación</t>
  </si>
  <si>
    <t>Corporación Autónoma Regional del Alto Magdalena - CAM</t>
  </si>
  <si>
    <t>Periodo a reportar</t>
  </si>
  <si>
    <t>Corporación Autónoma Regional de Cundinamarca – CAR</t>
  </si>
  <si>
    <t>Nombre de la persona responsable del reporte</t>
  </si>
  <si>
    <t>Corporación Autónoma Regional del Canal del Dique – CARDIQUE</t>
  </si>
  <si>
    <t>Dependencia</t>
  </si>
  <si>
    <t>Corporación Autónoma Regional de Sucre – CARSUCRE</t>
  </si>
  <si>
    <t>Cargo</t>
  </si>
  <si>
    <t>Corporación Autónoma Regional de Santander – CAS</t>
  </si>
  <si>
    <t>Correo electrónico</t>
  </si>
  <si>
    <t>Corporación para el Desarrollo Sostenible del Norte y el Oriente Amazónico – CDA</t>
  </si>
  <si>
    <t>Teléfono</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</si>
  <si>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</si>
  <si>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</si>
  <si>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</si>
  <si>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</si>
  <si>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</si>
  <si>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</si>
  <si>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</si>
  <si>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</si>
  <si>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</si>
  <si>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</si>
  <si>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</si>
  <si>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</si>
  <si>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</si>
  <si>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</si>
  <si>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</si>
  <si>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</si>
  <si>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</si>
  <si>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Risaralda – CARDER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</si>
  <si>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</si>
  <si>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</si>
  <si>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</si>
  <si>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</si>
  <si>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</si>
  <si>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</si>
  <si>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</si>
  <si>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</si>
  <si>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</si>
  <si>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2024-I</t>
  </si>
  <si>
    <t>2024-II</t>
  </si>
  <si>
    <t>2025-I</t>
  </si>
  <si>
    <t>2025-II</t>
  </si>
  <si>
    <t>2026-I</t>
  </si>
  <si>
    <t>2026-II</t>
  </si>
  <si>
    <t>2027-I</t>
  </si>
  <si>
    <t>2027-II</t>
  </si>
  <si>
    <t>ANEXO No. 2. PROTOCOLO O GUÍA DE DILIGENCIAMIENTO</t>
  </si>
  <si>
    <t xml:space="preserve">MATRIZ DE SEGUIMIENTO A LA GESTIÓN Y DE AVANCE EN LAS METAS FÍSICAS Y FINANCIERAS DEL PLAN DE ACCIÓN </t>
  </si>
  <si>
    <t>ÍTEM</t>
  </si>
  <si>
    <t>DEFINICIONES</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</si>
  <si>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</si>
  <si>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</si>
  <si>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</si>
  <si>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</si>
  <si>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</si>
  <si>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</si>
  <si>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</si>
  <si>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</si>
  <si>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</si>
  <si>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</si>
  <si>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</si>
  <si>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</si>
  <si>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</si>
  <si>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</si>
  <si>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</si>
  <si>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</si>
  <si>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</si>
  <si>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</si>
  <si>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</si>
  <si>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</si>
  <si>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</si>
  <si>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
De conformidad al manual para el registro de la contabilidad presupuestal pública (CHIP) Son aquellos soportados en los actos en los cuales se determina la cuantía del ingreso que deba recibirse.</t>
  </si>
  <si>
    <t>(12) RECAUDO EFECTIVO</t>
  </si>
  <si>
    <t>(12) RECAUDO EFECTIVO Indique los recursos percibidos por la Corporación durante la vigencia de reporte,  monto recaudado en dinero o en papeles por concepto de ingresos de la vigencia o cuentas por cobrar, descontado las devoluciones o reversiones.</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</si>
  <si>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</si>
  <si>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</si>
  <si>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</si>
  <si>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</si>
  <si>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Ingresos Recursos Propios</t>
  </si>
  <si>
    <t>Ingresos Corrientes</t>
  </si>
  <si>
    <t>Recursos de Capital</t>
  </si>
  <si>
    <t>Aportes Recursos Nación</t>
  </si>
  <si>
    <t>Correspondea los recursos provenientes de las diferentes fuentes disponibles por la Nación, los cuales pueden formar o no parte de la Ley de Presupuesto General de la Nación.</t>
  </si>
  <si>
    <t xml:space="preserve">Aportes Presupuesto General de la Nación </t>
  </si>
  <si>
    <t>Corresponde a los recursos provenientes del Presupuesto General de la Nación, asignados directamente en la Ley Anual de Presupuesto, así como los recursos distribuidos durante la respectiva fiscal por parte del Ministerio de Ambiente y Desarrollo Sostenible, Ministerio de Hacienda, Departamento Nacional de Planeación u alguna otra entidad del orden Nacional, dirigidos a financiar el presupuesto de funcionamiento, inversión o servicio a la deuda, los cuales se rigen por las disposiciones establecidas en el Estatuto Orgánico de Presupuesto</t>
  </si>
  <si>
    <t>Aportes Fondo de Compensación Ambiental -FCA</t>
  </si>
  <si>
    <t>Corresponde a los recursos provenientes del Fondo de Compensación Ambiental, asignados directamente en la Ley Anual de Presupuesto, así como los recursos distribuidos durante la respectiva fiscal de ejecución por parte del Ministerio de Ambiente y Desarrollo Sostenible, dirigidos a financiar el presupuesto de funcionamiento, inversión o servicio a la deuda.</t>
  </si>
  <si>
    <t xml:space="preserve">Aportes Fondo Nacional Ambiental - FONAM, inversión </t>
  </si>
  <si>
    <t>Corresponde a los recursos provenientes del Fondo Nacional Ambiental, asignados directamente en la Ley Anual de Presupuesto, así como los recursos distribuidos durante la respectiva fiscal de ejecución, dirigidos a financiar el presupuesto de inversión.</t>
  </si>
  <si>
    <t>Aportes Fondo para la Vida y la Biodiversidad</t>
  </si>
  <si>
    <t>Corresponde a los recursos asignados por el Fondo para la Vida y la Biodiversidad a las Corporaciones Autónomas Regionales y de Desarrollo Sostenible</t>
  </si>
  <si>
    <t>Aportes del Sistema General de Regalias - SGR</t>
  </si>
  <si>
    <t>Aportes del Sistema General de Regalias - SGR- Asignaciones Directas</t>
  </si>
  <si>
    <t>Corresponde a las asignaciones presupuestales establecidas a las Corporaciones Autónomas Regionales y de Desarrollo Sostenible en la Ley bienal de presupuesto del Sistema General de Regalías, mediante Asignaciones Directas</t>
  </si>
  <si>
    <t>Aportes del Sistema General de Regalias - SGR - Convocatorias Públicas</t>
  </si>
  <si>
    <r>
      <rPr>
        <sz val="10"/>
        <color theme="1"/>
        <rFont val="Arial Narrow"/>
        <family val="2"/>
      </rPr>
      <t xml:space="preserve">Corresponde a las asignaciones presupuestales a las Corporaciones Autónomas Regionales y de Desarrollo Sostenible, en virtud de la aprobación de iniciativas de inversión en convocatorias públicas, abiertas y competitivas </t>
    </r>
    <r>
      <rPr>
        <i/>
        <sz val="10"/>
        <color theme="1"/>
        <rFont val="Arial Narrow"/>
        <family val="2"/>
      </rPr>
      <t>(Asignación Ambiental, Asignación para la Ciencia, Tecnología e Innovación Ambiental, Asignación para la Inversión Local en Ambiente y Desarrollo Sostenible y 20% mayor recaudo)</t>
    </r>
  </si>
  <si>
    <t>Aportes del Sistema General de Regalias - SGR - Designación como unidad ejecutora</t>
  </si>
  <si>
    <t>Corresponde a las asignaciones presupuestales a las Corporaciones Autónomas Regionales y de Desarrollo Sostenible, en virtud de la designación en calidad de entidad pública ejecutora de un proyecto de inversión que se financia por las diferentes bolsas de recursos del Sistema General de Regalías.</t>
  </si>
  <si>
    <t>PROTOCOLO O GUÍA DE DILIGENCIAMIENTO</t>
  </si>
  <si>
    <t>INFORME GASTOS PAC</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</si>
  <si>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</si>
  <si>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</si>
  <si>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</si>
  <si>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</si>
  <si>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</si>
  <si>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</si>
  <si>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</si>
  <si>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FONDO NACIONAL AMBIENTAL</t>
  </si>
  <si>
    <t>(7) RECURSOS FONDO PARA LA VIDA</t>
  </si>
  <si>
    <t>(8) RECURSOS DE REGALÍAS ASIGNACIÓN DIRECTA</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</si>
  <si>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</si>
  <si>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(9) RECURSOS DE REGALÍAS ASIGNACIÓN POR ADMINISTRACION</t>
  </si>
  <si>
    <t>(10) RECURSOS DE REGALÍAS ASIGNACIÓN POR OCAD</t>
  </si>
  <si>
    <t>(11) TOTAL RECURSOS</t>
  </si>
  <si>
    <t>Es la sumatoria del gasto realizado por recursos propios, Nación, Regalías y Fondo de Compensación Ambiental.</t>
  </si>
  <si>
    <t>(12) OBSERVACIONES</t>
  </si>
  <si>
    <t>Si es el caso, relacione lo que considere importante para la respectiva revisión y análisis que realizará la DOAT-SINA.</t>
  </si>
  <si>
    <t xml:space="preserve">PROTOCOLO O GUÍA DE DILIGENCIAMIENTO </t>
  </si>
  <si>
    <t>INFORME DETALLADO GASTOS DE INVERSIÓN</t>
  </si>
  <si>
    <t>ESTRUCTURA PLAN DE ACCIÓN INSTITUCIONAL</t>
  </si>
  <si>
    <t xml:space="preserve">RECURSOS APROPIADOS </t>
  </si>
  <si>
    <t>FUENTE DE FINANCIACIÓN</t>
  </si>
  <si>
    <t>PRESUPUESTADO</t>
  </si>
  <si>
    <t>COMPROMETIDO</t>
  </si>
  <si>
    <t>OBLIGACIONES</t>
  </si>
  <si>
    <t xml:space="preserve">PAGOS </t>
  </si>
  <si>
    <t>TOTAL RECURSOS</t>
  </si>
  <si>
    <t>OBSERVACIONES</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</si>
  <si>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</si>
  <si>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</si>
  <si>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</si>
  <si>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</si>
  <si>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</si>
  <si>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</si>
  <si>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</si>
  <si>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</si>
  <si>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</si>
  <si>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</si>
  <si>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</si>
  <si>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</si>
  <si>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NIVEL RENTISTICO</t>
  </si>
  <si>
    <t>SUBNIVEL RENTISTICO</t>
  </si>
  <si>
    <t>CONCEPTO</t>
  </si>
  <si>
    <t>NIVEL 1</t>
  </si>
  <si>
    <t>NIVEL 2</t>
  </si>
  <si>
    <t>NIVEL 3</t>
  </si>
  <si>
    <t>NIVEL 4</t>
  </si>
  <si>
    <t>NIVEL 5</t>
  </si>
  <si>
    <t>(4)
ADICIÓN</t>
  </si>
  <si>
    <t>(7)
FUNCIONAMIENTO</t>
  </si>
  <si>
    <t>(8)
INVERSIÓN</t>
  </si>
  <si>
    <t>(9)
FCA</t>
  </si>
  <si>
    <t>(10)
SERVICIO A LA DEUDA</t>
  </si>
  <si>
    <t>1</t>
  </si>
  <si>
    <t>Ingresos</t>
  </si>
  <si>
    <t>01</t>
  </si>
  <si>
    <t>Ingresos tributarios</t>
  </si>
  <si>
    <t>Impuestos directos</t>
  </si>
  <si>
    <t>014</t>
  </si>
  <si>
    <t xml:space="preserve">Sobretasa ambiental </t>
  </si>
  <si>
    <t>Sobretasa ambiental - Urbano</t>
  </si>
  <si>
    <t>Sobretasa ambiental - Urbano-Vigencia actual</t>
  </si>
  <si>
    <t>2</t>
  </si>
  <si>
    <t>Sobretasa ambiental - Urbano-Vigencia anterior</t>
  </si>
  <si>
    <t>02</t>
  </si>
  <si>
    <t>Sobretasa ambiental - Rural</t>
  </si>
  <si>
    <t>Sobretasa ambiental - Rural- Vigencia Actual</t>
  </si>
  <si>
    <t>Sobretasa ambiental - Rural- Vigencia Anterior</t>
  </si>
  <si>
    <t>201</t>
  </si>
  <si>
    <t>Sobretasa Ambiental Áreas Metropolitanas</t>
  </si>
  <si>
    <t>Sobretasa Ambiental Áreas Metropolitanas- Vigencia actual</t>
  </si>
  <si>
    <t>Sobretasa Ambiental Áreas Metropolitanas - Vigencia Anterior</t>
  </si>
  <si>
    <t>Ingresos no tributarios</t>
  </si>
  <si>
    <t>Contribuciones</t>
  </si>
  <si>
    <t>05</t>
  </si>
  <si>
    <t>Contribuciones diversas</t>
  </si>
  <si>
    <t>Contribución sector eléctrico</t>
  </si>
  <si>
    <t>Contribución sector eléctrico - Generadores de energía convencional</t>
  </si>
  <si>
    <t>Contribución sector eléctrico - Generadores de energía convencional - Vigencia Actual</t>
  </si>
  <si>
    <t>Contribución sector eléctrico - Generadores de energía convencional - Vigencia Anterior</t>
  </si>
  <si>
    <t>Contribución sector eléctrico - Generadores de energía no convencional</t>
  </si>
  <si>
    <t>Contribución sector eléctrico - Generadores de energía no convencional - Vigencia Actual</t>
  </si>
  <si>
    <t>Contribución sector eléctrico - Generadores de energía no convencional - Vigencia Anterior</t>
  </si>
  <si>
    <t>Tasas y derechos administrativos</t>
  </si>
  <si>
    <t>015</t>
  </si>
  <si>
    <t>Certificaciones y constancias</t>
  </si>
  <si>
    <t>Certificaciones y constancias- Vigencia Actual</t>
  </si>
  <si>
    <t>Certificaciones y constancias - Vigencia Anterior</t>
  </si>
  <si>
    <t>036</t>
  </si>
  <si>
    <t>Evaluación de licencias y trámites ambientales</t>
  </si>
  <si>
    <t>Evaluación de licencias y trámites ambientales - Vigencia Actual</t>
  </si>
  <si>
    <t>Evaluación de licencias y trámites ambientales -Vigencia Anterior</t>
  </si>
  <si>
    <t>037</t>
  </si>
  <si>
    <t>Seguimiento a licencias y trámites ambientales</t>
  </si>
  <si>
    <t>Seguimiento a licencias y trámites ambientales - Vigencia Actual</t>
  </si>
  <si>
    <t>Seguimiento a licencias y trámites ambientales - Vigencia Anterior</t>
  </si>
  <si>
    <t>Seguimiento a licencias y trámites ambientales - Rendimientos</t>
  </si>
  <si>
    <t>055</t>
  </si>
  <si>
    <t>Tasa por el uso del agua</t>
  </si>
  <si>
    <t>Tasa por el uso del agua - Vigencia Actual</t>
  </si>
  <si>
    <t>Tasa por el uso del agua - Vigencia Anterior</t>
  </si>
  <si>
    <t>088</t>
  </si>
  <si>
    <t>Tasa retributiva</t>
  </si>
  <si>
    <t>Tasa retributiva - Vigencia Actual</t>
  </si>
  <si>
    <t>Tasa retributiva - Vigencia Anterior</t>
  </si>
  <si>
    <t>089</t>
  </si>
  <si>
    <t>Tasa por aprovechamiento forestal</t>
  </si>
  <si>
    <t>Tasa por aprovechamiento forestal - Vigencia Actual</t>
  </si>
  <si>
    <t>Tasa por aprovechamiento forestal - Vigencia Anterior</t>
  </si>
  <si>
    <t>090</t>
  </si>
  <si>
    <t>Tasa compensatoria por caza de fauna silvestre</t>
  </si>
  <si>
    <t>Tasa compensatoria por caza de fauna silvestre - Vigencia Actual</t>
  </si>
  <si>
    <t>Tasa compensatoria por caza de fauna silvestre - Vigencia Anterior</t>
  </si>
  <si>
    <t>110</t>
  </si>
  <si>
    <t>Sobretasa ambiental - Peajes</t>
  </si>
  <si>
    <t>Sobretasa ambiental - Peajes - Vigencia Actual</t>
  </si>
  <si>
    <t>Sobretasa ambiental - Peajes - Vigencia Anterior</t>
  </si>
  <si>
    <t>112</t>
  </si>
  <si>
    <t>Tasa Compensatoria por la utilización permanente de la reserva forestal protectora Bosque Oriental de Bogotá</t>
  </si>
  <si>
    <t>Tasa Compensatoria por la utilización permanente de la reserva forestal protectora Bosque Oriental de Bogotá - Vigencia Actual</t>
  </si>
  <si>
    <t>Tasa Compensatoria por la utilización permanente de la reserva forestal protectora Bosque Oriental de Bogotá - Vigencia Anterior</t>
  </si>
  <si>
    <t>113</t>
  </si>
  <si>
    <t>Salvoconducto Único Nacional</t>
  </si>
  <si>
    <t>Salvoconducto Único Nacional - Vigencia Actual</t>
  </si>
  <si>
    <t>Salvoconducto Único Nacional - Vigencia Anterior</t>
  </si>
  <si>
    <t>03</t>
  </si>
  <si>
    <t>Multas, sanciones e intereses de mora</t>
  </si>
  <si>
    <t>001</t>
  </si>
  <si>
    <t>Multas y sanciones</t>
  </si>
  <si>
    <t>Sanciones disciplinarias</t>
  </si>
  <si>
    <t>Sanciones disciplinarias - Vigencia Actual</t>
  </si>
  <si>
    <t>Sanciones disciplinarias - Vigencia Anterior</t>
  </si>
  <si>
    <t>04</t>
  </si>
  <si>
    <t>Sanciones contractuales</t>
  </si>
  <si>
    <t>Sanciones contractuales - Vigencia Actual</t>
  </si>
  <si>
    <t>Sanciones contractuales - Vigencia Anterior</t>
  </si>
  <si>
    <t>Sanciones administrativas</t>
  </si>
  <si>
    <t>Sanciones administrativas - Vigencia Actual</t>
  </si>
  <si>
    <t>Sanciones administrativas - Vigencia Anterior</t>
  </si>
  <si>
    <t>13</t>
  </si>
  <si>
    <t>Sanciones sanitarias</t>
  </si>
  <si>
    <t>Sanciones sanitarias - Vigencia Actual</t>
  </si>
  <si>
    <t>Sanciones sanitarias - Vigencia Anterior</t>
  </si>
  <si>
    <t>22</t>
  </si>
  <si>
    <t>Multas ambientales</t>
  </si>
  <si>
    <t>Multas ambientales - Vigencia Actual</t>
  </si>
  <si>
    <t>Multas ambientales - Vigencia Anterior</t>
  </si>
  <si>
    <t>002</t>
  </si>
  <si>
    <t>Intereses de mora</t>
  </si>
  <si>
    <t>Venta de bienes y servicios</t>
  </si>
  <si>
    <t>Ventas de establecimientos de mercado</t>
  </si>
  <si>
    <t>00</t>
  </si>
  <si>
    <t>Agricultura, silvicultura y productos de la pesca</t>
  </si>
  <si>
    <t>Agricultura, silvicultura y productos de la pesca - Vigencia Actual</t>
  </si>
  <si>
    <t>Agricultura, silvicultura y productos de la pesca - Vigencia Anterior</t>
  </si>
  <si>
    <t>Minerales; electricidad, gas y agua</t>
  </si>
  <si>
    <t>Minerales; electricidad, gas y agua - Vigencia Actual</t>
  </si>
  <si>
    <t>Minerales; electricidad, gas y agua - Vigencia Anterior</t>
  </si>
  <si>
    <t>Productos alimenticios, bebidas y tabaco; textiles, prendas de vestir y productos de cuero</t>
  </si>
  <si>
    <t>Productos alimenticios, bebidas y tabaco; textiles, prendas de vestir y productos de cuero - Vigencia Actual</t>
  </si>
  <si>
    <t>Productos alimenticios, bebidas y tabaco; textiles, prendas de vestir y productos de cuero - Vigencia Anterior</t>
  </si>
  <si>
    <t>Otros bienes transportables (excepto productos metálicos, maquinaria y equipo)</t>
  </si>
  <si>
    <t>Otros bienes transportables (excepto productos metálicos, maquinaria y equipo) - Vigencia Actual</t>
  </si>
  <si>
    <t>Otros bienes transportables (excepto productos metálicos, maquinaria y equipo) - Vigencia Anterior</t>
  </si>
  <si>
    <t>Productos metálicos, maquinaria y equipo</t>
  </si>
  <si>
    <t>Productos metálicos, maquinaria y equipo - Vigencia Actual</t>
  </si>
  <si>
    <t>Productos metálicos, maquinaria y equipo - Vigencia Anterior</t>
  </si>
  <si>
    <t>Servicios de la construcción</t>
  </si>
  <si>
    <t>Servicios de la construcción - Vigencia Actual</t>
  </si>
  <si>
    <t>Servicios de la construcción - Vigencia Anterior</t>
  </si>
  <si>
    <t>06</t>
  </si>
  <si>
    <t>Servicios de alojamiento; servicios de suministro de comidas y bebidas; servicios de transporte; y servicios de distribución de electricidad, gas y agua</t>
  </si>
  <si>
    <t>Servicios de alojamiento; servicios de suministro de comidas y bebidas; servicios de transporte; y servicios de distribución de electricidad, gas y agua - Vigencia Actual</t>
  </si>
  <si>
    <t>Servicios de alojamiento; servicios de suministro de comidas y bebidas; servicios de transporte; y servicios de distribución de electricidad, gas y agua - Vigencia Anterior</t>
  </si>
  <si>
    <t>07</t>
  </si>
  <si>
    <t>Servicios financieros y servicios conexos, servicios inmobiliarios y servicios de leasing</t>
  </si>
  <si>
    <t>Servicios financieros y servicios conexos, servicios inmobiliarios y servicios de leasing - Vigencia Anterior</t>
  </si>
  <si>
    <t>Servicios financieros y servicios conexos, servicios inmobiliarios y servicios de leasing - Vigencia Actual</t>
  </si>
  <si>
    <t>08</t>
  </si>
  <si>
    <t xml:space="preserve">Servicios prestados a las empresas y servicios de producción </t>
  </si>
  <si>
    <t>Servicios prestados a las empresas y servicios de producción  - Vigencia Actual</t>
  </si>
  <si>
    <t>Servicios prestados a las empresas y servicios de producción  - Vigencia Anterior</t>
  </si>
  <si>
    <t>09</t>
  </si>
  <si>
    <t>Servicios para la comunidad, sociales y personales</t>
  </si>
  <si>
    <t>Servicios para la comunidad, sociales y personales - Vigencia Actual</t>
  </si>
  <si>
    <t>Servicios para la comunidad, sociales y personales - Vigencia Anterior</t>
  </si>
  <si>
    <t>10</t>
  </si>
  <si>
    <t>Elementos militares de un solo uso</t>
  </si>
  <si>
    <t>Elementos militares de un solo uso - Vigencia Actual</t>
  </si>
  <si>
    <t>Elementos militares de un solo uso - Vigencia Anterior</t>
  </si>
  <si>
    <t>Ventas incidentales de establecimientos no de mercado</t>
  </si>
  <si>
    <t>Agricultura, silvicultura y productos de la pesca -  Vigencia Anterior</t>
  </si>
  <si>
    <t>Servicios de alojamiento; servicios de suministro de comidas y bebidas; servicios de transporte; y servicios de distribución de electricidad, gas y agua -  Vigencia Actual</t>
  </si>
  <si>
    <t>Transferencias corrientes</t>
  </si>
  <si>
    <t>003</t>
  </si>
  <si>
    <t>Participaciones distintas del SGP</t>
  </si>
  <si>
    <t>Participación en impuestos</t>
  </si>
  <si>
    <t>14</t>
  </si>
  <si>
    <t>Participación ambiental en el porcentaje de recaudo del impuesto predial</t>
  </si>
  <si>
    <t>Participación ambiental en el porcentaje de recaudo del impuesto predial - Vigencia Actual</t>
  </si>
  <si>
    <t>Participación ambiental en el porcentaje de recaudo del impuesto predial - Vigencia Anterior</t>
  </si>
  <si>
    <t>Participación en multas, sanciones e intereses de mora</t>
  </si>
  <si>
    <t>Participación de intereses de mora al porcentaje de recaudo del impuesto predial.</t>
  </si>
  <si>
    <t>Participación de intereses de mora al porcentaje de recaudo del impuesto predial - Vigencia Actual</t>
  </si>
  <si>
    <t>Participación de intereses de mora al porcentaje de recaudo del impuesto predial - Vigencia Anterior</t>
  </si>
  <si>
    <t>009</t>
  </si>
  <si>
    <t>Recursos del Sistema de Seguridad Social Integral</t>
  </si>
  <si>
    <t>Sistema General de Pensiones</t>
  </si>
  <si>
    <t>Concurrencia pasivo pensional</t>
  </si>
  <si>
    <t>Concurrencia pasivo pensional - Vigencia Actual</t>
  </si>
  <si>
    <t>Concurrencia pasivo pensional -  Vigencia Anterior</t>
  </si>
  <si>
    <t>010</t>
  </si>
  <si>
    <t>Sentencias y conciliaciones</t>
  </si>
  <si>
    <t>Fallos nacionales</t>
  </si>
  <si>
    <t>Sentencias</t>
  </si>
  <si>
    <t>Sentencias - Vigencia Actual</t>
  </si>
  <si>
    <t>Sentencias - Vigencia Anterior</t>
  </si>
  <si>
    <t>Conciliaciones</t>
  </si>
  <si>
    <t>Conciliaciones - Vigencia Actual</t>
  </si>
  <si>
    <t>Conciliaciones - Vigencia Anterior</t>
  </si>
  <si>
    <t>Laudos arbitrales</t>
  </si>
  <si>
    <t>Laudos arbitrales - Vigencia Actual</t>
  </si>
  <si>
    <t>Laudos arbitrales - Vigencia Anterior</t>
  </si>
  <si>
    <t>011</t>
  </si>
  <si>
    <t>Indemnizaciones relacionadas con seguros no de vida</t>
  </si>
  <si>
    <t>Indemnizaciones relacionadas con seguros no de vida - Vigencia Anterior</t>
  </si>
  <si>
    <t>Indemnizaciones relacionadas con seguros no de vida - Vigencia Actual</t>
  </si>
  <si>
    <t>020</t>
  </si>
  <si>
    <t>Devoluciones seguridad social - pensiones</t>
  </si>
  <si>
    <t>Devoluciones seguridad social - pensiones - Vigencia Actual</t>
  </si>
  <si>
    <t>Devoluciones seguridad social - pensiones - Vigencia Anterior</t>
  </si>
  <si>
    <t>Recursos de capital</t>
  </si>
  <si>
    <t>Disposición de activos</t>
  </si>
  <si>
    <t>Disposición de activos financieros</t>
  </si>
  <si>
    <t>Acciones</t>
  </si>
  <si>
    <t>Acciones - Vigencia Actual</t>
  </si>
  <si>
    <t>Acciones - Vigencia Anterior</t>
  </si>
  <si>
    <t>Reducciones de capital</t>
  </si>
  <si>
    <t>Reducciones de capital - Vigencia Actual</t>
  </si>
  <si>
    <t>Reducciones de capital - Vigencia Anterior</t>
  </si>
  <si>
    <t>Reembolso de participaciones en fondos de inversión</t>
  </si>
  <si>
    <t>Reembolso de participaciones en fondos de inversión - Vigencia Actual</t>
  </si>
  <si>
    <t>Reembolso de participaciones en fondos de inversión - Vigencia Anterior</t>
  </si>
  <si>
    <t>004</t>
  </si>
  <si>
    <t>Títulos de devolución de impuestos-TIDIS</t>
  </si>
  <si>
    <t>Títulos de devolución de impuestos-TIDIS - Vigencia Actual</t>
  </si>
  <si>
    <t>Títulos de devolución de impuestos-TIDIS - Vigencia Anterior</t>
  </si>
  <si>
    <t>Disposición de activos no financieros</t>
  </si>
  <si>
    <t>Disposición de activos fijos</t>
  </si>
  <si>
    <t>Disposición de edificaciones y estructuras</t>
  </si>
  <si>
    <t>Disposición de edificaciones y estructuras - Vigencia Actual</t>
  </si>
  <si>
    <t>Disposición de edificaciones y estructuras - Vigencia Anterior</t>
  </si>
  <si>
    <t>Disposición de maquinaria y equipo</t>
  </si>
  <si>
    <t>Disposición de maquinaria y equipo - Vigencia Actual</t>
  </si>
  <si>
    <t>Disposición de maquinaria y equipo - Vigencia Anterior</t>
  </si>
  <si>
    <t>Disposición de otros activos fijos</t>
  </si>
  <si>
    <t>Disposición de recursos biológicos cultivados</t>
  </si>
  <si>
    <t>Disposición de recursos biológicos cultivados - Vigencia Actual</t>
  </si>
  <si>
    <t>Disposición de recursos biológicos cultivados - Vigencia Anterior</t>
  </si>
  <si>
    <t>Disposición de productos de la propiedad intelectual</t>
  </si>
  <si>
    <t>Disposición de productos de la propiedad intelectual - Vigencia Actual</t>
  </si>
  <si>
    <t>Disposición de productos de la propiedad intelectual - Vigencia Anterior</t>
  </si>
  <si>
    <t>Disposición de objetos de valor</t>
  </si>
  <si>
    <t>Disposición de joyas y artículos conexos</t>
  </si>
  <si>
    <t>Disposición de joyas y artículos conexos - Vigencia Actual</t>
  </si>
  <si>
    <t>Disposición de joyas y artículos conexos - Vigencia Anterior</t>
  </si>
  <si>
    <t>Disposición de antigüedades u otros objetos de arte</t>
  </si>
  <si>
    <t>Disposición de antigüedades u otros objetos de arte - Vigencia Actual</t>
  </si>
  <si>
    <t>Disposición de antigüedades u otros objetos de arte - Vigencia Anterior</t>
  </si>
  <si>
    <t>Disposición de otros objetos valiosos</t>
  </si>
  <si>
    <t>Disposición de otros objetos valiosos - Vigencia Actual</t>
  </si>
  <si>
    <t>Disposición de otros objetos valiosos - Vigencia Anterior</t>
  </si>
  <si>
    <t>Disposición de activos no producidos</t>
  </si>
  <si>
    <t>Disposición de  tierras y terrenos</t>
  </si>
  <si>
    <t>Disposición de  tierras y terrenos - Vigencia Actual</t>
  </si>
  <si>
    <t>Disposición de  tierras y terrenos - Vigencia Anterior</t>
  </si>
  <si>
    <t>Disposición de recursos biológicos no cultivados</t>
  </si>
  <si>
    <t>Disposición de recursos biológicos no cultivados - Vigencia Actual</t>
  </si>
  <si>
    <t>Disposición de recursos biológicos no cultivados - Vigencia Anterior</t>
  </si>
  <si>
    <t>Dividendos y utilidades por otras inversiones de capital</t>
  </si>
  <si>
    <t>Empresas industriales y comerciales del Estado societarias</t>
  </si>
  <si>
    <t>Empresas industriales y comerciales del Estado societarias - Vigencia Actual</t>
  </si>
  <si>
    <t>Empresas industriales y comerciales del Estado societarias - Vigencia Anterior</t>
  </si>
  <si>
    <t>Sociedades de economía mixta</t>
  </si>
  <si>
    <t>Sociedades de economía mixta - Vigencia Actual</t>
  </si>
  <si>
    <t>Sociedades de economía mixta - Vigencia Anterior</t>
  </si>
  <si>
    <t>Inversiones patrimoniales no controladas</t>
  </si>
  <si>
    <t>Inversiones patrimoniales no controladas - Vigencia Actual</t>
  </si>
  <si>
    <t>Inversiones patrimoniales no controladas - Vigencia Anterior</t>
  </si>
  <si>
    <t>Inversiones en entidades controladas - entidades en el exterior</t>
  </si>
  <si>
    <t>Inversiones en entidades controladas - entidades en el exterior - Vigencia Actual</t>
  </si>
  <si>
    <t>Inversiones en entidades controladas - entidades en el exterior - Vigencia Anterior</t>
  </si>
  <si>
    <t>Inversiones en entidades controladas - sociedades públicas</t>
  </si>
  <si>
    <t>Inversiones en entidades controladas - sociedades públicas - Vigencia Actual</t>
  </si>
  <si>
    <t>Inversiones en entidades controladas - sociedades públicas - Vigencia Anterior</t>
  </si>
  <si>
    <t>Rendimientos financieros</t>
  </si>
  <si>
    <t>Títulos participativos</t>
  </si>
  <si>
    <t>Depósitos</t>
  </si>
  <si>
    <t>Depósitos - Sobretasa Ambiental Urbano</t>
  </si>
  <si>
    <t>Depósitos - Sobretasa Ambiental Rural</t>
  </si>
  <si>
    <t>Depósitos - Sobretasa Ambiental Áreas Metropolitanas</t>
  </si>
  <si>
    <t>Depósitos - Contribución sector eléctrico - Generadores de energía convencional</t>
  </si>
  <si>
    <t>Depósitos - Contribución sector eléctrico - Generadores de energía no convencional</t>
  </si>
  <si>
    <t>Depósitos - Certificaciones y constancias</t>
  </si>
  <si>
    <t xml:space="preserve">Depósitos - Evaluación de licencias y trámites ambientales </t>
  </si>
  <si>
    <t xml:space="preserve">Depósitos - Seguimiento de licencias y trámites ambientales </t>
  </si>
  <si>
    <t>Depósitos -  Tasa por el Uso del Agua</t>
  </si>
  <si>
    <t>Depósitos - Tasa Retributiva</t>
  </si>
  <si>
    <t>11</t>
  </si>
  <si>
    <t>Depósitos - Tasa de Aprovechamiento Forestal</t>
  </si>
  <si>
    <t>12</t>
  </si>
  <si>
    <t>Depósitos - Tasa compensatoria por caza de fauna silvestre</t>
  </si>
  <si>
    <t>Depósitos -  Sobretasa ambiental - Peajes</t>
  </si>
  <si>
    <t>Depósitos - Tasa Compensatoria por la utilización permanente de la reserva forestal protectora Bosque Oriental de Bogotá</t>
  </si>
  <si>
    <t>15</t>
  </si>
  <si>
    <t>Depósitos - Salvoconducto Único Nacional</t>
  </si>
  <si>
    <t>16</t>
  </si>
  <si>
    <t>Depósitos - Multas ambientales</t>
  </si>
  <si>
    <t>17</t>
  </si>
  <si>
    <t>Depósitos - Intereses de mora multas y sanciones</t>
  </si>
  <si>
    <t>18</t>
  </si>
  <si>
    <t>Depósitos - Venta de bienes y servicios</t>
  </si>
  <si>
    <t>19</t>
  </si>
  <si>
    <t>Depósitos - Participación ambiental en el porcentaje de recaudo del impuesto predial</t>
  </si>
  <si>
    <t>20</t>
  </si>
  <si>
    <t>Depósitos - Participación de intereses de mora al porcentaje de recaudo del impuesto predial.</t>
  </si>
  <si>
    <t>21</t>
  </si>
  <si>
    <t>Depósitos - Concurrencia pasivo pensional</t>
  </si>
  <si>
    <t>Depósitos - Fallos Nacionales Sentencias</t>
  </si>
  <si>
    <t>23</t>
  </si>
  <si>
    <t>Depósitos - Fallos Nacionales Conciliaciones</t>
  </si>
  <si>
    <t>24</t>
  </si>
  <si>
    <t>Depósitos - Fallos Nacionales Laudos arbitrales</t>
  </si>
  <si>
    <t>25</t>
  </si>
  <si>
    <t>Depósitos - Indemnizaciones relacionadas con seguros no de vida</t>
  </si>
  <si>
    <t>26</t>
  </si>
  <si>
    <t>Depósitos -  Devoluciones seguridad Social Pensiones</t>
  </si>
  <si>
    <t>27</t>
  </si>
  <si>
    <t>Depósitos - Disposición de activos financieros</t>
  </si>
  <si>
    <t>28</t>
  </si>
  <si>
    <t>Depósitos - Disposición de activos no financieros</t>
  </si>
  <si>
    <t>29</t>
  </si>
  <si>
    <t>Depósitos - Sociedades de economía mixta</t>
  </si>
  <si>
    <t>30</t>
  </si>
  <si>
    <t>Depósitos - Dividendos y utilidades por otras inversiones de capital</t>
  </si>
  <si>
    <t>Valores distintos de acciones</t>
  </si>
  <si>
    <t>Cuenta única nacional</t>
  </si>
  <si>
    <t>Intereses por préstamos</t>
  </si>
  <si>
    <t>Rendimientos recursos de terceros</t>
  </si>
  <si>
    <t>Recursos de crédito externo</t>
  </si>
  <si>
    <t>Recursos de contratos de empréstitos externos</t>
  </si>
  <si>
    <t>Bancos comerciales</t>
  </si>
  <si>
    <t>Entidades de fomento</t>
  </si>
  <si>
    <t>Gobiernos</t>
  </si>
  <si>
    <t>Bancos centrales y agencias de gobiernos</t>
  </si>
  <si>
    <t>Organismos multilaterales</t>
  </si>
  <si>
    <t>BID</t>
  </si>
  <si>
    <t>BIRF</t>
  </si>
  <si>
    <t>CAF</t>
  </si>
  <si>
    <t>005</t>
  </si>
  <si>
    <t>Otras instituciones financieras</t>
  </si>
  <si>
    <t>FIDA</t>
  </si>
  <si>
    <t>FODI</t>
  </si>
  <si>
    <t>Recursos de crédito externo de otras instituciones financieras</t>
  </si>
  <si>
    <t>Títulos de deuda</t>
  </si>
  <si>
    <t>Bonos</t>
  </si>
  <si>
    <t>Proveedores</t>
  </si>
  <si>
    <t>Recursos de crédito interno</t>
  </si>
  <si>
    <t>Recursos de contratos de empréstitos internos</t>
  </si>
  <si>
    <t>Banca comercial</t>
  </si>
  <si>
    <t>Nación</t>
  </si>
  <si>
    <t>Banca de fomento</t>
  </si>
  <si>
    <t>006</t>
  </si>
  <si>
    <t>007</t>
  </si>
  <si>
    <t>Otras entidades no financieras</t>
  </si>
  <si>
    <t>Colocación y títulos TES</t>
  </si>
  <si>
    <t>Colocación y títulos TES clase B a corto plazo</t>
  </si>
  <si>
    <t>Colocación y títulos TES clase B a largo plazo</t>
  </si>
  <si>
    <t>Bonos y otros títulos emitidos</t>
  </si>
  <si>
    <t>Transferencias de capital</t>
  </si>
  <si>
    <t>Donaciones</t>
  </si>
  <si>
    <t>De gobiernos extranjeros</t>
  </si>
  <si>
    <t xml:space="preserve">No condicionadas a la adquisición de un activo </t>
  </si>
  <si>
    <t xml:space="preserve">Condicionadas a la adquisición de un activo </t>
  </si>
  <si>
    <t>De organizaciones internacionales</t>
  </si>
  <si>
    <t>Del sector privado</t>
  </si>
  <si>
    <t>Compensaciones de capital</t>
  </si>
  <si>
    <t>Resarcimiento por procesos de gestión fiscal</t>
  </si>
  <si>
    <t>Compensación por daños a la propiedad</t>
  </si>
  <si>
    <t>De otras entidades del gobierno general</t>
  </si>
  <si>
    <t>Condicionadas a la adquisición de un activo</t>
  </si>
  <si>
    <t>Condicionadas a la disminución de un pasivo</t>
  </si>
  <si>
    <t>Recuperación de cartera - préstamos</t>
  </si>
  <si>
    <t>De entidades del nivel territorial</t>
  </si>
  <si>
    <t>De otras entidades de gobierno</t>
  </si>
  <si>
    <t>De personas naturales</t>
  </si>
  <si>
    <t>De otras empresas</t>
  </si>
  <si>
    <t>Recuperación cuotas partes pensionales</t>
  </si>
  <si>
    <t>Recursos del balance</t>
  </si>
  <si>
    <t>Cancelación reservas</t>
  </si>
  <si>
    <t>Superávit fiscal</t>
  </si>
  <si>
    <t>Mayores ingresos no aforados de la vigencia Anterior</t>
  </si>
  <si>
    <t>Mayores ingresos no aforados de la vigencia Anterior - Sobretasa Ambiental Urbano</t>
  </si>
  <si>
    <t>Mayores ingresos no aforados de la vigencia Anterior - Sobretasa Ambiental Rural</t>
  </si>
  <si>
    <t>Mayores ingresos no aforados de la vigencia Anterior - Sobretasa Ambiental Áreas Metropolitanas</t>
  </si>
  <si>
    <t>Mayores ingresos no aforados de la vigencia Anterior - Contribución sector eléctrico - Generadores de energía convencional</t>
  </si>
  <si>
    <t>Mayores ingresos no aforados de la vigencia Anterior - Contribución sector eléctrico - Generadores de energía no convencional</t>
  </si>
  <si>
    <t>Mayores ingresos no aforados de la vigencia Anterior - Certificaciones y constancias</t>
  </si>
  <si>
    <t xml:space="preserve">Mayores ingresos no aforados de la vigencia Anterior - Evaluación de licencias y trámites ambientales </t>
  </si>
  <si>
    <t xml:space="preserve">Mayores ingresos no aforados de la vigencia Anterior - Seguimiento de licencias y trámites ambientales </t>
  </si>
  <si>
    <t>Mayores ingresos no aforados de la vigencia Anterior -  Tasa por el Uso del Agua</t>
  </si>
  <si>
    <t>Mayores ingresos no aforados de la vigencia Anterior - Tasa Retributiva</t>
  </si>
  <si>
    <t>Mayores ingresos no aforados de la vigencia Anterior - Tasa de Aprovechamiento Forestal</t>
  </si>
  <si>
    <t>Mayores ingresos no aforados de la vigencia Anterior - Tasa compensatoria por caza de fauna silvestre</t>
  </si>
  <si>
    <t>Mayores ingresos no aforados de la vigencia Anterior -  Sobretasa ambiental - Peajes</t>
  </si>
  <si>
    <t>Mayores ingresos no aforados de la vigencia Anterior - Tasa Compensatoria por la utilización permanente de la reserva forestal protectora Bosque Oriental de Bogotá</t>
  </si>
  <si>
    <t>Mayores ingresos no aforados de la vigencia Anterior - Salvoconducto Único Nacional</t>
  </si>
  <si>
    <t>Mayores ingresos no aforados de la vigencia Anterior - Multas ambientales</t>
  </si>
  <si>
    <t>Mayores ingresos no aforados de la vigencia Anterior - Intereses de mora multas y sanciones</t>
  </si>
  <si>
    <t>Mayores ingresos no aforados de la vigencia Anterior - Venta de bienes y servicios</t>
  </si>
  <si>
    <t>Mayores ingresos no aforados de la vigencia Anterior - Participación ambiental en el porcentaje de recaudo del impuesto predial</t>
  </si>
  <si>
    <t>Mayores ingresos no aforados de la vigencia Anterior - Participación de intereses de mora al porcentaje de recaudo del impuesto predial.</t>
  </si>
  <si>
    <t>Mayores ingresos no aforados de la vigencia Anterior - Concurrencia pasivo pensional</t>
  </si>
  <si>
    <t>Mayores ingresos no aforados de la vigencia Anterior - Fallos Nacionales Sentencias</t>
  </si>
  <si>
    <t>Mayores ingresos no aforados de la vigencia Anterior - Fallos Nacionales Conciliaciones</t>
  </si>
  <si>
    <t>Mayores ingresos no aforados de la vigencia Anterior - Fallos Nacionales Laudos arbitrales</t>
  </si>
  <si>
    <t>Mayores ingresos no aforados de la vigencia Anterior - Indemnizaciones relacionadas con seguros no de vida</t>
  </si>
  <si>
    <t>Mayores ingresos no aforados de la vigencia Anterior -  Devoluciones seguridad Social Pensiones</t>
  </si>
  <si>
    <t>Mayores ingresos no aforados de la vigencia Anterior - Disposición de activos financieros</t>
  </si>
  <si>
    <t>Mayores ingresos no aforados de la vigencia Anterior - Disposición de activos no financieros</t>
  </si>
  <si>
    <t>Mayores ingresos no aforados de la vigencia Anterior - Sociedades de economía mixta</t>
  </si>
  <si>
    <t>Mayores ingresos no aforados de la vigencia Anterior - Dividendos y utilidades por otras inversiones de capital</t>
  </si>
  <si>
    <t>31</t>
  </si>
  <si>
    <t>Mayores ingresos no aforados de la vigencia Anterior -  Rendimientos Financieros</t>
  </si>
  <si>
    <t>Compromisos presupuestales cancelados vigencia anterior</t>
  </si>
  <si>
    <t>Compromisos presupuestales cancelados vigencia anterior - Sobretasa Ambiental Urbano</t>
  </si>
  <si>
    <t>Compromisos presupuestales cancelados vigencia anterior - Sobretasa Ambiental Rural</t>
  </si>
  <si>
    <t>Compromisos presupuestales cancelados vigencia anterior - Sobretasa Ambiental Áreas Metropolitanas</t>
  </si>
  <si>
    <t>Compromisos presupuestales cancelados vigencia anterior - Contribución sector eléctrico - Generadores de energía convencional</t>
  </si>
  <si>
    <t>Compromisos presupuestales cancelados vigencia anterior - Contribución sector eléctrico - Generadores de energía no convencional</t>
  </si>
  <si>
    <t>Compromisos presupuestales cancelados vigencia anterior - Certificaciones y constancias</t>
  </si>
  <si>
    <t xml:space="preserve">Compromisos presupuestales cancelados vigencia anterior - Evaluación de licencias y trámites ambientales </t>
  </si>
  <si>
    <t xml:space="preserve">Compromisos presupuestales cancelados vigencia anterior - Seguimiento de licencias y trámites ambientales </t>
  </si>
  <si>
    <t>Compromisos presupuestales cancelados vigencia anterior -  Tasa por el Uso del Agua</t>
  </si>
  <si>
    <t>Compromisos presupuestales cancelados vigencia anterior - Tasa Retributiva</t>
  </si>
  <si>
    <t>Compromisos presupuestales cancelados vigencia anterior - Tasa de Aprovechamiento Forestal</t>
  </si>
  <si>
    <t>Compromisos presupuestales cancelados vigencia anterior - Tasa compensatoria por caza de fauna silvestre</t>
  </si>
  <si>
    <t>Compromisos presupuestales cancelados vigencia anterior -  Sobretasa ambiental - Peajes</t>
  </si>
  <si>
    <t>Compromisos presupuestales cancelados vigencia anterior - Tasa Compensatoria por la utilización permanente de la reserva forestal protectora Bosque Oriental de Bogotá</t>
  </si>
  <si>
    <t>Compromisos presupuestales cancelados vigencia anterior - Salvoconducto Único Nacional</t>
  </si>
  <si>
    <t>Compromisos presupuestales cancelados vigencia anterior - Multas ambientales</t>
  </si>
  <si>
    <t>Compromisos presupuestales cancelados vigencia anterior - Intereses de mora multas y sanciones</t>
  </si>
  <si>
    <t>Compromisos presupuestales cancelados vigencia anterior - Venta de bienes y servicios</t>
  </si>
  <si>
    <t>Compromisos presupuestales cancelados vigencia anterior - Participación ambiental en el porcentaje de recaudo del impuesto predial</t>
  </si>
  <si>
    <t>Compromisos presupuestales cancelados vigencia anterior - Participación de intereses de mora al porcentaje de recaudo del impuesto predial.</t>
  </si>
  <si>
    <t>Compromisos presupuestales cancelados vigencia anterior - Concurrencia pasivo pensional</t>
  </si>
  <si>
    <t>Compromisos presupuestales cancelados vigencia anterior - Fallos Nacionales Sentencias</t>
  </si>
  <si>
    <t>Compromisos presupuestales cancelados vigencia anterior - Fallos Nacionales Conciliaciones</t>
  </si>
  <si>
    <t>Compromisos presupuestales cancelados vigencia anterior - Fallos Nacionales Laudos arbitrales</t>
  </si>
  <si>
    <t>Compromisos presupuestales cancelados vigencia anterior - Indemnizaciones relacionadas con seguros no de vida</t>
  </si>
  <si>
    <t>Compromisos presupuestales cancelados vigencia anterior -  Devoluciones seguridad Social Pensiones</t>
  </si>
  <si>
    <t>Compromisos presupuestales cancelados vigencia anterior - Disposición de activos financieros</t>
  </si>
  <si>
    <t>Compromisos presupuestales cancelados vigencia anterior - Disposición de activos no financieros</t>
  </si>
  <si>
    <t>Compromisos presupuestales cancelados vigencia anterior - Sociedades de economía mixta</t>
  </si>
  <si>
    <t>Compromisos presupuestales cancelados vigencia anterior - Dividendos y utilidades por otras inversiones de capital</t>
  </si>
  <si>
    <t>Compromisos presupuestales cancelados vigencia anterior -  Rendimientos Financieros</t>
  </si>
  <si>
    <t>Saldos de apropiación de gastos vigencia anterior</t>
  </si>
  <si>
    <t>Saldos de apropiación de gastos vigencia anterior - Sobretasa Ambiental Urbano</t>
  </si>
  <si>
    <t>Saldos de apropiación de gastos vigencia anterior - Sobretasa Ambiental Rural</t>
  </si>
  <si>
    <t>Saldos de apropiación de gastos vigencia anterior - Sobretasa Ambiental Áreas Metropolitanas</t>
  </si>
  <si>
    <t>Saldos de apropiación de gastos vigencia anterior - Contribución sector eléctrico - Generadores de energía convencional</t>
  </si>
  <si>
    <t>Saldos de apropiación de gastos vigencia anterior - Contribución sector eléctrico - Generadores de energía no convencional</t>
  </si>
  <si>
    <t>Saldos de apropiación de gastos vigencia anterior - Certificaciones y constancias</t>
  </si>
  <si>
    <t xml:space="preserve">Saldos de apropiación de gastos vigencia anterior - Evaluación de licencias y trámites ambientales </t>
  </si>
  <si>
    <t xml:space="preserve">Saldos de apropiación de gastos vigencia anterior - Seguimiento de licencias y trámites ambientales </t>
  </si>
  <si>
    <t>Saldos de apropiación de gastos vigencia anterior -  Tasa por el Uso del Agua</t>
  </si>
  <si>
    <t>Saldos de apropiación de gastos vigencia anterior - Tasa Retributiva</t>
  </si>
  <si>
    <t>Saldos de apropiación de gastos vigencia anterior - Tasa de Aprovechamiento Forestal</t>
  </si>
  <si>
    <t>Saldos de apropiación de gastos vigencia anterior - Tasa compensatoria por caza de fauna silvestre</t>
  </si>
  <si>
    <t>Saldos de apropiación de gastos vigencia anterior -  Sobretasa ambiental - Peajes</t>
  </si>
  <si>
    <t>Saldos de apropiación de gastos vigencia anterior - Tasa Compensatoria por la utilización permanente de la reserva forestal protectora Bosque Oriental de Bogotá</t>
  </si>
  <si>
    <t>Saldos de apropiación de gastos vigencia anterior - Salvoconducto Único Nacional</t>
  </si>
  <si>
    <t>Saldos de apropiación de gastos vigencia anterior - Multas ambientales</t>
  </si>
  <si>
    <t>Saldos de apropiación de gastos vigencia anterior - Intereses de mora multas y sanciones</t>
  </si>
  <si>
    <t>Saldos de apropiación de gastos vigencia anterior - Venta de bienes y servicios</t>
  </si>
  <si>
    <t>Saldos de apropiación de gastos vigencia anterior - Participación ambiental en el porcentaje de recaudo del impuesto predial</t>
  </si>
  <si>
    <t>Saldos de apropiación de gastos vigencia anterior - Participación de intereses de mora al porcentaje de recaudo del impuesto predial.</t>
  </si>
  <si>
    <t>Saldos de apropiación de gastos vigencia anterior - Concurrencia pasivo pensional</t>
  </si>
  <si>
    <t>Saldos de apropiación de gastos vigencia anterior - Fallos Nacionales Sentencias</t>
  </si>
  <si>
    <t>Saldos de apropiación de gastos vigencia anterior - Fallos Nacionales Conciliaciones</t>
  </si>
  <si>
    <t>Saldos de apropiación de gastos vigencia anterior - Fallos Nacionales Laudos arbitrales</t>
  </si>
  <si>
    <t>Saldos de apropiación de gastos vigencia anterior - Indemnizaciones relacionadas con seguros no de vida</t>
  </si>
  <si>
    <t>Saldos de apropiación de gastos vigencia anterior -  Devoluciones seguridad Social Pensiones</t>
  </si>
  <si>
    <t>Saldos de apropiación de gastos vigencia anterior - Disposición de activos financieros</t>
  </si>
  <si>
    <t>Saldos de apropiación de gastos vigencia anterior - Disposición de activos no financieros</t>
  </si>
  <si>
    <t>Saldos de apropiación de gastos vigencia anterior - Sociedades de economía mixta</t>
  </si>
  <si>
    <t>Saldos de apropiación de gastos vigencia anterior - Dividendos y utilidades por otras inversiones de capital</t>
  </si>
  <si>
    <t>Saldos de apropiación de gastos vigencia anterior -  Rendimientos Financieros</t>
  </si>
  <si>
    <t>Reintegros y otros recursos no apropiados</t>
  </si>
  <si>
    <t>Reintegros</t>
  </si>
  <si>
    <t>Recursos no apropiados</t>
  </si>
  <si>
    <t xml:space="preserve">Aportes Recursos Nación </t>
  </si>
  <si>
    <t>Aportes Presupuesto General de la Nación - Funcionamiento</t>
  </si>
  <si>
    <t>Aportes de la Nación para Gastos de personal</t>
  </si>
  <si>
    <t>Aportes de la Nación para Adquisición de bienes y servicios</t>
  </si>
  <si>
    <t>Aportes de la Nación para Transferencias corrientes</t>
  </si>
  <si>
    <t>Aportes Presupuesto General de la Nación - Servicio a la deuda</t>
  </si>
  <si>
    <t>Aportes Presupuesto General de la Nación - Inversión</t>
  </si>
  <si>
    <t>Aportes Fondo de Compensación Ambiental - FCA</t>
  </si>
  <si>
    <t xml:space="preserve">Aportes Fondo de Compensación Ambiental -FCA, Funcionamiento </t>
  </si>
  <si>
    <t>Aportes del FCA para Gastos de personal</t>
  </si>
  <si>
    <t>Aportes del FCA para Adquisición de bienes y servicios</t>
  </si>
  <si>
    <t>Aportes del FCA para Transferencias corrientes</t>
  </si>
  <si>
    <t xml:space="preserve">Aportes Fondo de Compensación Ambiental -FCA, inversión </t>
  </si>
  <si>
    <t>3</t>
  </si>
  <si>
    <t>4</t>
  </si>
  <si>
    <t xml:space="preserve">Aportes Fondo para la Vida -inversión </t>
  </si>
  <si>
    <t>Aportes del Sistema General de Regalías - SGR</t>
  </si>
  <si>
    <t>Aportes del Sistema General de Regalías - SGR- Asignaciones Directas</t>
  </si>
  <si>
    <t>Aportes del SGR para Funcionamiento</t>
  </si>
  <si>
    <t>Aportes del SGR para Gastos de personal</t>
  </si>
  <si>
    <t>Aportes del SGR para Adquisición de bienes y servicios</t>
  </si>
  <si>
    <t>Aportes del SGR  para Transferencias corrientes</t>
  </si>
  <si>
    <t>Aportes del SGR para Servicio de la Deuda</t>
  </si>
  <si>
    <t>Aportes del SGR para Inversión</t>
  </si>
  <si>
    <t>Aportes del Sistema General de Regalías - SGR - Convocatorias Públicas</t>
  </si>
  <si>
    <t>Aportes del Sistema General de Regalías - SGR - Designación como unidad ejecutora</t>
  </si>
  <si>
    <t>CONCEPTO 
(2)</t>
  </si>
  <si>
    <t>RECURSOS PROPIOS
(3)</t>
  </si>
  <si>
    <t>RECURSOS DE LA NACIÓN 
(4)</t>
  </si>
  <si>
    <t>RECURSOS FONDO DE COMPENSACIÓN AMBIENTAL
(5)</t>
  </si>
  <si>
    <t>RECURSOS FONDO NACIONAL AMBIENTAL
(6)</t>
  </si>
  <si>
    <t>RECURSOS DE REGALÍAS  - Convocatorias Públicas
(9)</t>
  </si>
  <si>
    <t>RECURSOS DE REGALÍAS - Designación como unidad ejecutora
(10)</t>
  </si>
  <si>
    <t>TOTAL RECURSOS
(11)</t>
  </si>
  <si>
    <t>OBSERVACIONES (12)</t>
  </si>
  <si>
    <t>APROPIACIÓN</t>
  </si>
  <si>
    <t>COMPROMISOS</t>
  </si>
  <si>
    <t>PAGOS</t>
  </si>
  <si>
    <t>GASTOS DE FUNCIONAMIENTO</t>
  </si>
  <si>
    <t>GASTOS DE PERSONAL</t>
  </si>
  <si>
    <t>ADQUISICIÓN DE BIENES Y SERVICIOS</t>
  </si>
  <si>
    <t>ADQUISICIÓN DE ACTIVOS NO FINANCIEROS</t>
  </si>
  <si>
    <t>ADQUISICIONES DIFERENTES DE ACTIVOS</t>
  </si>
  <si>
    <t>TRANSFERENCIAS CORRIENTES</t>
  </si>
  <si>
    <t>A GOBIERNOS Y ORGANIZACIONES INTERNACIONALES</t>
  </si>
  <si>
    <t>A ORGANIZACIONES NACIONALES</t>
  </si>
  <si>
    <t>ASOCIACIÓN DE CORPORACIONES AUTÓNOMAS REGIONALES</t>
  </si>
  <si>
    <t>Membresías</t>
  </si>
  <si>
    <t>PRESTACIONES PARA CUBRIR RIESGOS SOCIALES</t>
  </si>
  <si>
    <t>PRESTACIONES SOCIALES RELACIONADAS CON EL EMPLEO</t>
  </si>
  <si>
    <t>SENTENCIAS Y CONCILIACIONES</t>
  </si>
  <si>
    <t>FALLOS NACIONALES</t>
  </si>
  <si>
    <t>FALLOS INTERNACIONALES</t>
  </si>
  <si>
    <t>TRANSFERENCIAS DE CAPITAL</t>
  </si>
  <si>
    <t>GOBIERNOS Y ORGANIZACIONES INTERNACIONALES</t>
  </si>
  <si>
    <t>ENTIDADES DEL GOBIERNO GENERAL</t>
  </si>
  <si>
    <t xml:space="preserve">COMPENSACIONES DE CAPITAL </t>
  </si>
  <si>
    <t xml:space="preserve">PARA LA ADQUISICIÓN DE ACTIVOS NO FINANCIEROS </t>
  </si>
  <si>
    <t>5</t>
  </si>
  <si>
    <t>GASTOS DE COMERCIALIZACIÓN Y PRODUCCIÓN</t>
  </si>
  <si>
    <t>MATERIALES Y SUMINISTROS</t>
  </si>
  <si>
    <t>ADQUISICIÓN DE SERVICIOS</t>
  </si>
  <si>
    <t>6</t>
  </si>
  <si>
    <t>ADQUISICIÓN DE ACTIVOS FINANCIEROS</t>
  </si>
  <si>
    <t>CONCESIÓN DE PRÉSTAMOS</t>
  </si>
  <si>
    <t>ADQUISICIÓN DE ACCIONES</t>
  </si>
  <si>
    <t>7</t>
  </si>
  <si>
    <t>DISMINUCIÓN DE PASIVOS</t>
  </si>
  <si>
    <t>CESANTÍAS</t>
  </si>
  <si>
    <t>DEVOLUCIÓN DEL AHORRO VOLUNTARIO DE LOS TRABAJADORES</t>
  </si>
  <si>
    <t>8</t>
  </si>
  <si>
    <t>GASTOS POR TRIBUTOS, TASAS, CONTRIBUCIONES, MULTAS, SANCIONES E INTERESES DE MORA</t>
  </si>
  <si>
    <t>IMPUESTOS</t>
  </si>
  <si>
    <t>ESTAMPILLAS</t>
  </si>
  <si>
    <t>TASAS Y DERECHOS ADMINISTRATIVOS</t>
  </si>
  <si>
    <t>CONTRIBUCIONES</t>
  </si>
  <si>
    <t>CONTRIBUCIÓN - FONDO DE COMPENSACIÓN AMBIENTAL</t>
  </si>
  <si>
    <t>MULTAS, SANCIONES E INTERESES DE MORA</t>
  </si>
  <si>
    <t>SERVICIO DE LA DEUDA</t>
  </si>
  <si>
    <t>SERVICIOS DE LA DEUDA PÚBLICA EXTERNA</t>
  </si>
  <si>
    <t>INTERESES DE LA DEUDA PÚBLICA EXTERNA</t>
  </si>
  <si>
    <t>COMISIONES Y OTROS GASTOS</t>
  </si>
  <si>
    <t>SERVICIOS DE LA DEUDA PÚBLICA INTERNA</t>
  </si>
  <si>
    <t>INTERESES DE LA DEUDA PÚBLICA INTERNA</t>
  </si>
  <si>
    <t>FONDO DE CONTINGENCIAS</t>
  </si>
  <si>
    <r>
      <rPr>
        <b/>
        <sz val="10"/>
        <color theme="0"/>
        <rFont val="Verdana"/>
        <family val="2"/>
      </rPr>
      <t xml:space="preserve">TOTAL GASTOS DE INVERSIÓN </t>
    </r>
    <r>
      <rPr>
        <b/>
        <sz val="10"/>
        <color rgb="FFFFFF00"/>
        <rFont val="Verdana"/>
        <family val="2"/>
      </rPr>
      <t>(inserte filas cuando sea necesario)</t>
    </r>
  </si>
  <si>
    <t>TOTAL PRESUPUESTO DE GASTOS</t>
  </si>
  <si>
    <t>(1) ESTRUCTURA PLAN DE ACCIÓN INSTITUCIONAL 2024-2027</t>
  </si>
  <si>
    <t>RECURSOS APROPIADOS TOTALES</t>
  </si>
  <si>
    <t>TOTAL PRESUPUESTO DE GASTOS DE INVERSIÓN</t>
  </si>
  <si>
    <t>Ingresos provenientes de los municipios por concepto de sobretasa del impuesto predial</t>
  </si>
  <si>
    <t>Articulo 44 Ley 99 de 1993</t>
  </si>
  <si>
    <t>Articulo  45 Ley 99 de 1993</t>
  </si>
  <si>
    <t>Articulo 46 Ley 99 de 1993</t>
  </si>
  <si>
    <t xml:space="preserve">Ingresos provenientes de seguimiento de licencias y otros permisos ambientales </t>
  </si>
  <si>
    <t>Articulo 42 Ley 99 de 1993</t>
  </si>
  <si>
    <t>Ingresos provenientes de sanciones por contravenciones ambientales</t>
  </si>
  <si>
    <t>Ingresos provenientes de los Municipios por concepto de contribuciones del porcentaje del recaudo predial</t>
  </si>
  <si>
    <t>Intereses generados en cuentas de ahorro en entidades financieras de Colombia</t>
  </si>
  <si>
    <t>Ley General de Presupuesto</t>
  </si>
  <si>
    <t>Ingresos provenientes de los convenios con la Gobernación del Huila-Municipios</t>
  </si>
  <si>
    <t>Convenio Interadministrativo No 048 de fecha 30 de diciembre de 2024</t>
  </si>
  <si>
    <t>Ingresos provenientes de los convenios con Waterschap de Dommel- “WDD” ( Autoridad Regional del Agua de Dommel)</t>
  </si>
  <si>
    <t>Convenio de Cooperación de fecha 09 de marzo de 2023</t>
  </si>
  <si>
    <t>TOTAL RECURSOS
(7)</t>
  </si>
  <si>
    <t>OBSERVACIONES (8)</t>
  </si>
  <si>
    <t>Línea Estratégica 1. Desarrollo Sectorial Sostenible</t>
  </si>
  <si>
    <t>Programa 3201 Fortalecimiento del desempeño ambiental de los sectores productivos</t>
  </si>
  <si>
    <t>Proyecto 320101 Sectores productivos sostenibles</t>
  </si>
  <si>
    <t>Suscribir y/o renovar instrumentos de articulación entre los diferentes sectores productivos, entes territoriales, entidades públicas y privadas</t>
  </si>
  <si>
    <t>Apoyar a los subsectores productivos para la implementación de proyectos pilotos o iniciativas de reconversión a sistemas de producción sostenible y economía circular</t>
  </si>
  <si>
    <t>Capacitaciones ambientales para mejorar las prácticas de los sectores productivos</t>
  </si>
  <si>
    <t xml:space="preserve">Sectores que a través de proyectos piloto, alcanzan el 30% de sus residuos tratados y/o aprovechados </t>
  </si>
  <si>
    <t>Estrategia diseñada para la protección de suelos para prevenir la acidez, salinización y erosión</t>
  </si>
  <si>
    <t xml:space="preserve">Acciones de implementación de la estrategia para la protección de suelos para prevenir la acidez, salinización y erosión </t>
  </si>
  <si>
    <t>Proyecto 320102 Fortalecimiento de los negocios verdes y el consumo sostenible</t>
  </si>
  <si>
    <t>Incrementar el numero de empresas que se desempeñan como negocios verdes en el departamento</t>
  </si>
  <si>
    <t>Participación en eventos de promoción de los negocios verdes</t>
  </si>
  <si>
    <t>Incrementar los ingresos generados por los negocios verdes en el departamento</t>
  </si>
  <si>
    <t>Porcentaje de negocios verdes verificados con sistema de divulgación</t>
  </si>
  <si>
    <t xml:space="preserve">Cumplimiento de los planes de mejora de los negocios verdes </t>
  </si>
  <si>
    <t xml:space="preserve">Diseñar y ejecutar una estrategia de articulación institucional para el fortalecimiento de los negocios verdes </t>
  </si>
  <si>
    <t xml:space="preserve">Incrementar las áreas conservadas por empresas vinculadas a los negocios verdes </t>
  </si>
  <si>
    <t>Línea Estratégica 2. Biodiversidad y servicios ecosistémicos</t>
  </si>
  <si>
    <t>Programa 3202 Conservación de la biodiversidad y sus servicios ecosistémicos</t>
  </si>
  <si>
    <t>Proyecto 320201 Conservación y protección de áreas protegidas y ecosistemas estratégicos</t>
  </si>
  <si>
    <t xml:space="preserve">Ejecutar los Planes de Manejo Ambiental de las Áreas Protegidas </t>
  </si>
  <si>
    <t>Ejecutar los Planes de Manejo Ambiental de los humedales</t>
  </si>
  <si>
    <t xml:space="preserve">Incrementar el número de ecosistemas estratégicos (Humedales) caracterizados </t>
  </si>
  <si>
    <t xml:space="preserve">Desarrollar acciones para la conservación y recuperación del Bosque seco tropical </t>
  </si>
  <si>
    <t xml:space="preserve">Complejos de páramos delimitados con acciones para la conservación y conocimiento </t>
  </si>
  <si>
    <t>Reservas Naturales de la Sociedad Civil - RNSC registradas con apoyo y/o acompañamiento por parte de la Corporación</t>
  </si>
  <si>
    <t>Acompañamiento a solicitudes de nuevas iniciativas de Reservas Naturales de la Sociedad Civil - RNSC para su registro</t>
  </si>
  <si>
    <t xml:space="preserve">Ecosistemas compartidos planificados y/o gestionados por la Corporación </t>
  </si>
  <si>
    <t>Proyecto 320202 Conocimiento y monitoreo de las especies de flora y fauna silvestre</t>
  </si>
  <si>
    <t>Ejecutar el plan de conservación de especies amenazadas de Flora</t>
  </si>
  <si>
    <t>Ejecutar el plan de conservación de especies amenazadas de Fauna</t>
  </si>
  <si>
    <t>Caracterizar ecosistemas para incrementar el conocimiento sobre la flora y la fauna silvestre del departamento</t>
  </si>
  <si>
    <t>Adoptar medidas de manejo y control de especies exóticas invasoras priorizadas en los ecosistemas presentes en el departamento</t>
  </si>
  <si>
    <t>Línea Estratégica 3. Gestión integral del recurso hídrico</t>
  </si>
  <si>
    <t>Programa 3203 Gestión integral del recurso hídrico</t>
  </si>
  <si>
    <t>Proyecto 320301 Administración del recurso hídrico</t>
  </si>
  <si>
    <t>Formular, adoptar, realizar seguimiento, evaluar y/o actualizar los Planes de Ordenación del Recurso Hídrico - PORH</t>
  </si>
  <si>
    <t>Actualización de la reglamentación de las fuentes hídricas</t>
  </si>
  <si>
    <t>Realizar seguimiento de fuentes hídricas reglamentadas</t>
  </si>
  <si>
    <t>Realizar seguimiento a los objetivos de calidad del recurso hídrico</t>
  </si>
  <si>
    <t>Ejecutar el programa de monitoreo del estado del agua en fuentes hídricas (PIRMA)</t>
  </si>
  <si>
    <t>Redes y estaciones de monitoreo del recurso hídrico en operación</t>
  </si>
  <si>
    <t>Actualizar indicadores hídricos regionales</t>
  </si>
  <si>
    <t>Espacio piloto de  diálogo consolidado para tramitar conflictos socioambientales alrededor del recurso hídrico</t>
  </si>
  <si>
    <t>Proyecto 320302 Protección y conservación de cuencas abastecedoras</t>
  </si>
  <si>
    <t>Estrategia formulada para la conservación y protección de las cuencas abastecedoras que no cuentan con plan de manejo</t>
  </si>
  <si>
    <t>Ejecución de acciones relacionadas con la implementación de los Planes de Manejo (POMCAS y PMAM)</t>
  </si>
  <si>
    <t xml:space="preserve">Recuperación y rehabilitación de suelos degradados </t>
  </si>
  <si>
    <t>Realizar el mantenimiento de reforestación en áreas establecidas en vigencia anterior.</t>
  </si>
  <si>
    <t>Aislamiento de áreas para la protección del recurso hídrico, que abastece acueductos veredales y/o municipales.</t>
  </si>
  <si>
    <t>Compra de predios para la restauración  y conservación de áreas estratégicas en cuencas hidrográficas abastecedoras de acueductos municipales y/o veredales</t>
  </si>
  <si>
    <t xml:space="preserve">Municipios acompañados y asesorados para la implementación de esquemas de pagos por servicios ambientales - PSA </t>
  </si>
  <si>
    <t>Proyecto 320303 Descontaminación de fuentes hídricas</t>
  </si>
  <si>
    <t>Proyectos para la descontaminación hídrica</t>
  </si>
  <si>
    <t>Línea Estratégica 4. Ordenamiento ambiental territorial, gestión del riesgo cambio climático</t>
  </si>
  <si>
    <t>Programa 3204 Gestión de la información y el conocimiento ambiental</t>
  </si>
  <si>
    <t>Proyecto 320401 Gestión del conocimiento</t>
  </si>
  <si>
    <t xml:space="preserve">Mantener información actualizada y divulgada en el Sistema de información ambiental y regional </t>
  </si>
  <si>
    <t>Programa 3205 Ordenamiento ambiental territorial</t>
  </si>
  <si>
    <t>Proyecto 320501 Planificación territorial y ambiental para un desarrollo sostenible</t>
  </si>
  <si>
    <t>Garantizar la incorporación de los aspectos ambientales en los planes de ordenamiento territorial y planes de desarrollo</t>
  </si>
  <si>
    <t>Formular y/o ajustar los PMAM</t>
  </si>
  <si>
    <t>Actualizar los Planes de Manejo Ambiental de las Áreas Protegidas</t>
  </si>
  <si>
    <t>Delimitación y propuesta de manejo para las áreas de bosque seco tropical del departamento</t>
  </si>
  <si>
    <t xml:space="preserve">Realizar el acotamiento de las rondas hídricas </t>
  </si>
  <si>
    <t>Proyecto 320502 Conocimiento y gestión del riesgo de desastres naturales</t>
  </si>
  <si>
    <t>Conocimiento del riesgo de desastres gestionados</t>
  </si>
  <si>
    <t>Asesoría y asistencia técnica especializada a entes territoriales y/o consejos territoriales de gestión del riesgo de desastres</t>
  </si>
  <si>
    <t>Proyectos para dotación a Consejos territoriales de gestión del riesgo de desastres</t>
  </si>
  <si>
    <t>Reducción del riesgo de desastres gestionado</t>
  </si>
  <si>
    <t>Reducción del riesgo de desastres gestionado - Terminación Fase 2 Obra Timaná</t>
  </si>
  <si>
    <t>Proyecto 320503 Ordenamiento y gestión ambiental con pueblos originarios</t>
  </si>
  <si>
    <t>Acompañamiento a procesos de formulación de  instrumentos de planificación ambiental de pueblos originarios</t>
  </si>
  <si>
    <t>Fortalecer la sostenibilidad de áreas productivas y ambientales   desde la cosmovisión cultural  de los pueblos originarios</t>
  </si>
  <si>
    <t>Programa 3206 Gestión del cambio climático para un desarrollo bajo en carbono y resiliente al clima</t>
  </si>
  <si>
    <t>Proyecto 320601 Huila territorio climáticamente inteligente</t>
  </si>
  <si>
    <t>Asesorar a los entes territoriales en la incorporación del componente de Cambio Climático en los instrumentos de planificación</t>
  </si>
  <si>
    <t>Avance en la actualización del Plan de Cambio Climático Huila 2050, conforme a lo señalado en la Ley 1931 de 2018</t>
  </si>
  <si>
    <t>Apoyar la implementación de proyectos que estimulen la reducción de emisiones de gases efecto invernadero y/o adaptación al cambio climático</t>
  </si>
  <si>
    <t>Línea Estratégica 5. Fortalecimiento institucional y educación ambiental</t>
  </si>
  <si>
    <t>Programa 3208 Educación Ambiental</t>
  </si>
  <si>
    <t>Proyecto 320801 Educación ambiental</t>
  </si>
  <si>
    <t>Ejecutar la Política Nacional de Educación Ambiental (Actualizar y ejecutar el Plan Decenal de Educación Ambiental)</t>
  </si>
  <si>
    <t>Generar procesos de apropiación social del conocimiento y/o  investigación de ciencia participativa frente a la problemática ambiental de los municipios del Huila.</t>
  </si>
  <si>
    <t xml:space="preserve">Promover mecanismos de  comunicación y participación ciudadana en temas de interés ambiental </t>
  </si>
  <si>
    <t>Programa 3299 Fortalecimiento de la gestión y dirección del Sector Ambiente y Desarrollo Sostenible</t>
  </si>
  <si>
    <t>Proyecto 329901 Fortalecimiento institucional</t>
  </si>
  <si>
    <t>Proyectos para el mejoramiento de la infraestructura de la Corporación (construcción y/o dotación)</t>
  </si>
  <si>
    <t>Actualizar y ejecutar el Plan Estratégico de Tecnologías de la Información y las Comunicaciones - PETI</t>
  </si>
  <si>
    <t>Proyecto 329902 Control a la correcta utilización de los recursos naturales renovables</t>
  </si>
  <si>
    <t>Optimizar los tiempos en tramitar permisos  ambientales que se radiquen ante la autoridad ambiental regional</t>
  </si>
  <si>
    <t>Mantener el control y seguimiento a las autorizaciones y permisos ambientales otorgados</t>
  </si>
  <si>
    <t>Mantener la eficacia en tramitar y resolver las denuncias por infracciones a la normatividad ambiental de la actual y anteriores vigencias</t>
  </si>
  <si>
    <t>Fortalecer la estrategia de control para disminuir el tráfico y uso ilegal de la diversidad biológica  y otros recursos naturales - RECAM</t>
  </si>
  <si>
    <t>Fortalecer la estrategia de control a la deforestación, conservación y uso sostenible de los bosques en el departamento del Huila</t>
  </si>
  <si>
    <t>Fortalecer la estrategia para la preservación, conservación, rehabilitación y/o reintroducción, control y seguimiento a la fauna silvestre</t>
  </si>
  <si>
    <t>Redes y estaciones de monitoreo de aire en operación</t>
  </si>
  <si>
    <t>Acompañamiento y asistencia técnica en la construcción y seguimiento a los planes de silvicultura urbana</t>
  </si>
  <si>
    <t>Participación en los comités técnicos de salud ambiental - COTSA</t>
  </si>
  <si>
    <t xml:space="preserve">Acciones de seguimiento a las metas de aprovechamiento de los Planes de Gestión Integral de Residuos Sólidos (PGIRS) </t>
  </si>
  <si>
    <t>Acciones para el seguimiento a  Planes de Saneamiento y Manejo de Vertimientos –PSMV</t>
  </si>
  <si>
    <t>Avance en la ejecución de proyectos para descontaminación hídrica</t>
  </si>
  <si>
    <t>Consolidación, registro y validación de información en los aplicativos en línea.</t>
  </si>
  <si>
    <t>Seguimiento a Programas de Uso Eficiente y Ahorro del Agua (PUEAA) aprobados</t>
  </si>
  <si>
    <t xml:space="preserve"> Tasa retributiva - Vigencia Anterior</t>
  </si>
  <si>
    <t>Objetivo: Mejorar las prácticas de los sectores productivos con relación al uso de los recursos naturales renovables.</t>
  </si>
  <si>
    <t>Objetivo:  Apoyar iniciativas de Negocios Verdes, verificando y promoviendo la adopción de prácticas amigables con el medio ambiente e incentivando el consumo sostenible, con el fin de lograr el reconocimiento de los mercados por el aporte a la conservación y aprovechamiento sostenible de los recursos naturales</t>
  </si>
  <si>
    <t>Objetivo: Proteger y recuperar los ecosistemas estratégicos y las áreas protegidas del Huila.</t>
  </si>
  <si>
    <t>Objetivo: Conocer, monitorear y atender la biodiversidad representada en flora y fauna silvestre</t>
  </si>
  <si>
    <t>Objetivo: Ordenar las cuencas y el recurso hídrico superficial y subterráneo para su correcto uso y gestión.</t>
  </si>
  <si>
    <t>Objetivo: Ejecutar los planes de manejo de cuencas y microcuencas y – específicamente - adelantar acciones para la recuperación de cuencas hidrográficas, con prioridad en las abastecedoras de acueductos municipales.</t>
  </si>
  <si>
    <t>Objetivo: Mejorar la calidad del recurso hídrico.</t>
  </si>
  <si>
    <t>Línea Estratégica 4. Ordenamiento ambiental territorial, gestión del riesgo y cambio climático</t>
  </si>
  <si>
    <t>Objetivo: Contar con información que se genere en la Corporación, debidamente sistematizada que permita aportar en la consolidación del Sistema de Información Ambiental para Colombia; y sea insumo en la toma de decisiones.</t>
  </si>
  <si>
    <t>Consolidación, registro y validación de información en los aplicativos en línea</t>
  </si>
  <si>
    <t>Objetivo: Apoyar el proceso de ordenación ambiental  del territorio, mediante el diseño e implementación de los distintos instrumentos de planificación territorial que nos permita tener actualizada la inclusión de los elementos ambientales presentes en todos y cada uno de los entes territoriales del departamento del Huila.</t>
  </si>
  <si>
    <t>Objetivo: Adelantar acciones de conocimiento y gestión del riesgo de desastres naturales.</t>
  </si>
  <si>
    <t>Objetivo: Impulsar procesos de ordenación y gestión ambiental con los pueblos originarios del departamento.</t>
  </si>
  <si>
    <t>Objetivo: Promover iniciativas de adaptación y mitigación del cambio climático.</t>
  </si>
  <si>
    <t>Objetivo: Desarrollar estrategias de educación ambiental que conlleven a la acción por el cuidado del medio ambiente y que junto con la comunicación fortalezcan los espacios de participación para la resolución de conflictos ambientales y la toma de decisiones.</t>
  </si>
  <si>
    <t>Objetivo: Fortalecer la gestión institucional de la autoridad ambiental regional, como instancia coordinadora y articuladora del SINA en el Huila.</t>
  </si>
  <si>
    <t>Objetivo: Ejercer la vigilancia, el control y seguimiento a la correcta utilización de los recursos naturales renovables, conforme a la normatividad vigente.</t>
  </si>
  <si>
    <t xml:space="preserve">Seguimiento a Programas de Uso Eficiente y Ahorro del Agua (PUEAA) aprobados </t>
  </si>
  <si>
    <t>(5)
REDUCCIÓN</t>
  </si>
  <si>
    <t>Depósitos - Tasas Retributivas</t>
  </si>
  <si>
    <t>Subdirección administrativa y financiera</t>
  </si>
  <si>
    <t>Subdirector Administrativo y financiero</t>
  </si>
  <si>
    <t>vbarrera@cam.gov.co</t>
  </si>
  <si>
    <t xml:space="preserve">Informe Ingresos </t>
  </si>
  <si>
    <t xml:space="preserve">Informe Detallado Gastos </t>
  </si>
  <si>
    <t>Fuente de último nivel</t>
  </si>
  <si>
    <t>Inversión</t>
  </si>
  <si>
    <t>Fuente</t>
  </si>
  <si>
    <t>Total Apropiación</t>
  </si>
  <si>
    <t>Total</t>
  </si>
  <si>
    <t>Cantidad de fuentes:</t>
  </si>
  <si>
    <t>Vitelio Barrera Álvarez</t>
  </si>
  <si>
    <t>Ingresos provenientes de la venta de energía de emgesa y ecopetrol</t>
  </si>
  <si>
    <t xml:space="preserve">Ingresos provenientes de evaluación de licencias y otros permisos ambientales </t>
  </si>
  <si>
    <t>Ingresos provenientes de la utilización del recurso agua</t>
  </si>
  <si>
    <t>Artículo 43 Ley 99 de 1993</t>
  </si>
  <si>
    <t>Ingresos provenientes  de la compensación por los vertimientos arrojados a las fuentes hídricas</t>
  </si>
  <si>
    <t>Ingresos provenientes de la compensación por  talas forestales aprobadas</t>
  </si>
  <si>
    <t>Acuerdo de traslado AC 019 del 25/07/2025</t>
  </si>
  <si>
    <t>Colocación y títulos TES clase A  corto plazo</t>
  </si>
  <si>
    <t>Colocación y títulos TES clase A  largo plazo</t>
  </si>
  <si>
    <t>Ingresos provenientes del presupuesto general de la nación para gastos de funcionamiento de la cam</t>
  </si>
  <si>
    <t xml:space="preserve"> INFORME DE EJECUCIÓN PRESUPUESTAL DE INGRESOS </t>
  </si>
  <si>
    <t>(1)
ESTRUCTURA RENTÍSTICA</t>
  </si>
  <si>
    <t>ESTRUCTURA RENTÍSTICA (1)</t>
  </si>
  <si>
    <t>RECURSOS FONDO PARA LA VIDA Y LA BIODIVERSIDAD
(7)</t>
  </si>
  <si>
    <t>RECURSOS DE REGALÍAS  - ASIGNACIONES DIRECTAS
(8)</t>
  </si>
  <si>
    <t>NIVEL RENTÍSTICO</t>
  </si>
  <si>
    <t>SUBNIVEL RENTÍSTICO</t>
  </si>
  <si>
    <t>Distintas a membresías</t>
  </si>
  <si>
    <t>Establecer la reforestación de áreas para la recuperación de la cobertura protectora del recurso hídrico.</t>
  </si>
  <si>
    <t>Mantenimiento al aislamiento de las áreas revegetalizadas para la recuperación de la cobertura protectora del recurso hídrico.</t>
  </si>
  <si>
    <t xml:space="preserve">Adoptar zonificación y régimen de usos para complejos de páramos delimitados por el MADS con jurisdicción en el departamento del Huila. </t>
  </si>
  <si>
    <t>Apoyo técnico para el fortalecimiento de las Políticas del Modelo de Planeación y Gestión- MIPG</t>
  </si>
  <si>
    <t>Acciones para el sostenimiento de las Políticas del Modelo de Planeación y Gestión- MIPG</t>
  </si>
  <si>
    <t>Operativos de seguimiento, monitoreo y control a fuentes móviles</t>
  </si>
  <si>
    <t>Realizar la actualización de los mapas y planes de descontaminación por ruido de Neiva y Pitalito</t>
  </si>
  <si>
    <t>Acciones para el seguimiento, control y asistencia técnica a generadores de RESPEL y especiales.</t>
  </si>
  <si>
    <t>Seguimiento, control y asistencia técnica a generadores y gestores de RCD</t>
  </si>
  <si>
    <t>Seguimiento, control y asistencia técnica a Departamento de Gestión Ambiental - DGA</t>
  </si>
  <si>
    <t>Revisión v.1 (25 marzo 2026)</t>
  </si>
  <si>
    <t>RECURSOS VIGENCIA : 2025</t>
  </si>
  <si>
    <t>Este concepto no cuenta con Derechos por cobrar ni recaudo efectivo por cuanto durante la vigencia 2025 no se emitió facturacion de tasa retributiva en la vigencia según Decreto 1553 de 2024</t>
  </si>
  <si>
    <t xml:space="preserve"> </t>
  </si>
  <si>
    <t>Revisión v.3 (22 mayo 2026)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</si>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</sst>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_(* #,##0.00_);_(* \(#,##0.00\);_(* &quot;-&quot;??_);_(@_)"/>
    <numFmt numFmtId="165" formatCode="_(* #,##0_);_(* \(#,##0\);_(* &quot;-&quot;??_);_(@_)"/>
    <numFmt numFmtId="166" formatCode="_-* #,##0_-;\-* #,##0_-;_-* &quot;-&quot;??_-;_-@"/>
    <numFmt numFmtId="167" formatCode="_-* #,##0.00_-;\-* #,##0.00_-;_-* &quot;-&quot;??_-;_-@"/>
    <numFmt numFmtId="168" formatCode="_(* #,##0.000_);_(* \(#,##0.000\);_(* &quot;-&quot;???_);_(@_)"/>
    <numFmt numFmtId="169" formatCode="_(* #,##0.000_);_(* \(#,##0.000\);_(* &quot;-&quot;??_);_(@_)"/>
    <numFmt numFmtId="170" formatCode="&quot;$&quot;\ #,##0.00"/>
    <numFmt numFmtId="171" formatCode="&quot;$&quot;\ #,##0"/>
    <numFmt numFmtId="172" formatCode="&quot;$&quot;\ #,##0.000"/>
    <numFmt numFmtId="173" formatCode="&quot;$&quot;\ #,##0.0000"/>
    <numFmt numFmtId="174" formatCode="_-&quot;$&quot;\ * #,##0.0_-;\-&quot;$&quot;\ * #,##0.0_-;_-&quot;$&quot;\ * &quot;-&quot;??_-;_-@_-"/>
  </numFmts>
  <fonts count="4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Narrow"/>
      <family val="2"/>
    </font>
    <font>
      <b/>
      <sz val="12"/>
      <color theme="1"/>
      <name val="Arial Narrow"/>
      <family val="2"/>
    </font>
    <font>
      <sz val="11"/>
      <name val="Calibri"/>
      <family val="2"/>
    </font>
    <font>
      <sz val="11"/>
      <color theme="1"/>
      <name val="Calibri"/>
      <family val="2"/>
    </font>
    <font>
      <b/>
      <sz val="11"/>
      <color theme="1"/>
      <name val="Calibri"/>
      <family val="2"/>
    </font>
    <font>
      <sz val="11"/>
      <color theme="1"/>
      <name val="Calibri"/>
      <family val="2"/>
      <scheme val="minor"/>
    </font>
    <font>
      <b/>
      <sz val="10"/>
      <color theme="1"/>
      <name val="Arial Narrow"/>
      <family val="2"/>
    </font>
    <font>
      <sz val="10"/>
      <color rgb="FF000000"/>
      <name val="Arial Narrow"/>
      <family val="2"/>
    </font>
    <font>
      <sz val="9"/>
      <color rgb="FF000000"/>
      <name val="Verdana"/>
      <family val="2"/>
    </font>
    <font>
      <sz val="10"/>
      <color theme="1"/>
      <name val="Arial"/>
      <family val="2"/>
    </font>
    <font>
      <b/>
      <sz val="10"/>
      <color theme="1"/>
      <name val="Arial"/>
      <family val="2"/>
    </font>
    <font>
      <b/>
      <sz val="11"/>
      <color theme="1"/>
      <name val="Arial Narrow"/>
      <family val="2"/>
    </font>
    <font>
      <b/>
      <sz val="9"/>
      <color theme="1"/>
      <name val="Verdana"/>
      <family val="2"/>
    </font>
    <font>
      <b/>
      <sz val="9"/>
      <color theme="0"/>
      <name val="Verdana"/>
      <family val="2"/>
    </font>
    <font>
      <sz val="9"/>
      <color theme="1"/>
      <name val="Verdana"/>
      <family val="2"/>
    </font>
    <font>
      <sz val="11"/>
      <color theme="1"/>
      <name val="Verdana"/>
      <family val="2"/>
    </font>
    <font>
      <b/>
      <sz val="10"/>
      <color theme="0"/>
      <name val="Verdana"/>
      <family val="2"/>
    </font>
    <font>
      <sz val="9"/>
      <color theme="0"/>
      <name val="Verdana"/>
      <family val="2"/>
    </font>
    <font>
      <sz val="11"/>
      <color theme="0"/>
      <name val="Verdana"/>
      <family val="2"/>
    </font>
    <font>
      <b/>
      <sz val="9"/>
      <color rgb="FF000000"/>
      <name val="Verdana"/>
      <family val="2"/>
    </font>
    <font>
      <b/>
      <sz val="10"/>
      <color theme="1"/>
      <name val="Verdana"/>
      <family val="2"/>
    </font>
    <font>
      <sz val="10"/>
      <color theme="1"/>
      <name val="Verdana"/>
      <family val="2"/>
    </font>
    <font>
      <b/>
      <sz val="11"/>
      <color rgb="FF000000"/>
      <name val="Verdana"/>
      <family val="2"/>
    </font>
    <font>
      <b/>
      <sz val="10"/>
      <color rgb="FF000000"/>
      <name val="Verdana"/>
      <family val="2"/>
    </font>
    <font>
      <sz val="10"/>
      <color rgb="FF000000"/>
      <name val="Verdana"/>
      <family val="2"/>
    </font>
    <font>
      <b/>
      <sz val="10"/>
      <color rgb="FFFFFFFF"/>
      <name val="Verdana"/>
      <family val="2"/>
    </font>
    <font>
      <i/>
      <sz val="10"/>
      <color theme="1"/>
      <name val="Arial Narrow"/>
      <family val="2"/>
    </font>
    <font>
      <b/>
      <sz val="10"/>
      <color rgb="FFFFFF00"/>
      <name val="Verdana"/>
      <family val="2"/>
    </font>
    <font>
      <sz val="10"/>
      <name val="Arial"/>
      <family val="2"/>
    </font>
    <font>
      <sz val="10"/>
      <color theme="1"/>
      <name val="Arial Narrow"/>
      <family val="2"/>
    </font>
    <font>
      <b/>
      <sz val="10"/>
      <color theme="1"/>
      <name val="Arial Narrow"/>
      <family val="2"/>
    </font>
    <font>
      <sz val="10"/>
      <name val="Arial Narrow"/>
      <family val="2"/>
    </font>
    <font>
      <u/>
      <sz val="11"/>
      <color theme="10"/>
      <name val="Calibri"/>
      <family val="2"/>
      <scheme val="minor"/>
    </font>
    <font>
      <sz val="11"/>
      <color theme="1"/>
      <name val="Calibri"/>
      <family val="2"/>
      <scheme val="minor"/>
    </font>
    <font>
      <b/>
      <sz val="14"/>
      <name val="Calibri"/>
      <family val="2"/>
      <scheme val="minor"/>
    </font>
    <font>
      <b/>
      <sz val="11"/>
      <name val="Calibri"/>
      <family val="2"/>
      <scheme val="minor"/>
    </font>
    <font>
      <sz val="11"/>
      <name val="Calibri"/>
      <family val="2"/>
      <scheme val="minor"/>
    </font>
  </fonts>
  <fills count="30">
    <fill>
      <patternFill patternType="none"/>
    </fill>
    <fill>
      <patternFill patternType="gray125"/>
    </fill>
    <fill>
      <patternFill patternType="solid">
        <fgColor rgb="FFE2EFD9"/>
        <bgColor rgb="FFE2EFD9"/>
      </patternFill>
    </fill>
    <fill>
      <patternFill patternType="solid">
        <fgColor rgb="FFCCFFCC"/>
        <bgColor rgb="FFCCFFCC"/>
      </patternFill>
    </fill>
    <fill>
      <patternFill patternType="solid">
        <fgColor theme="0"/>
        <bgColor theme="0"/>
      </patternFill>
    </fill>
    <fill>
      <patternFill patternType="solid">
        <fgColor rgb="FF548135"/>
        <bgColor rgb="FF548135"/>
      </patternFill>
    </fill>
    <fill>
      <patternFill patternType="solid">
        <fgColor rgb="FFA8D08D"/>
        <bgColor rgb="FFA8D08D"/>
      </patternFill>
    </fill>
    <fill>
      <patternFill patternType="solid">
        <fgColor rgb="FFC5E0B3"/>
        <bgColor rgb="FFC5E0B3"/>
      </patternFill>
    </fill>
    <fill>
      <patternFill patternType="solid">
        <fgColor rgb="FFDEEAF6"/>
        <bgColor rgb="FFDEEAF6"/>
      </patternFill>
    </fill>
    <fill>
      <patternFill patternType="solid">
        <fgColor rgb="FFECECEC"/>
        <bgColor rgb="FFECECEC"/>
      </patternFill>
    </fill>
    <fill>
      <patternFill patternType="solid">
        <fgColor rgb="FFE1FFE1"/>
        <bgColor rgb="FFE1FFE1"/>
      </patternFill>
    </fill>
    <fill>
      <patternFill patternType="solid">
        <fgColor rgb="FF92D050"/>
        <bgColor rgb="FF92D050"/>
      </patternFill>
    </fill>
    <fill>
      <patternFill patternType="solid">
        <fgColor rgb="FFE2EFDA"/>
        <bgColor rgb="FFE2EFDA"/>
      </patternFill>
    </fill>
    <fill>
      <patternFill patternType="solid">
        <fgColor rgb="FFB4D79D"/>
        <bgColor rgb="FFB4D79D"/>
      </patternFill>
    </fill>
    <fill>
      <patternFill patternType="solid">
        <fgColor rgb="FF385623"/>
        <bgColor rgb="FF385623"/>
      </patternFill>
    </fill>
    <fill>
      <patternFill patternType="solid">
        <fgColor rgb="FF99FF99"/>
        <bgColor rgb="FF99FF99"/>
      </patternFill>
    </fill>
    <fill>
      <patternFill patternType="solid">
        <fgColor rgb="FFE1FFE1"/>
        <bgColor rgb="FF92D050"/>
      </patternFill>
    </fill>
    <fill>
      <patternFill patternType="solid">
        <fgColor rgb="FFE1FFE1"/>
        <bgColor indexed="64"/>
      </patternFill>
    </fill>
    <fill>
      <patternFill patternType="solid">
        <fgColor rgb="FF66FF66"/>
        <bgColor rgb="FFA8D08D"/>
      </patternFill>
    </fill>
    <fill>
      <patternFill patternType="solid">
        <fgColor rgb="FF99FF99"/>
        <bgColor rgb="FFA8D08D"/>
      </patternFill>
    </fill>
    <fill>
      <patternFill patternType="solid">
        <fgColor rgb="FFCCFFCC"/>
        <bgColor rgb="FFC5E0B3"/>
      </patternFill>
    </fill>
    <fill>
      <patternFill patternType="solid">
        <fgColor rgb="FFE1FFE1"/>
        <bgColor rgb="FFC5E0B3"/>
      </patternFill>
    </fill>
    <fill>
      <patternFill patternType="solid">
        <fgColor rgb="FFB4D79D"/>
        <bgColor rgb="FFA8D08D"/>
      </patternFill>
    </fill>
    <fill>
      <patternFill patternType="solid">
        <fgColor theme="9" tint="0.79998168889431442"/>
        <bgColor rgb="FFE2EFD9"/>
      </patternFill>
    </fill>
    <fill>
      <patternFill patternType="solid">
        <fgColor theme="9" tint="0.39997558519241921"/>
        <bgColor rgb="FFA8D08D"/>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tint="-4.9989318521683403E-2"/>
        <bgColor indexed="64"/>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bottom style="double">
        <color rgb="FF000000"/>
      </bottom>
      <diagonal/>
    </border>
    <border>
      <left style="double">
        <color rgb="FF000000"/>
      </left>
      <right style="double">
        <color rgb="FF000000"/>
      </right>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style="double">
        <color rgb="FF000000"/>
      </left>
      <right/>
      <top/>
      <bottom/>
      <diagonal/>
    </border>
    <border>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style="double">
        <color rgb="FF000000"/>
      </left>
      <right style="double">
        <color rgb="FF000000"/>
      </right>
      <top style="double">
        <color rgb="FF000000"/>
      </top>
      <bottom/>
      <diagonal/>
    </border>
    <border>
      <left/>
      <right style="double">
        <color rgb="FF000000"/>
      </right>
      <top style="double">
        <color rgb="FF000000"/>
      </top>
      <bottom style="double">
        <color rgb="FF00000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diagonal/>
    </border>
  </borders>
  <cellStyleXfs count="10">
    <xf numFmtId="0" fontId="0" fillId="0" borderId="0"/>
    <xf numFmtId="43" fontId="10" fillId="0" borderId="0" applyFont="0" applyFill="0" applyBorder="0" applyAlignment="0" applyProtection="0"/>
    <xf numFmtId="0" fontId="33" fillId="0" borderId="0"/>
    <xf numFmtId="0" fontId="4" fillId="0" borderId="0"/>
    <xf numFmtId="0" fontId="3" fillId="0" borderId="0"/>
    <xf numFmtId="43" fontId="3" fillId="0" borderId="0" applyFont="0" applyFill="0" applyBorder="0" applyAlignment="0" applyProtection="0"/>
    <xf numFmtId="0" fontId="37" fillId="0" borderId="0" applyNumberFormat="0" applyFill="0" applyBorder="0" applyAlignment="0" applyProtection="0"/>
    <xf numFmtId="44" fontId="38" fillId="0" borderId="0" applyFont="0" applyFill="0" applyBorder="0" applyAlignment="0" applyProtection="0"/>
    <xf numFmtId="0" fontId="1" fillId="0" borderId="0"/>
    <xf numFmtId="44" fontId="1" fillId="0" borderId="0" applyFont="0" applyFill="0" applyBorder="0" applyAlignment="0" applyProtection="0"/>
  </cellStyleXfs>
  <cellXfs count="335">
    <xf numFmtId="0" fontId="0" fillId="0" borderId="0" xfId="0"/>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xf>
    <xf numFmtId="0" fontId="9" fillId="0" borderId="4" xfId="0" applyFont="1" applyBorder="1" applyAlignment="1">
      <alignment vertical="center"/>
    </xf>
    <xf numFmtId="0" fontId="8" fillId="0" borderId="5" xfId="0" applyFont="1" applyBorder="1" applyAlignment="1">
      <alignment vertical="center"/>
    </xf>
    <xf numFmtId="0" fontId="9" fillId="0" borderId="6" xfId="0" applyFont="1" applyBorder="1" applyAlignment="1">
      <alignment vertical="center"/>
    </xf>
    <xf numFmtId="0" fontId="8" fillId="0" borderId="7" xfId="0" applyFont="1" applyBorder="1" applyAlignment="1">
      <alignment vertical="center"/>
    </xf>
    <xf numFmtId="0" fontId="10" fillId="0" borderId="0" xfId="0" applyFont="1"/>
    <xf numFmtId="0" fontId="5" fillId="0" borderId="0" xfId="0" applyFont="1" applyAlignment="1">
      <alignment horizontal="left" vertical="center"/>
    </xf>
    <xf numFmtId="0" fontId="11" fillId="3" borderId="13" xfId="0" applyFont="1" applyFill="1" applyBorder="1" applyAlignment="1">
      <alignment horizontal="center" vertical="center" wrapText="1"/>
    </xf>
    <xf numFmtId="49" fontId="11" fillId="0" borderId="4" xfId="0" quotePrefix="1" applyNumberFormat="1" applyFont="1" applyBorder="1" applyAlignment="1">
      <alignment horizontal="left" vertical="center" wrapText="1"/>
    </xf>
    <xf numFmtId="0" fontId="12" fillId="0" borderId="5" xfId="0" quotePrefix="1" applyFont="1" applyBorder="1" applyAlignment="1">
      <alignment horizontal="left" vertical="center" wrapText="1"/>
    </xf>
    <xf numFmtId="49" fontId="11" fillId="0" borderId="6" xfId="0" applyNumberFormat="1" applyFont="1" applyBorder="1" applyAlignment="1">
      <alignment horizontal="left" vertical="center" wrapText="1"/>
    </xf>
    <xf numFmtId="0" fontId="12" fillId="0" borderId="7" xfId="0" quotePrefix="1" applyFont="1" applyBorder="1" applyAlignment="1">
      <alignment horizontal="left" vertical="center" wrapText="1"/>
    </xf>
    <xf numFmtId="0" fontId="12" fillId="0" borderId="7" xfId="0" applyFont="1" applyBorder="1" applyAlignment="1">
      <alignment vertical="center" wrapText="1"/>
    </xf>
    <xf numFmtId="49" fontId="11" fillId="4" borderId="6" xfId="0" applyNumberFormat="1" applyFont="1" applyFill="1" applyBorder="1" applyAlignment="1">
      <alignment horizontal="left" vertical="center" wrapText="1"/>
    </xf>
    <xf numFmtId="49" fontId="5" fillId="0" borderId="7" xfId="0" quotePrefix="1" applyNumberFormat="1" applyFont="1" applyBorder="1" applyAlignment="1">
      <alignment horizontal="left" vertical="center" wrapText="1"/>
    </xf>
    <xf numFmtId="0" fontId="5" fillId="0" borderId="7" xfId="0" applyFont="1" applyBorder="1" applyAlignment="1">
      <alignment horizontal="left" vertical="center"/>
    </xf>
    <xf numFmtId="49" fontId="5" fillId="0" borderId="7"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5" fillId="0" borderId="9" xfId="0" quotePrefix="1" applyNumberFormat="1" applyFont="1" applyBorder="1" applyAlignment="1">
      <alignment horizontal="left" vertical="center" wrapText="1"/>
    </xf>
    <xf numFmtId="0" fontId="11" fillId="2" borderId="14" xfId="0" applyFont="1" applyFill="1" applyBorder="1" applyAlignment="1">
      <alignment horizontal="center" vertical="center" wrapText="1"/>
    </xf>
    <xf numFmtId="49" fontId="11" fillId="0" borderId="15" xfId="0" quotePrefix="1" applyNumberFormat="1" applyFont="1" applyBorder="1" applyAlignment="1">
      <alignment horizontal="left" vertical="center" wrapText="1"/>
    </xf>
    <xf numFmtId="0" fontId="12" fillId="0" borderId="15" xfId="0" quotePrefix="1" applyFont="1" applyBorder="1" applyAlignment="1">
      <alignment horizontal="left" vertical="center" wrapText="1"/>
    </xf>
    <xf numFmtId="49" fontId="11" fillId="0" borderId="16" xfId="0" applyNumberFormat="1" applyFont="1" applyBorder="1" applyAlignment="1">
      <alignment horizontal="left" vertical="center" wrapText="1"/>
    </xf>
    <xf numFmtId="49" fontId="11" fillId="0" borderId="16" xfId="0" quotePrefix="1" applyNumberFormat="1" applyFont="1" applyBorder="1" applyAlignment="1">
      <alignment horizontal="left" vertical="center" wrapText="1"/>
    </xf>
    <xf numFmtId="0" fontId="12" fillId="0" borderId="15" xfId="0" applyFont="1" applyBorder="1" applyAlignment="1">
      <alignment horizontal="left" vertical="center" wrapText="1"/>
    </xf>
    <xf numFmtId="164" fontId="13" fillId="0" borderId="17" xfId="0" applyNumberFormat="1" applyFont="1" applyBorder="1" applyAlignment="1">
      <alignment horizontal="left" vertical="center" wrapText="1"/>
    </xf>
    <xf numFmtId="49" fontId="13" fillId="0" borderId="17" xfId="0" applyNumberFormat="1" applyFont="1" applyBorder="1" applyAlignment="1">
      <alignment horizontal="left" vertical="center" wrapText="1"/>
    </xf>
    <xf numFmtId="0" fontId="16" fillId="0" borderId="26" xfId="0" applyFont="1" applyBorder="1" applyAlignment="1">
      <alignment horizontal="center" vertical="center"/>
    </xf>
    <xf numFmtId="49" fontId="17" fillId="0" borderId="15" xfId="0" applyNumberFormat="1" applyFont="1" applyBorder="1" applyAlignment="1">
      <alignment horizontal="center" vertical="center" wrapText="1"/>
    </xf>
    <xf numFmtId="49" fontId="17" fillId="4" borderId="28" xfId="0" applyNumberFormat="1" applyFont="1" applyFill="1" applyBorder="1" applyAlignment="1">
      <alignment horizontal="center" vertical="center" wrapText="1"/>
    </xf>
    <xf numFmtId="49" fontId="17" fillId="0" borderId="29" xfId="0" applyNumberFormat="1" applyFont="1" applyBorder="1" applyAlignment="1">
      <alignment horizontal="center" vertical="center" wrapText="1"/>
    </xf>
    <xf numFmtId="49" fontId="17" fillId="0" borderId="17" xfId="0" applyNumberFormat="1" applyFont="1" applyBorder="1" applyAlignment="1">
      <alignment horizontal="center" vertical="center"/>
    </xf>
    <xf numFmtId="0" fontId="17" fillId="0" borderId="17" xfId="0" applyFont="1" applyBorder="1" applyAlignment="1">
      <alignment horizontal="center" vertical="center" wrapText="1"/>
    </xf>
    <xf numFmtId="49" fontId="17" fillId="0" borderId="17" xfId="0" applyNumberFormat="1" applyFont="1" applyBorder="1" applyAlignment="1">
      <alignment horizontal="center" vertical="center" wrapText="1"/>
    </xf>
    <xf numFmtId="49" fontId="17" fillId="0" borderId="17" xfId="0" quotePrefix="1"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49" fontId="17" fillId="4" borderId="16" xfId="0" applyNumberFormat="1" applyFont="1" applyFill="1" applyBorder="1" applyAlignment="1">
      <alignment horizontal="center" vertical="center" wrapText="1"/>
    </xf>
    <xf numFmtId="49" fontId="17" fillId="4" borderId="30" xfId="0" applyNumberFormat="1" applyFont="1" applyFill="1" applyBorder="1" applyAlignment="1">
      <alignment horizontal="center" vertical="center" wrapText="1"/>
    </xf>
    <xf numFmtId="49" fontId="17" fillId="0" borderId="15" xfId="0" applyNumberFormat="1" applyFont="1" applyBorder="1" applyAlignment="1">
      <alignment horizontal="center" vertical="center"/>
    </xf>
    <xf numFmtId="0" fontId="17" fillId="0" borderId="15" xfId="0" applyFont="1" applyBorder="1" applyAlignment="1">
      <alignment horizontal="center" vertical="center" wrapText="1"/>
    </xf>
    <xf numFmtId="0" fontId="9" fillId="0" borderId="0" xfId="0" applyFont="1" applyAlignment="1">
      <alignment horizontal="center" vertical="center" wrapText="1"/>
    </xf>
    <xf numFmtId="49" fontId="18" fillId="5" borderId="16" xfId="0" applyNumberFormat="1" applyFont="1" applyFill="1" applyBorder="1" applyAlignment="1">
      <alignment horizontal="center" vertical="center"/>
    </xf>
    <xf numFmtId="0" fontId="9" fillId="0" borderId="0" xfId="0" applyFont="1" applyAlignment="1">
      <alignment vertical="center"/>
    </xf>
    <xf numFmtId="49" fontId="19" fillId="6" borderId="16" xfId="0" applyNumberFormat="1" applyFont="1" applyFill="1" applyBorder="1" applyAlignment="1">
      <alignment horizontal="center" vertical="center"/>
    </xf>
    <xf numFmtId="49" fontId="17" fillId="6" borderId="16" xfId="0" applyNumberFormat="1" applyFont="1" applyFill="1" applyBorder="1" applyAlignment="1">
      <alignment horizontal="center" vertical="center"/>
    </xf>
    <xf numFmtId="0" fontId="17" fillId="6" borderId="16" xfId="0" applyFont="1" applyFill="1" applyBorder="1" applyAlignment="1">
      <alignment horizontal="left" vertical="center"/>
    </xf>
    <xf numFmtId="165" fontId="17" fillId="6" borderId="16" xfId="0" applyNumberFormat="1" applyFont="1" applyFill="1" applyBorder="1" applyAlignment="1">
      <alignment horizontal="right" vertical="center"/>
    </xf>
    <xf numFmtId="9" fontId="17" fillId="6" borderId="16" xfId="0" applyNumberFormat="1" applyFont="1" applyFill="1" applyBorder="1" applyAlignment="1">
      <alignment horizontal="right" vertical="center"/>
    </xf>
    <xf numFmtId="49" fontId="17" fillId="6" borderId="16" xfId="0" applyNumberFormat="1" applyFont="1" applyFill="1" applyBorder="1" applyAlignment="1">
      <alignment horizontal="left" vertical="center"/>
    </xf>
    <xf numFmtId="0" fontId="19" fillId="7" borderId="16" xfId="0" applyFont="1" applyFill="1" applyBorder="1" applyAlignment="1">
      <alignment horizontal="center" vertical="center"/>
    </xf>
    <xf numFmtId="49" fontId="19" fillId="7" borderId="16" xfId="0" applyNumberFormat="1" applyFont="1" applyFill="1" applyBorder="1" applyAlignment="1">
      <alignment horizontal="center" vertical="center"/>
    </xf>
    <xf numFmtId="49" fontId="17" fillId="7" borderId="16" xfId="0" applyNumberFormat="1" applyFont="1" applyFill="1" applyBorder="1" applyAlignment="1">
      <alignment horizontal="center" vertical="center"/>
    </xf>
    <xf numFmtId="0" fontId="17" fillId="7" borderId="16" xfId="0" applyFont="1" applyFill="1" applyBorder="1" applyAlignment="1">
      <alignment horizontal="left" vertical="center"/>
    </xf>
    <xf numFmtId="165" fontId="17" fillId="7" borderId="16" xfId="0" applyNumberFormat="1" applyFont="1" applyFill="1" applyBorder="1" applyAlignment="1">
      <alignment horizontal="right" vertical="center"/>
    </xf>
    <xf numFmtId="9" fontId="17" fillId="7" borderId="16" xfId="0" applyNumberFormat="1" applyFont="1" applyFill="1" applyBorder="1" applyAlignment="1">
      <alignment horizontal="right" vertical="center"/>
    </xf>
    <xf numFmtId="49" fontId="17" fillId="7" borderId="16" xfId="0" applyNumberFormat="1" applyFont="1" applyFill="1" applyBorder="1" applyAlignment="1">
      <alignment horizontal="left" vertical="center"/>
    </xf>
    <xf numFmtId="0" fontId="19" fillId="2" borderId="16" xfId="0" applyFont="1" applyFill="1" applyBorder="1" applyAlignment="1">
      <alignment horizontal="center" vertical="center"/>
    </xf>
    <xf numFmtId="49" fontId="19" fillId="2" borderId="16" xfId="0" applyNumberFormat="1" applyFont="1" applyFill="1" applyBorder="1" applyAlignment="1">
      <alignment horizontal="center" vertical="center"/>
    </xf>
    <xf numFmtId="49" fontId="17" fillId="2" borderId="16" xfId="0" applyNumberFormat="1" applyFont="1" applyFill="1" applyBorder="1" applyAlignment="1">
      <alignment horizontal="center" vertical="center"/>
    </xf>
    <xf numFmtId="0" fontId="17" fillId="2" borderId="16" xfId="0" applyFont="1" applyFill="1" applyBorder="1" applyAlignment="1">
      <alignment horizontal="left" vertical="center"/>
    </xf>
    <xf numFmtId="165" fontId="17" fillId="2" borderId="16" xfId="0" applyNumberFormat="1" applyFont="1" applyFill="1" applyBorder="1" applyAlignment="1">
      <alignment horizontal="right" vertical="center"/>
    </xf>
    <xf numFmtId="9" fontId="17" fillId="2" borderId="16" xfId="0" applyNumberFormat="1" applyFont="1" applyFill="1" applyBorder="1" applyAlignment="1">
      <alignment horizontal="right" vertical="center"/>
    </xf>
    <xf numFmtId="49" fontId="17" fillId="2" borderId="16" xfId="0" applyNumberFormat="1" applyFont="1" applyFill="1" applyBorder="1" applyAlignment="1">
      <alignment horizontal="left" vertical="center"/>
    </xf>
    <xf numFmtId="0" fontId="19" fillId="8" borderId="16" xfId="0" applyFont="1" applyFill="1" applyBorder="1" applyAlignment="1">
      <alignment horizontal="center" vertical="center"/>
    </xf>
    <xf numFmtId="49" fontId="19" fillId="8" borderId="16" xfId="0" applyNumberFormat="1" applyFont="1" applyFill="1" applyBorder="1" applyAlignment="1">
      <alignment horizontal="center" vertical="center"/>
    </xf>
    <xf numFmtId="49" fontId="17" fillId="8" borderId="16" xfId="0" applyNumberFormat="1" applyFont="1" applyFill="1" applyBorder="1" applyAlignment="1">
      <alignment horizontal="center" vertical="center"/>
    </xf>
    <xf numFmtId="0" fontId="17" fillId="8" borderId="16" xfId="0" applyFont="1" applyFill="1" applyBorder="1" applyAlignment="1">
      <alignment horizontal="left" vertical="center"/>
    </xf>
    <xf numFmtId="165" fontId="17" fillId="8" borderId="16" xfId="0" applyNumberFormat="1" applyFont="1" applyFill="1" applyBorder="1" applyAlignment="1">
      <alignment horizontal="right" vertical="center"/>
    </xf>
    <xf numFmtId="9" fontId="17" fillId="8" borderId="16" xfId="0" applyNumberFormat="1" applyFont="1" applyFill="1" applyBorder="1" applyAlignment="1">
      <alignment horizontal="right" vertical="center"/>
    </xf>
    <xf numFmtId="49" fontId="17" fillId="8" borderId="16" xfId="0" applyNumberFormat="1" applyFont="1" applyFill="1" applyBorder="1" applyAlignment="1">
      <alignment horizontal="left" vertical="center"/>
    </xf>
    <xf numFmtId="0" fontId="17" fillId="9" borderId="16" xfId="0" applyFont="1" applyFill="1" applyBorder="1" applyAlignment="1">
      <alignment horizontal="center" vertical="center"/>
    </xf>
    <xf numFmtId="49" fontId="17" fillId="9" borderId="16" xfId="0" applyNumberFormat="1" applyFont="1" applyFill="1" applyBorder="1" applyAlignment="1">
      <alignment horizontal="center" vertical="center"/>
    </xf>
    <xf numFmtId="0" fontId="17" fillId="9" borderId="16" xfId="0" applyFont="1" applyFill="1" applyBorder="1" applyAlignment="1">
      <alignment horizontal="left" vertical="center"/>
    </xf>
    <xf numFmtId="165" fontId="17" fillId="9" borderId="16" xfId="0" applyNumberFormat="1" applyFont="1" applyFill="1" applyBorder="1" applyAlignment="1">
      <alignment horizontal="right" vertical="center"/>
    </xf>
    <xf numFmtId="9" fontId="17" fillId="9" borderId="16" xfId="0" applyNumberFormat="1" applyFont="1" applyFill="1" applyBorder="1" applyAlignment="1">
      <alignment horizontal="right" vertical="center"/>
    </xf>
    <xf numFmtId="49" fontId="17" fillId="9" borderId="16" xfId="0" applyNumberFormat="1" applyFont="1" applyFill="1" applyBorder="1" applyAlignment="1">
      <alignment horizontal="left" vertical="center"/>
    </xf>
    <xf numFmtId="0" fontId="17" fillId="0" borderId="16" xfId="0" applyFont="1" applyBorder="1" applyAlignment="1">
      <alignment horizontal="center" vertical="center"/>
    </xf>
    <xf numFmtId="49" fontId="17" fillId="0" borderId="16" xfId="0" applyNumberFormat="1" applyFont="1" applyBorder="1" applyAlignment="1">
      <alignment horizontal="center" vertical="center"/>
    </xf>
    <xf numFmtId="0" fontId="17" fillId="0" borderId="16" xfId="0" applyFont="1" applyBorder="1" applyAlignment="1">
      <alignment horizontal="left" vertical="center"/>
    </xf>
    <xf numFmtId="165" fontId="17" fillId="0" borderId="16" xfId="0" applyNumberFormat="1" applyFont="1" applyBorder="1" applyAlignment="1">
      <alignment horizontal="right" vertical="center"/>
    </xf>
    <xf numFmtId="9" fontId="17" fillId="0" borderId="16" xfId="0" applyNumberFormat="1" applyFont="1" applyBorder="1" applyAlignment="1">
      <alignment horizontal="right" vertical="center"/>
    </xf>
    <xf numFmtId="49" fontId="17" fillId="0" borderId="16" xfId="0" applyNumberFormat="1" applyFont="1" applyBorder="1" applyAlignment="1">
      <alignment horizontal="left" vertical="center"/>
    </xf>
    <xf numFmtId="0" fontId="19" fillId="0" borderId="16" xfId="0" applyFont="1" applyBorder="1" applyAlignment="1">
      <alignment horizontal="center" vertical="center"/>
    </xf>
    <xf numFmtId="49" fontId="19" fillId="0" borderId="16" xfId="0" applyNumberFormat="1" applyFont="1" applyBorder="1" applyAlignment="1">
      <alignment horizontal="center" vertical="center"/>
    </xf>
    <xf numFmtId="0" fontId="19" fillId="0" borderId="16" xfId="0" applyFont="1" applyBorder="1" applyAlignment="1">
      <alignment horizontal="left" vertical="center"/>
    </xf>
    <xf numFmtId="165" fontId="19" fillId="0" borderId="16" xfId="0" applyNumberFormat="1" applyFont="1" applyBorder="1" applyAlignment="1">
      <alignment horizontal="right" vertical="center"/>
    </xf>
    <xf numFmtId="9" fontId="19" fillId="0" borderId="16" xfId="0" applyNumberFormat="1" applyFont="1" applyBorder="1" applyAlignment="1">
      <alignment horizontal="right" vertical="center"/>
    </xf>
    <xf numFmtId="1" fontId="17" fillId="9" borderId="16" xfId="0" applyNumberFormat="1" applyFont="1" applyFill="1" applyBorder="1" applyAlignment="1">
      <alignment horizontal="center" vertical="center"/>
    </xf>
    <xf numFmtId="1" fontId="19" fillId="0" borderId="16" xfId="0" applyNumberFormat="1" applyFont="1" applyBorder="1" applyAlignment="1">
      <alignment horizontal="center" vertical="center"/>
    </xf>
    <xf numFmtId="49" fontId="19" fillId="0" borderId="31" xfId="0" applyNumberFormat="1" applyFont="1" applyBorder="1" applyAlignment="1">
      <alignment horizontal="center" vertical="center"/>
    </xf>
    <xf numFmtId="0" fontId="17" fillId="0" borderId="31" xfId="0" applyFont="1" applyBorder="1" applyAlignment="1">
      <alignment horizontal="center" vertical="center"/>
    </xf>
    <xf numFmtId="0" fontId="17" fillId="10" borderId="16" xfId="0" applyFont="1" applyFill="1" applyBorder="1" applyAlignment="1">
      <alignment horizontal="center" vertical="center"/>
    </xf>
    <xf numFmtId="49" fontId="17" fillId="10" borderId="16" xfId="0" applyNumberFormat="1" applyFont="1" applyFill="1" applyBorder="1" applyAlignment="1">
      <alignment horizontal="center" vertical="center"/>
    </xf>
    <xf numFmtId="1" fontId="17" fillId="10" borderId="16" xfId="0" applyNumberFormat="1" applyFont="1" applyFill="1" applyBorder="1" applyAlignment="1">
      <alignment horizontal="center" vertical="center"/>
    </xf>
    <xf numFmtId="0" fontId="17" fillId="10" borderId="16" xfId="0" applyFont="1" applyFill="1" applyBorder="1" applyAlignment="1">
      <alignment horizontal="left" vertical="center"/>
    </xf>
    <xf numFmtId="165" fontId="17" fillId="10" borderId="16" xfId="0" applyNumberFormat="1" applyFont="1" applyFill="1" applyBorder="1" applyAlignment="1">
      <alignment horizontal="right" vertical="center"/>
    </xf>
    <xf numFmtId="9" fontId="17" fillId="10" borderId="16" xfId="0" applyNumberFormat="1" applyFont="1" applyFill="1" applyBorder="1" applyAlignment="1">
      <alignment horizontal="right" vertical="center"/>
    </xf>
    <xf numFmtId="49" fontId="17" fillId="10" borderId="16" xfId="0" applyNumberFormat="1" applyFont="1" applyFill="1" applyBorder="1" applyAlignment="1">
      <alignment horizontal="left" vertical="center"/>
    </xf>
    <xf numFmtId="0" fontId="19" fillId="6" borderId="16" xfId="0" applyFont="1" applyFill="1" applyBorder="1" applyAlignment="1">
      <alignment horizontal="center" vertical="center"/>
    </xf>
    <xf numFmtId="165" fontId="19" fillId="6" borderId="16" xfId="0" applyNumberFormat="1" applyFont="1" applyFill="1" applyBorder="1" applyAlignment="1">
      <alignment horizontal="right" vertical="center"/>
    </xf>
    <xf numFmtId="9" fontId="19" fillId="6" borderId="16" xfId="0" applyNumberFormat="1" applyFont="1" applyFill="1" applyBorder="1" applyAlignment="1">
      <alignment horizontal="right" vertical="center"/>
    </xf>
    <xf numFmtId="165" fontId="19" fillId="7" borderId="16" xfId="0" applyNumberFormat="1" applyFont="1" applyFill="1" applyBorder="1" applyAlignment="1">
      <alignment horizontal="right" vertical="center"/>
    </xf>
    <xf numFmtId="9" fontId="19" fillId="7" borderId="16" xfId="0" applyNumberFormat="1" applyFont="1" applyFill="1" applyBorder="1" applyAlignment="1">
      <alignment horizontal="right" vertical="center"/>
    </xf>
    <xf numFmtId="166" fontId="17" fillId="6" borderId="16" xfId="0" applyNumberFormat="1" applyFont="1" applyFill="1" applyBorder="1" applyAlignment="1">
      <alignment horizontal="left" vertical="center"/>
    </xf>
    <xf numFmtId="0" fontId="19" fillId="0" borderId="0" xfId="0" applyFont="1" applyAlignment="1">
      <alignment horizontal="center" vertical="center"/>
    </xf>
    <xf numFmtId="49" fontId="19" fillId="0" borderId="0" xfId="0" applyNumberFormat="1" applyFont="1" applyAlignment="1">
      <alignment horizontal="center" vertical="center"/>
    </xf>
    <xf numFmtId="0" fontId="19" fillId="0" borderId="0" xfId="0" applyFont="1" applyAlignment="1">
      <alignment horizontal="left" vertical="center"/>
    </xf>
    <xf numFmtId="165" fontId="19" fillId="0" borderId="0" xfId="0" applyNumberFormat="1" applyFont="1" applyAlignment="1">
      <alignment horizontal="right" vertical="center"/>
    </xf>
    <xf numFmtId="10" fontId="19" fillId="0" borderId="0" xfId="0" applyNumberFormat="1" applyFont="1" applyAlignment="1">
      <alignment horizontal="right" vertical="center"/>
    </xf>
    <xf numFmtId="49" fontId="17" fillId="0" borderId="0" xfId="0" applyNumberFormat="1" applyFont="1" applyAlignment="1">
      <alignment horizontal="left" vertical="center"/>
    </xf>
    <xf numFmtId="49" fontId="17" fillId="0" borderId="0" xfId="0" applyNumberFormat="1" applyFont="1" applyAlignment="1">
      <alignment horizontal="center" vertical="center"/>
    </xf>
    <xf numFmtId="0" fontId="17" fillId="0" borderId="0" xfId="0" applyFont="1" applyAlignment="1">
      <alignment horizontal="left" vertical="center"/>
    </xf>
    <xf numFmtId="165" fontId="17" fillId="0" borderId="0" xfId="0" applyNumberFormat="1" applyFont="1" applyAlignment="1">
      <alignment horizontal="right" vertical="center"/>
    </xf>
    <xf numFmtId="10" fontId="17" fillId="0" borderId="0" xfId="0" applyNumberFormat="1" applyFont="1" applyAlignment="1">
      <alignment horizontal="right" vertical="center"/>
    </xf>
    <xf numFmtId="0" fontId="17" fillId="0" borderId="0" xfId="0" applyFont="1" applyAlignment="1">
      <alignment horizontal="center" vertical="center"/>
    </xf>
    <xf numFmtId="167" fontId="17" fillId="0" borderId="0" xfId="0" applyNumberFormat="1" applyFont="1" applyAlignment="1">
      <alignment horizontal="right" vertical="center"/>
    </xf>
    <xf numFmtId="167" fontId="19" fillId="0" borderId="0" xfId="0" applyNumberFormat="1" applyFont="1" applyAlignment="1">
      <alignment horizontal="right" vertical="center"/>
    </xf>
    <xf numFmtId="0" fontId="20" fillId="0" borderId="0" xfId="0" applyFont="1"/>
    <xf numFmtId="0" fontId="17" fillId="0" borderId="34" xfId="0" applyFont="1" applyBorder="1" applyAlignment="1">
      <alignment horizontal="center" vertical="center"/>
    </xf>
    <xf numFmtId="164" fontId="17" fillId="11" borderId="36" xfId="0" applyNumberFormat="1" applyFont="1" applyFill="1" applyBorder="1" applyAlignment="1">
      <alignment horizontal="center" vertical="center" wrapText="1"/>
    </xf>
    <xf numFmtId="49" fontId="17" fillId="11" borderId="36" xfId="0" applyNumberFormat="1" applyFont="1" applyFill="1" applyBorder="1" applyAlignment="1">
      <alignment horizontal="center" vertical="center" wrapText="1"/>
    </xf>
    <xf numFmtId="0" fontId="21" fillId="5" borderId="16" xfId="0" applyFont="1" applyFill="1" applyBorder="1"/>
    <xf numFmtId="164" fontId="21" fillId="5" borderId="16" xfId="0" applyNumberFormat="1" applyFont="1" applyFill="1" applyBorder="1" applyAlignment="1">
      <alignment horizontal="center"/>
    </xf>
    <xf numFmtId="0" fontId="22" fillId="0" borderId="34" xfId="0" applyFont="1" applyBorder="1" applyAlignment="1">
      <alignment horizontal="left" vertical="center"/>
    </xf>
    <xf numFmtId="0" fontId="23" fillId="0" borderId="0" xfId="0" applyFont="1"/>
    <xf numFmtId="49" fontId="24" fillId="6" borderId="16" xfId="0" applyNumberFormat="1" applyFont="1" applyFill="1" applyBorder="1" applyAlignment="1">
      <alignment horizontal="center" vertical="center"/>
    </xf>
    <xf numFmtId="0" fontId="25" fillId="6" borderId="16" xfId="0" applyFont="1" applyFill="1" applyBorder="1"/>
    <xf numFmtId="164" fontId="25" fillId="6" borderId="16" xfId="0" applyNumberFormat="1" applyFont="1" applyFill="1" applyBorder="1" applyAlignment="1">
      <alignment horizontal="center"/>
    </xf>
    <xf numFmtId="0" fontId="19" fillId="0" borderId="34" xfId="0" applyFont="1" applyBorder="1" applyAlignment="1">
      <alignment horizontal="left" vertical="center"/>
    </xf>
    <xf numFmtId="0" fontId="24" fillId="6" borderId="16" xfId="0" applyFont="1" applyFill="1" applyBorder="1" applyAlignment="1">
      <alignment horizontal="center" vertical="center"/>
    </xf>
    <xf numFmtId="0" fontId="13" fillId="2" borderId="16" xfId="0" applyFont="1" applyFill="1" applyBorder="1" applyAlignment="1">
      <alignment horizontal="center" vertical="center"/>
    </xf>
    <xf numFmtId="49" fontId="13" fillId="2" borderId="16" xfId="0" applyNumberFormat="1" applyFont="1" applyFill="1" applyBorder="1" applyAlignment="1">
      <alignment horizontal="center" vertical="center"/>
    </xf>
    <xf numFmtId="49" fontId="24" fillId="2" borderId="16" xfId="0" applyNumberFormat="1" applyFont="1" applyFill="1" applyBorder="1" applyAlignment="1">
      <alignment horizontal="center" vertical="center"/>
    </xf>
    <xf numFmtId="0" fontId="25" fillId="2" borderId="16" xfId="0" applyFont="1" applyFill="1" applyBorder="1"/>
    <xf numFmtId="164" fontId="26" fillId="2" borderId="16" xfId="0" applyNumberFormat="1" applyFont="1" applyFill="1" applyBorder="1" applyAlignment="1">
      <alignment horizontal="center"/>
    </xf>
    <xf numFmtId="0" fontId="27" fillId="0" borderId="0" xfId="0" applyFont="1"/>
    <xf numFmtId="0" fontId="24" fillId="2" borderId="16" xfId="0" applyFont="1" applyFill="1" applyBorder="1" applyAlignment="1">
      <alignment horizontal="center" vertical="center"/>
    </xf>
    <xf numFmtId="164" fontId="25" fillId="2" borderId="16" xfId="0" applyNumberFormat="1" applyFont="1" applyFill="1" applyBorder="1" applyAlignment="1">
      <alignment horizontal="center"/>
    </xf>
    <xf numFmtId="0" fontId="13" fillId="0" borderId="16" xfId="0" applyFont="1" applyBorder="1" applyAlignment="1">
      <alignment horizontal="center" vertical="center"/>
    </xf>
    <xf numFmtId="49" fontId="13" fillId="0" borderId="16" xfId="0" applyNumberFormat="1" applyFont="1" applyBorder="1" applyAlignment="1">
      <alignment horizontal="center" vertical="center"/>
    </xf>
    <xf numFmtId="49" fontId="24" fillId="0" borderId="16" xfId="0" applyNumberFormat="1" applyFont="1" applyBorder="1" applyAlignment="1">
      <alignment horizontal="center" vertical="center"/>
    </xf>
    <xf numFmtId="0" fontId="26" fillId="0" borderId="16" xfId="0" applyFont="1" applyBorder="1"/>
    <xf numFmtId="164" fontId="26" fillId="0" borderId="16" xfId="0" applyNumberFormat="1" applyFont="1" applyBorder="1" applyAlignment="1">
      <alignment horizontal="center"/>
    </xf>
    <xf numFmtId="0" fontId="24" fillId="0" borderId="16" xfId="0" applyFont="1" applyBorder="1" applyAlignment="1">
      <alignment horizontal="center" vertical="center"/>
    </xf>
    <xf numFmtId="164" fontId="25" fillId="0" borderId="16" xfId="0" applyNumberFormat="1" applyFont="1" applyBorder="1" applyAlignment="1">
      <alignment horizontal="center"/>
    </xf>
    <xf numFmtId="168" fontId="21" fillId="5" borderId="16" xfId="0" applyNumberFormat="1" applyFont="1" applyFill="1" applyBorder="1" applyAlignment="1">
      <alignment horizontal="center"/>
    </xf>
    <xf numFmtId="0" fontId="28" fillId="6" borderId="16" xfId="0" applyFont="1" applyFill="1" applyBorder="1" applyAlignment="1">
      <alignment vertical="center"/>
    </xf>
    <xf numFmtId="169" fontId="25" fillId="6" borderId="16" xfId="0" applyNumberFormat="1" applyFont="1" applyFill="1" applyBorder="1" applyAlignment="1">
      <alignment horizontal="center"/>
    </xf>
    <xf numFmtId="0" fontId="29" fillId="12" borderId="30" xfId="0" applyFont="1" applyFill="1" applyBorder="1" applyAlignment="1">
      <alignment vertical="center"/>
    </xf>
    <xf numFmtId="164" fontId="26" fillId="2" borderId="16" xfId="0" applyNumberFormat="1" applyFont="1" applyFill="1" applyBorder="1"/>
    <xf numFmtId="169" fontId="26" fillId="2" borderId="16" xfId="0" applyNumberFormat="1" applyFont="1" applyFill="1" applyBorder="1"/>
    <xf numFmtId="0" fontId="28" fillId="6" borderId="30" xfId="0" applyFont="1" applyFill="1" applyBorder="1" applyAlignment="1">
      <alignment vertical="center"/>
    </xf>
    <xf numFmtId="169" fontId="26" fillId="2" borderId="16" xfId="0" applyNumberFormat="1" applyFont="1" applyFill="1" applyBorder="1" applyAlignment="1">
      <alignment horizontal="center"/>
    </xf>
    <xf numFmtId="0" fontId="13" fillId="6" borderId="16" xfId="0" applyFont="1" applyFill="1" applyBorder="1" applyAlignment="1">
      <alignment horizontal="center" vertical="center"/>
    </xf>
    <xf numFmtId="164" fontId="26" fillId="6" borderId="16" xfId="0" applyNumberFormat="1" applyFont="1" applyFill="1" applyBorder="1" applyAlignment="1">
      <alignment horizontal="center"/>
    </xf>
    <xf numFmtId="49" fontId="24" fillId="13" borderId="16" xfId="0" applyNumberFormat="1" applyFont="1" applyFill="1" applyBorder="1" applyAlignment="1">
      <alignment horizontal="center" vertical="center"/>
    </xf>
    <xf numFmtId="0" fontId="13" fillId="13" borderId="16" xfId="0" applyFont="1" applyFill="1" applyBorder="1" applyAlignment="1">
      <alignment horizontal="center" vertical="center"/>
    </xf>
    <xf numFmtId="0" fontId="26" fillId="6" borderId="16" xfId="0" applyFont="1" applyFill="1" applyBorder="1"/>
    <xf numFmtId="169" fontId="26" fillId="6" borderId="16" xfId="0" applyNumberFormat="1" applyFont="1" applyFill="1" applyBorder="1" applyAlignment="1">
      <alignment horizontal="center"/>
    </xf>
    <xf numFmtId="0" fontId="13" fillId="7" borderId="16" xfId="0" applyFont="1" applyFill="1" applyBorder="1" applyAlignment="1">
      <alignment horizontal="center" vertical="center"/>
    </xf>
    <xf numFmtId="0" fontId="26" fillId="7" borderId="16" xfId="0" quotePrefix="1" applyFont="1" applyFill="1" applyBorder="1" applyAlignment="1">
      <alignment horizontal="left"/>
    </xf>
    <xf numFmtId="164" fontId="26" fillId="7" borderId="16" xfId="0" applyNumberFormat="1" applyFont="1" applyFill="1" applyBorder="1" applyAlignment="1">
      <alignment horizontal="center"/>
    </xf>
    <xf numFmtId="169" fontId="26" fillId="7" borderId="16" xfId="0" applyNumberFormat="1" applyFont="1" applyFill="1" applyBorder="1" applyAlignment="1">
      <alignment horizontal="center"/>
    </xf>
    <xf numFmtId="49" fontId="24" fillId="14" borderId="16" xfId="0" applyNumberFormat="1" applyFont="1" applyFill="1" applyBorder="1" applyAlignment="1">
      <alignment horizontal="center" vertical="center"/>
    </xf>
    <xf numFmtId="0" fontId="13" fillId="14" borderId="16" xfId="0" applyFont="1" applyFill="1" applyBorder="1" applyAlignment="1">
      <alignment horizontal="center" vertical="center"/>
    </xf>
    <xf numFmtId="0" fontId="21" fillId="14" borderId="16" xfId="0" applyFont="1" applyFill="1" applyBorder="1" applyAlignment="1">
      <alignment vertical="center" wrapText="1"/>
    </xf>
    <xf numFmtId="4" fontId="30" fillId="14" borderId="16" xfId="0" applyNumberFormat="1" applyFont="1" applyFill="1" applyBorder="1" applyAlignment="1">
      <alignment horizontal="center" vertical="center" wrapText="1"/>
    </xf>
    <xf numFmtId="164" fontId="20" fillId="0" borderId="0" xfId="0" applyNumberFormat="1" applyFont="1"/>
    <xf numFmtId="164" fontId="17" fillId="0" borderId="16" xfId="0" applyNumberFormat="1" applyFont="1" applyBorder="1" applyAlignment="1">
      <alignment horizontal="right" vertical="center"/>
    </xf>
    <xf numFmtId="164" fontId="19" fillId="0" borderId="16" xfId="0" applyNumberFormat="1" applyFont="1" applyBorder="1" applyAlignment="1">
      <alignment horizontal="right" vertical="center"/>
    </xf>
    <xf numFmtId="164" fontId="17" fillId="9" borderId="16" xfId="0" applyNumberFormat="1" applyFont="1" applyFill="1" applyBorder="1" applyAlignment="1">
      <alignment horizontal="right" vertical="center"/>
    </xf>
    <xf numFmtId="164" fontId="17" fillId="8" borderId="16" xfId="0" applyNumberFormat="1" applyFont="1" applyFill="1" applyBorder="1" applyAlignment="1">
      <alignment horizontal="right" vertical="center"/>
    </xf>
    <xf numFmtId="164" fontId="17" fillId="10" borderId="16" xfId="0" applyNumberFormat="1" applyFont="1" applyFill="1" applyBorder="1" applyAlignment="1">
      <alignment horizontal="right" vertical="center"/>
    </xf>
    <xf numFmtId="164" fontId="17" fillId="2" borderId="16" xfId="0" applyNumberFormat="1" applyFont="1" applyFill="1" applyBorder="1" applyAlignment="1">
      <alignment horizontal="right" vertical="center"/>
    </xf>
    <xf numFmtId="164" fontId="17" fillId="6" borderId="16" xfId="0" applyNumberFormat="1" applyFont="1" applyFill="1" applyBorder="1" applyAlignment="1">
      <alignment horizontal="right" vertical="center"/>
    </xf>
    <xf numFmtId="164" fontId="17" fillId="7" borderId="16" xfId="0" applyNumberFormat="1" applyFont="1" applyFill="1" applyBorder="1" applyAlignment="1">
      <alignment horizontal="right" vertical="center"/>
    </xf>
    <xf numFmtId="164" fontId="19" fillId="6" borderId="16" xfId="0" applyNumberFormat="1" applyFont="1" applyFill="1" applyBorder="1" applyAlignment="1">
      <alignment horizontal="right" vertical="center"/>
    </xf>
    <xf numFmtId="164" fontId="19" fillId="7" borderId="16" xfId="0" applyNumberFormat="1" applyFont="1" applyFill="1" applyBorder="1" applyAlignment="1">
      <alignment horizontal="right" vertical="center"/>
    </xf>
    <xf numFmtId="170" fontId="34" fillId="0" borderId="16" xfId="1" applyNumberFormat="1" applyFont="1" applyFill="1" applyBorder="1" applyAlignment="1">
      <alignment horizontal="right" vertical="center"/>
    </xf>
    <xf numFmtId="4" fontId="34" fillId="0" borderId="37" xfId="0" applyNumberFormat="1" applyFont="1" applyBorder="1" applyAlignment="1">
      <alignment horizontal="left" vertical="center"/>
    </xf>
    <xf numFmtId="0" fontId="34" fillId="0" borderId="0" xfId="0" applyFont="1"/>
    <xf numFmtId="0" fontId="34" fillId="6" borderId="16" xfId="0" applyFont="1" applyFill="1" applyBorder="1" applyAlignment="1">
      <alignment horizontal="center" vertical="center"/>
    </xf>
    <xf numFmtId="49" fontId="35" fillId="6" borderId="16" xfId="0" applyNumberFormat="1" applyFont="1" applyFill="1" applyBorder="1" applyAlignment="1">
      <alignment horizontal="center" vertical="center"/>
    </xf>
    <xf numFmtId="170" fontId="34" fillId="6" borderId="16" xfId="1" applyNumberFormat="1" applyFont="1" applyFill="1" applyBorder="1" applyAlignment="1">
      <alignment horizontal="right" vertical="center"/>
    </xf>
    <xf numFmtId="49" fontId="35" fillId="22" borderId="16" xfId="0" applyNumberFormat="1" applyFont="1" applyFill="1" applyBorder="1" applyAlignment="1">
      <alignment horizontal="center" vertical="center"/>
    </xf>
    <xf numFmtId="0" fontId="34" fillId="22" borderId="16" xfId="0" applyFont="1" applyFill="1" applyBorder="1" applyAlignment="1">
      <alignment horizontal="center" vertical="center"/>
    </xf>
    <xf numFmtId="0" fontId="34" fillId="6" borderId="16" xfId="0" applyFont="1" applyFill="1" applyBorder="1" applyAlignment="1">
      <alignment vertical="top" wrapText="1"/>
    </xf>
    <xf numFmtId="0" fontId="34" fillId="7" borderId="16" xfId="0" applyFont="1" applyFill="1" applyBorder="1" applyAlignment="1">
      <alignment horizontal="center" vertical="center"/>
    </xf>
    <xf numFmtId="0" fontId="34" fillId="7" borderId="16" xfId="0" quotePrefix="1" applyFont="1" applyFill="1" applyBorder="1" applyAlignment="1">
      <alignment horizontal="left" vertical="top" wrapText="1"/>
    </xf>
    <xf numFmtId="170" fontId="34" fillId="7" borderId="16" xfId="1" applyNumberFormat="1" applyFont="1" applyFill="1" applyBorder="1" applyAlignment="1">
      <alignment horizontal="right" vertical="center"/>
    </xf>
    <xf numFmtId="0" fontId="34" fillId="0" borderId="16" xfId="0" applyFont="1" applyBorder="1" applyAlignment="1">
      <alignment horizontal="center" vertical="center"/>
    </xf>
    <xf numFmtId="49" fontId="34" fillId="0" borderId="16" xfId="0" applyNumberFormat="1" applyFont="1" applyBorder="1" applyAlignment="1">
      <alignment horizontal="center" vertical="center"/>
    </xf>
    <xf numFmtId="0" fontId="34" fillId="0" borderId="16" xfId="0" quotePrefix="1" applyFont="1" applyBorder="1" applyAlignment="1">
      <alignment horizontal="left" vertical="top" wrapText="1"/>
    </xf>
    <xf numFmtId="170" fontId="34" fillId="0" borderId="16" xfId="1" applyNumberFormat="1" applyFont="1" applyBorder="1" applyAlignment="1">
      <alignment horizontal="right" vertical="center"/>
    </xf>
    <xf numFmtId="170" fontId="34" fillId="22" borderId="16" xfId="1" applyNumberFormat="1" applyFont="1" applyFill="1" applyBorder="1" applyAlignment="1">
      <alignment horizontal="right" vertical="center"/>
    </xf>
    <xf numFmtId="0" fontId="34" fillId="6" borderId="16" xfId="0" applyFont="1" applyFill="1" applyBorder="1" applyAlignment="1">
      <alignment vertical="top"/>
    </xf>
    <xf numFmtId="0" fontId="34" fillId="7" borderId="16" xfId="0" quotePrefix="1" applyFont="1" applyFill="1" applyBorder="1" applyAlignment="1">
      <alignment horizontal="left" vertical="top"/>
    </xf>
    <xf numFmtId="49" fontId="35" fillId="0" borderId="16" xfId="0" applyNumberFormat="1" applyFont="1" applyBorder="1" applyAlignment="1">
      <alignment horizontal="center" vertical="center"/>
    </xf>
    <xf numFmtId="0" fontId="34" fillId="7" borderId="16" xfId="0" quotePrefix="1" applyFont="1" applyFill="1" applyBorder="1" applyAlignment="1">
      <alignment horizontal="center"/>
    </xf>
    <xf numFmtId="0" fontId="34" fillId="7" borderId="16" xfId="0" quotePrefix="1" applyFont="1" applyFill="1" applyBorder="1" applyAlignment="1">
      <alignment horizontal="left"/>
    </xf>
    <xf numFmtId="170" fontId="34" fillId="7" borderId="16" xfId="1" quotePrefix="1" applyNumberFormat="1" applyFont="1" applyFill="1" applyBorder="1" applyAlignment="1">
      <alignment horizontal="right" vertical="center"/>
    </xf>
    <xf numFmtId="49" fontId="17" fillId="11" borderId="36" xfId="0" quotePrefix="1" applyNumberFormat="1" applyFont="1" applyFill="1" applyBorder="1" applyAlignment="1">
      <alignment horizontal="center" vertical="center" wrapText="1"/>
    </xf>
    <xf numFmtId="49" fontId="17" fillId="0" borderId="16" xfId="0" quotePrefix="1" applyNumberFormat="1" applyFont="1" applyBorder="1" applyAlignment="1">
      <alignment horizontal="center" vertical="center" wrapText="1"/>
    </xf>
    <xf numFmtId="164" fontId="19" fillId="0" borderId="0" xfId="0" applyNumberFormat="1" applyFont="1" applyAlignment="1">
      <alignment horizontal="right" vertical="center"/>
    </xf>
    <xf numFmtId="164" fontId="19" fillId="24" borderId="16" xfId="0" applyNumberFormat="1" applyFont="1" applyFill="1" applyBorder="1" applyAlignment="1">
      <alignment horizontal="right" vertical="center"/>
    </xf>
    <xf numFmtId="0" fontId="36" fillId="0" borderId="0" xfId="0" applyFont="1"/>
    <xf numFmtId="171" fontId="5" fillId="0" borderId="16" xfId="0" applyNumberFormat="1" applyFont="1" applyBorder="1"/>
    <xf numFmtId="170" fontId="5" fillId="0" borderId="16" xfId="1" applyNumberFormat="1" applyFont="1" applyFill="1" applyBorder="1" applyAlignment="1">
      <alignment horizontal="right" vertical="center"/>
    </xf>
    <xf numFmtId="0" fontId="5" fillId="0" borderId="16" xfId="0" applyFont="1" applyBorder="1" applyAlignment="1">
      <alignment horizontal="left" vertical="top" wrapText="1"/>
    </xf>
    <xf numFmtId="170" fontId="5" fillId="0" borderId="16" xfId="3" applyNumberFormat="1" applyFont="1" applyBorder="1" applyAlignment="1">
      <alignment horizontal="right" vertical="center"/>
    </xf>
    <xf numFmtId="170" fontId="5" fillId="0" borderId="16" xfId="3" applyNumberFormat="1" applyFont="1" applyBorder="1" applyAlignment="1">
      <alignment vertical="center"/>
    </xf>
    <xf numFmtId="171" fontId="5" fillId="0" borderId="0" xfId="3" applyNumberFormat="1" applyFont="1" applyAlignment="1">
      <alignment vertical="center"/>
    </xf>
    <xf numFmtId="0" fontId="5" fillId="0" borderId="0" xfId="3" applyFont="1" applyAlignment="1">
      <alignment vertical="center"/>
    </xf>
    <xf numFmtId="0" fontId="36" fillId="0" borderId="16" xfId="0" applyFont="1" applyBorder="1" applyAlignment="1">
      <alignment horizontal="center" vertical="center"/>
    </xf>
    <xf numFmtId="49" fontId="36" fillId="0" borderId="16" xfId="0" applyNumberFormat="1" applyFont="1" applyBorder="1" applyAlignment="1">
      <alignment horizontal="center" vertical="center"/>
    </xf>
    <xf numFmtId="0" fontId="36" fillId="0" borderId="16" xfId="0" quotePrefix="1" applyFont="1" applyBorder="1" applyAlignment="1">
      <alignment horizontal="left" vertical="top"/>
    </xf>
    <xf numFmtId="170" fontId="36" fillId="0" borderId="16" xfId="1" applyNumberFormat="1" applyFont="1" applyBorder="1" applyAlignment="1">
      <alignment horizontal="right" vertical="center"/>
    </xf>
    <xf numFmtId="4" fontId="36" fillId="0" borderId="37" xfId="0" applyNumberFormat="1" applyFont="1" applyBorder="1" applyAlignment="1">
      <alignment horizontal="left" vertical="center"/>
    </xf>
    <xf numFmtId="165" fontId="19" fillId="0" borderId="16" xfId="0" applyNumberFormat="1" applyFont="1" applyBorder="1" applyAlignment="1">
      <alignment horizontal="right" vertical="center" wrapText="1"/>
    </xf>
    <xf numFmtId="164" fontId="17" fillId="0" borderId="0" xfId="0" applyNumberFormat="1" applyFont="1" applyAlignment="1">
      <alignment horizontal="right" vertical="center"/>
    </xf>
    <xf numFmtId="164" fontId="25" fillId="24" borderId="16" xfId="0" applyNumberFormat="1" applyFont="1" applyFill="1" applyBorder="1" applyAlignment="1">
      <alignment horizontal="center"/>
    </xf>
    <xf numFmtId="164" fontId="26" fillId="23" borderId="16" xfId="0" applyNumberFormat="1" applyFont="1" applyFill="1" applyBorder="1" applyAlignment="1">
      <alignment horizontal="center"/>
    </xf>
    <xf numFmtId="164" fontId="25" fillId="23" borderId="16" xfId="0" applyNumberFormat="1" applyFont="1" applyFill="1" applyBorder="1" applyAlignment="1">
      <alignment horizontal="center"/>
    </xf>
    <xf numFmtId="0" fontId="9" fillId="0" borderId="40" xfId="0" applyFont="1" applyBorder="1" applyAlignment="1">
      <alignment vertical="center"/>
    </xf>
    <xf numFmtId="0" fontId="9" fillId="0" borderId="41" xfId="0" applyFont="1" applyBorder="1" applyAlignment="1">
      <alignment vertical="center"/>
    </xf>
    <xf numFmtId="0" fontId="8" fillId="0" borderId="42" xfId="0" applyFont="1" applyBorder="1" applyAlignment="1">
      <alignment vertical="center"/>
    </xf>
    <xf numFmtId="0" fontId="8" fillId="0" borderId="39" xfId="0" applyFont="1" applyBorder="1" applyAlignment="1">
      <alignment vertical="center"/>
    </xf>
    <xf numFmtId="0" fontId="37" fillId="0" borderId="39" xfId="6" applyBorder="1"/>
    <xf numFmtId="0" fontId="8" fillId="0" borderId="39" xfId="0" applyFont="1" applyBorder="1" applyAlignment="1">
      <alignment horizontal="left" vertical="center"/>
    </xf>
    <xf numFmtId="49" fontId="19" fillId="0" borderId="38" xfId="2" applyNumberFormat="1" applyFont="1" applyBorder="1" applyAlignment="1">
      <alignment horizontal="left" vertical="center" wrapText="1"/>
    </xf>
    <xf numFmtId="49" fontId="19" fillId="0" borderId="38" xfId="2" applyNumberFormat="1" applyFont="1" applyBorder="1" applyAlignment="1">
      <alignment horizontal="left" vertical="center"/>
    </xf>
    <xf numFmtId="165" fontId="14" fillId="0" borderId="38" xfId="1" applyNumberFormat="1" applyFont="1" applyFill="1" applyBorder="1" applyAlignment="1">
      <alignment horizontal="justify" vertical="justify" wrapText="1"/>
    </xf>
    <xf numFmtId="0" fontId="5" fillId="0" borderId="16" xfId="0" quotePrefix="1" applyFont="1" applyBorder="1" applyAlignment="1">
      <alignment horizontal="left" vertical="top" wrapText="1"/>
    </xf>
    <xf numFmtId="170" fontId="11" fillId="0" borderId="16" xfId="1" applyNumberFormat="1" applyFont="1" applyBorder="1" applyAlignment="1">
      <alignment horizontal="right" vertical="center"/>
    </xf>
    <xf numFmtId="49" fontId="11" fillId="10" borderId="16" xfId="0" quotePrefix="1" applyNumberFormat="1" applyFont="1" applyFill="1" applyBorder="1" applyAlignment="1">
      <alignment horizontal="center" vertical="center" wrapText="1"/>
    </xf>
    <xf numFmtId="0" fontId="11" fillId="17" borderId="16" xfId="3" applyFont="1" applyFill="1" applyBorder="1" applyAlignment="1">
      <alignment horizontal="center" vertical="center"/>
    </xf>
    <xf numFmtId="0" fontId="11" fillId="0" borderId="0" xfId="3" applyFont="1" applyAlignment="1">
      <alignment vertical="center"/>
    </xf>
    <xf numFmtId="0" fontId="11" fillId="10" borderId="16" xfId="0" applyFont="1" applyFill="1" applyBorder="1" applyAlignment="1">
      <alignment horizontal="center" vertical="center" wrapText="1"/>
    </xf>
    <xf numFmtId="49" fontId="11" fillId="16" borderId="16" xfId="3" applyNumberFormat="1" applyFont="1" applyFill="1" applyBorder="1" applyAlignment="1">
      <alignment horizontal="center" vertical="center" wrapText="1"/>
    </xf>
    <xf numFmtId="0" fontId="11" fillId="18" borderId="16" xfId="0" applyFont="1" applyFill="1" applyBorder="1" applyAlignment="1">
      <alignment wrapText="1"/>
    </xf>
    <xf numFmtId="170" fontId="11" fillId="18" borderId="16" xfId="1" applyNumberFormat="1" applyFont="1" applyFill="1" applyBorder="1" applyAlignment="1">
      <alignment horizontal="right" vertical="center"/>
    </xf>
    <xf numFmtId="0" fontId="11" fillId="15" borderId="16" xfId="0" applyFont="1" applyFill="1" applyBorder="1" applyAlignment="1">
      <alignment vertical="center" wrapText="1"/>
    </xf>
    <xf numFmtId="170" fontId="11" fillId="19" borderId="16" xfId="1" applyNumberFormat="1" applyFont="1" applyFill="1" applyBorder="1" applyAlignment="1">
      <alignment horizontal="right" vertical="center"/>
    </xf>
    <xf numFmtId="0" fontId="11" fillId="3" borderId="16" xfId="0" applyFont="1" applyFill="1" applyBorder="1" applyAlignment="1">
      <alignment vertical="center" wrapText="1"/>
    </xf>
    <xf numFmtId="170" fontId="11" fillId="20" borderId="16" xfId="1" applyNumberFormat="1" applyFont="1" applyFill="1" applyBorder="1" applyAlignment="1">
      <alignment horizontal="right" vertical="center"/>
    </xf>
    <xf numFmtId="0" fontId="5" fillId="0" borderId="16" xfId="0" quotePrefix="1" applyFont="1" applyBorder="1" applyAlignment="1">
      <alignment horizontal="left" wrapText="1"/>
    </xf>
    <xf numFmtId="171" fontId="2" fillId="0" borderId="39" xfId="0" applyNumberFormat="1" applyFont="1" applyBorder="1"/>
    <xf numFmtId="0" fontId="11" fillId="18" borderId="16" xfId="0" applyFont="1" applyFill="1" applyBorder="1"/>
    <xf numFmtId="0" fontId="5" fillId="0" borderId="16" xfId="0" applyFont="1" applyBorder="1" applyAlignment="1">
      <alignment horizontal="left" vertical="center" wrapText="1"/>
    </xf>
    <xf numFmtId="170" fontId="11" fillId="21" borderId="16" xfId="1" applyNumberFormat="1" applyFont="1" applyFill="1" applyBorder="1" applyAlignment="1">
      <alignment horizontal="right" vertical="center"/>
    </xf>
    <xf numFmtId="172" fontId="5" fillId="0" borderId="16" xfId="3" applyNumberFormat="1" applyFont="1" applyBorder="1" applyAlignment="1">
      <alignment vertical="center"/>
    </xf>
    <xf numFmtId="170" fontId="11" fillId="15" borderId="16" xfId="0" applyNumberFormat="1" applyFont="1" applyFill="1" applyBorder="1" applyAlignment="1">
      <alignment horizontal="right" vertical="center" wrapText="1"/>
    </xf>
    <xf numFmtId="172" fontId="11" fillId="15" borderId="16" xfId="0" applyNumberFormat="1" applyFont="1" applyFill="1" applyBorder="1" applyAlignment="1">
      <alignment horizontal="right" vertical="center" wrapText="1"/>
    </xf>
    <xf numFmtId="173" fontId="11" fillId="15" borderId="16" xfId="0" applyNumberFormat="1" applyFont="1" applyFill="1" applyBorder="1" applyAlignment="1">
      <alignment horizontal="right" vertical="center" wrapText="1"/>
    </xf>
    <xf numFmtId="0" fontId="5" fillId="0" borderId="0" xfId="0" applyFont="1"/>
    <xf numFmtId="0" fontId="2" fillId="0" borderId="0" xfId="0" applyFont="1"/>
    <xf numFmtId="49" fontId="17" fillId="5" borderId="16" xfId="0" applyNumberFormat="1" applyFont="1" applyFill="1" applyBorder="1" applyAlignment="1">
      <alignment horizontal="center" vertical="center"/>
    </xf>
    <xf numFmtId="0" fontId="17" fillId="5" borderId="16" xfId="0" applyFont="1" applyFill="1" applyBorder="1" applyAlignment="1">
      <alignment horizontal="left" vertical="center"/>
    </xf>
    <xf numFmtId="165" fontId="17" fillId="5" borderId="16" xfId="0" applyNumberFormat="1" applyFont="1" applyFill="1" applyBorder="1" applyAlignment="1">
      <alignment horizontal="right" vertical="center"/>
    </xf>
    <xf numFmtId="164" fontId="17" fillId="5" borderId="16" xfId="0" applyNumberFormat="1" applyFont="1" applyFill="1" applyBorder="1" applyAlignment="1">
      <alignment horizontal="right" vertical="center"/>
    </xf>
    <xf numFmtId="9" fontId="17" fillId="5" borderId="16" xfId="0" applyNumberFormat="1" applyFont="1" applyFill="1" applyBorder="1" applyAlignment="1">
      <alignment horizontal="right" vertical="center"/>
    </xf>
    <xf numFmtId="3" fontId="2" fillId="0" borderId="0" xfId="0" applyNumberFormat="1" applyFont="1"/>
    <xf numFmtId="49" fontId="19" fillId="0" borderId="16" xfId="0" applyNumberFormat="1" applyFont="1" applyBorder="1" applyAlignment="1">
      <alignment horizontal="left" vertical="center" wrapText="1"/>
    </xf>
    <xf numFmtId="49" fontId="14" fillId="0" borderId="38" xfId="2" applyNumberFormat="1" applyFont="1" applyBorder="1" applyAlignment="1">
      <alignment horizontal="justify" vertical="justify" wrapText="1"/>
    </xf>
    <xf numFmtId="174" fontId="5" fillId="0" borderId="0" xfId="7" applyNumberFormat="1" applyFont="1" applyAlignment="1">
      <alignment vertical="center"/>
    </xf>
    <xf numFmtId="0" fontId="1" fillId="0" borderId="0" xfId="8"/>
    <xf numFmtId="173" fontId="1" fillId="0" borderId="0" xfId="8" applyNumberFormat="1"/>
    <xf numFmtId="0" fontId="40" fillId="26" borderId="39" xfId="8" applyFont="1" applyFill="1" applyBorder="1" applyAlignment="1">
      <alignment horizontal="center" vertical="center"/>
    </xf>
    <xf numFmtId="0" fontId="40" fillId="27" borderId="39" xfId="8" applyFont="1" applyFill="1" applyBorder="1" applyAlignment="1">
      <alignment horizontal="center" vertical="center" wrapText="1"/>
    </xf>
    <xf numFmtId="44" fontId="0" fillId="0" borderId="0" xfId="9" applyFont="1"/>
    <xf numFmtId="0" fontId="1" fillId="0" borderId="0" xfId="8" applyAlignment="1">
      <alignment wrapText="1"/>
    </xf>
    <xf numFmtId="0" fontId="40" fillId="0" borderId="0" xfId="8" applyFont="1" applyAlignment="1">
      <alignment wrapText="1"/>
    </xf>
    <xf numFmtId="44" fontId="40" fillId="25" borderId="0" xfId="8" applyNumberFormat="1" applyFont="1" applyFill="1"/>
    <xf numFmtId="0" fontId="40" fillId="29" borderId="0" xfId="8" applyFont="1" applyFill="1" applyAlignment="1">
      <alignment wrapText="1"/>
    </xf>
    <xf numFmtId="0" fontId="1" fillId="25" borderId="0" xfId="8" applyFill="1"/>
    <xf numFmtId="0" fontId="1" fillId="29" borderId="0" xfId="8" applyFill="1" applyAlignment="1">
      <alignment wrapText="1"/>
    </xf>
    <xf numFmtId="44" fontId="1" fillId="0" borderId="0" xfId="8" applyNumberFormat="1"/>
    <xf numFmtId="165" fontId="17" fillId="25" borderId="16" xfId="0" applyNumberFormat="1" applyFont="1" applyFill="1" applyBorder="1" applyAlignment="1">
      <alignment horizontal="right" vertical="center"/>
    </xf>
    <xf numFmtId="165" fontId="17" fillId="23" borderId="16" xfId="0" applyNumberFormat="1" applyFont="1" applyFill="1" applyBorder="1" applyAlignment="1">
      <alignment horizontal="right" vertical="center"/>
    </xf>
    <xf numFmtId="164" fontId="17" fillId="23" borderId="16" xfId="0" applyNumberFormat="1" applyFont="1" applyFill="1" applyBorder="1" applyAlignment="1">
      <alignment horizontal="right" vertical="center"/>
    </xf>
    <xf numFmtId="0" fontId="41" fillId="0" borderId="0" xfId="8" applyFont="1"/>
    <xf numFmtId="44" fontId="41" fillId="0" borderId="0" xfId="9" applyFont="1"/>
    <xf numFmtId="0" fontId="41" fillId="0" borderId="0" xfId="8" applyFont="1" applyAlignment="1">
      <alignment wrapText="1"/>
    </xf>
    <xf numFmtId="165" fontId="17" fillId="28" borderId="16" xfId="0" applyNumberFormat="1" applyFont="1" applyFill="1" applyBorder="1" applyAlignment="1">
      <alignment horizontal="center" vertical="top" wrapText="1"/>
    </xf>
    <xf numFmtId="170" fontId="5" fillId="0" borderId="16" xfId="1" applyNumberFormat="1" applyFont="1" applyBorder="1" applyAlignment="1">
      <alignment horizontal="right" vertical="center"/>
    </xf>
    <xf numFmtId="0" fontId="14" fillId="0" borderId="1" xfId="0" applyFont="1" applyBorder="1" applyAlignment="1">
      <alignment horizontal="center" vertical="center"/>
    </xf>
    <xf numFmtId="0" fontId="8" fillId="0" borderId="2" xfId="0" applyFont="1" applyBorder="1"/>
    <xf numFmtId="0" fontId="8" fillId="0" borderId="3" xfId="0" applyFont="1" applyBorder="1"/>
    <xf numFmtId="0" fontId="15" fillId="0" borderId="18" xfId="0" applyFont="1" applyBorder="1" applyAlignment="1">
      <alignment horizontal="center" vertical="center"/>
    </xf>
    <xf numFmtId="0" fontId="8" fillId="0" borderId="19" xfId="0" applyFont="1" applyBorder="1"/>
    <xf numFmtId="0" fontId="8" fillId="0" borderId="20" xfId="0" applyFont="1" applyBorder="1"/>
    <xf numFmtId="0" fontId="15" fillId="0" borderId="21" xfId="0" applyFont="1" applyBorder="1" applyAlignment="1">
      <alignment horizontal="center" vertical="center"/>
    </xf>
    <xf numFmtId="0" fontId="2" fillId="0" borderId="0" xfId="0" applyFont="1"/>
    <xf numFmtId="0" fontId="8" fillId="0" borderId="22" xfId="0" applyFont="1" applyBorder="1"/>
    <xf numFmtId="0" fontId="15" fillId="0" borderId="23" xfId="0" applyFont="1" applyBorder="1" applyAlignment="1">
      <alignment horizontal="center" vertical="center"/>
    </xf>
    <xf numFmtId="0" fontId="8" fillId="0" borderId="10" xfId="0" applyFont="1" applyBorder="1"/>
    <xf numFmtId="0" fontId="8" fillId="0" borderId="24" xfId="0" applyFont="1" applyBorder="1"/>
    <xf numFmtId="0" fontId="16" fillId="0" borderId="25" xfId="0" applyFont="1" applyBorder="1" applyAlignment="1">
      <alignment horizontal="center" vertical="center" wrapText="1"/>
    </xf>
    <xf numFmtId="0" fontId="8" fillId="0" borderId="25" xfId="0" applyFont="1" applyBorder="1"/>
    <xf numFmtId="0" fontId="8" fillId="0" borderId="26" xfId="0" applyFont="1" applyBorder="1"/>
    <xf numFmtId="49" fontId="17" fillId="0" borderId="27"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11" fillId="0" borderId="10" xfId="0" applyFont="1" applyBorder="1" applyAlignment="1">
      <alignment horizontal="center" vertical="center"/>
    </xf>
    <xf numFmtId="0" fontId="7" fillId="0" borderId="10" xfId="0" applyFont="1" applyBorder="1"/>
    <xf numFmtId="0" fontId="11" fillId="3" borderId="11" xfId="0" applyFont="1" applyFill="1" applyBorder="1" applyAlignment="1">
      <alignment horizontal="center" vertical="center" wrapText="1"/>
    </xf>
    <xf numFmtId="0" fontId="7" fillId="0" borderId="12" xfId="0" applyFont="1" applyBorder="1"/>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2" borderId="11" xfId="0" quotePrefix="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17" fillId="0" borderId="35" xfId="0" quotePrefix="1" applyNumberFormat="1" applyFont="1" applyBorder="1" applyAlignment="1">
      <alignment horizontal="center" vertical="center" wrapText="1"/>
    </xf>
    <xf numFmtId="0" fontId="7" fillId="0" borderId="33" xfId="0" applyFont="1" applyBorder="1"/>
    <xf numFmtId="0" fontId="7" fillId="0" borderId="34" xfId="0" applyFont="1" applyBorder="1"/>
    <xf numFmtId="0" fontId="20" fillId="0" borderId="25" xfId="0" applyFont="1" applyBorder="1" applyAlignment="1">
      <alignment horizontal="center"/>
    </xf>
    <xf numFmtId="0" fontId="7" fillId="0" borderId="25" xfId="0" applyFont="1" applyBorder="1"/>
    <xf numFmtId="0" fontId="17" fillId="11" borderId="32" xfId="0" applyFont="1" applyFill="1" applyBorder="1" applyAlignment="1">
      <alignment horizontal="center" vertical="center" wrapText="1"/>
    </xf>
    <xf numFmtId="49" fontId="17" fillId="11" borderId="17" xfId="0" quotePrefix="1" applyNumberFormat="1" applyFont="1" applyFill="1" applyBorder="1" applyAlignment="1">
      <alignment horizontal="center" vertical="center" wrapText="1"/>
    </xf>
    <xf numFmtId="0" fontId="7" fillId="0" borderId="15" xfId="0" applyFont="1" applyBorder="1"/>
    <xf numFmtId="49" fontId="11" fillId="16" borderId="16" xfId="3" quotePrefix="1" applyNumberFormat="1" applyFont="1" applyFill="1" applyBorder="1" applyAlignment="1">
      <alignment horizontal="center" vertical="center" wrapText="1"/>
    </xf>
    <xf numFmtId="49" fontId="11" fillId="16" borderId="35" xfId="3" quotePrefix="1" applyNumberFormat="1" applyFont="1" applyFill="1" applyBorder="1" applyAlignment="1">
      <alignment horizontal="center" vertical="center" wrapText="1"/>
    </xf>
    <xf numFmtId="49" fontId="11" fillId="16" borderId="33" xfId="3" quotePrefix="1" applyNumberFormat="1" applyFont="1" applyFill="1" applyBorder="1" applyAlignment="1">
      <alignment horizontal="center" vertical="center" wrapText="1"/>
    </xf>
    <xf numFmtId="49" fontId="11" fillId="16" borderId="37" xfId="3" quotePrefix="1" applyNumberFormat="1" applyFont="1" applyFill="1" applyBorder="1" applyAlignment="1">
      <alignment horizontal="center" vertical="center" wrapText="1"/>
    </xf>
    <xf numFmtId="49" fontId="11" fillId="17" borderId="16" xfId="3" quotePrefix="1" applyNumberFormat="1" applyFont="1" applyFill="1" applyBorder="1" applyAlignment="1">
      <alignment horizontal="center" vertical="center" wrapText="1"/>
    </xf>
    <xf numFmtId="0" fontId="11" fillId="17" borderId="16" xfId="3" applyFont="1" applyFill="1" applyBorder="1" applyAlignment="1">
      <alignment vertical="center"/>
    </xf>
    <xf numFmtId="0" fontId="39" fillId="25" borderId="0" xfId="8" applyFont="1" applyFill="1" applyAlignment="1">
      <alignment horizontal="center" vertical="center" wrapText="1"/>
    </xf>
    <xf numFmtId="0" fontId="40" fillId="26" borderId="39" xfId="8" applyFont="1" applyFill="1" applyBorder="1" applyAlignment="1">
      <alignment horizontal="center" vertical="center"/>
    </xf>
    <xf numFmtId="0" fontId="40" fillId="27" borderId="39" xfId="8" applyFont="1" applyFill="1" applyBorder="1" applyAlignment="1">
      <alignment horizontal="center" vertical="center"/>
    </xf>
  </cellXfs>
  <cellStyles count="10">
    <cellStyle name="Hipervínculo" xfId="6" builtinId="8"/>
    <cellStyle name="Millares" xfId="1" builtinId="3"/>
    <cellStyle name="Millares 2 2" xfId="5" xr:uid="{00000000-0005-0000-0000-000002000000}"/>
    <cellStyle name="Moneda" xfId="7" builtinId="4"/>
    <cellStyle name="Moneda 2" xfId="9" xr:uid="{B87FF4EB-AC12-476D-AC9B-C45B021E847C}"/>
    <cellStyle name="Normal" xfId="0" builtinId="0"/>
    <cellStyle name="Normal 2" xfId="2" xr:uid="{00000000-0005-0000-0000-000005000000}"/>
    <cellStyle name="Normal 3" xfId="3" xr:uid="{00000000-0005-0000-0000-000006000000}"/>
    <cellStyle name="Normal 3 2" xfId="4" xr:uid="{00000000-0005-0000-0000-000007000000}"/>
    <cellStyle name="Normal 4" xfId="8" xr:uid="{1175AF6D-FA7D-4AC1-BAFF-08FF195F2363}"/>
  </cellStyles>
  <dxfs count="1">
    <dxf>
      <font>
        <color rgb="FF9C0006"/>
      </font>
      <fill>
        <patternFill patternType="solid">
          <fgColor rgb="FFFFC7CE"/>
          <bgColor rgb="FFFFC7CE"/>
        </patternFill>
      </fill>
    </dxf>
  </dxfs>
  <tableStyles count="0" defaultTableStyle="TableStyleMedium2" defaultPivotStyle="PivotStyleLight16"/>
  <colors>
    <mruColors>
      <color rgb="FFDEEAF6"/>
      <color rgb="FFFFE7FF"/>
      <color rgb="FFCCFFCC"/>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2486025</xdr:colOff>
      <xdr:row>0</xdr:row>
      <xdr:rowOff>561975</xdr:rowOff>
    </xdr:from>
    <xdr:ext cx="4733925" cy="828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83800" y="3370425"/>
          <a:ext cx="4724400" cy="8191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400">
              <a:solidFill>
                <a:schemeClr val="accent6"/>
              </a:solidFill>
              <a:latin typeface="Arial Narrow"/>
              <a:ea typeface="Arial Narrow"/>
              <a:cs typeface="Arial Narrow"/>
              <a:sym typeface="Arial Narrow"/>
            </a:rPr>
            <a:t>Dirección de Ordenamiento Ambiental Territorial y Sistema Nacional Ambiental.</a:t>
          </a:r>
          <a:endParaRPr sz="1400"/>
        </a:p>
      </xdr:txBody>
    </xdr:sp>
    <xdr:clientData fLocksWithSheet="0"/>
  </xdr:oneCellAnchor>
  <xdr:oneCellAnchor>
    <xdr:from>
      <xdr:col>0</xdr:col>
      <xdr:colOff>0</xdr:colOff>
      <xdr:row>0</xdr:row>
      <xdr:rowOff>171450</xdr:rowOff>
    </xdr:from>
    <xdr:ext cx="2771775" cy="1219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2714625</xdr:colOff>
      <xdr:row>0</xdr:row>
      <xdr:rowOff>219075</xdr:rowOff>
    </xdr:from>
    <xdr:ext cx="5829300" cy="609600"/>
    <xdr:sp macro="" textlink="">
      <xdr:nvSpPr>
        <xdr:cNvPr id="4" name="Shape 4">
          <a:extLst>
            <a:ext uri="{FF2B5EF4-FFF2-40B4-BE49-F238E27FC236}">
              <a16:creationId xmlns:a16="http://schemas.microsoft.com/office/drawing/2014/main" id="{00000000-0008-0000-0100-000004000000}"/>
            </a:ext>
          </a:extLst>
        </xdr:cNvPr>
        <xdr:cNvSpPr txBox="1"/>
      </xdr:nvSpPr>
      <xdr:spPr>
        <a:xfrm>
          <a:off x="2436113" y="3479963"/>
          <a:ext cx="5819775" cy="600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400"/>
        </a:p>
      </xdr:txBody>
    </xdr:sp>
    <xdr:clientData fLocksWithSheet="0"/>
  </xdr:oneCellAnchor>
  <xdr:oneCellAnchor>
    <xdr:from>
      <xdr:col>0</xdr:col>
      <xdr:colOff>0</xdr:colOff>
      <xdr:row>0</xdr:row>
      <xdr:rowOff>0</xdr:rowOff>
    </xdr:from>
    <xdr:ext cx="2305050" cy="10001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238125</xdr:colOff>
      <xdr:row>0</xdr:row>
      <xdr:rowOff>323850</xdr:rowOff>
    </xdr:from>
    <xdr:ext cx="4352925" cy="600075"/>
    <xdr:sp macro="" textlink="">
      <xdr:nvSpPr>
        <xdr:cNvPr id="5" name="Shape 5">
          <a:extLst>
            <a:ext uri="{FF2B5EF4-FFF2-40B4-BE49-F238E27FC236}">
              <a16:creationId xmlns:a16="http://schemas.microsoft.com/office/drawing/2014/main" id="{00000000-0008-0000-0200-000005000000}"/>
            </a:ext>
          </a:extLst>
        </xdr:cNvPr>
        <xdr:cNvSpPr txBox="1"/>
      </xdr:nvSpPr>
      <xdr:spPr>
        <a:xfrm>
          <a:off x="3174300" y="3484725"/>
          <a:ext cx="4343400"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324100" cy="10191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3124200</xdr:colOff>
      <xdr:row>0</xdr:row>
      <xdr:rowOff>209550</xdr:rowOff>
    </xdr:from>
    <xdr:ext cx="4486275" cy="485775"/>
    <xdr:sp macro="" textlink="">
      <xdr:nvSpPr>
        <xdr:cNvPr id="6" name="Shape 6">
          <a:extLst>
            <a:ext uri="{FF2B5EF4-FFF2-40B4-BE49-F238E27FC236}">
              <a16:creationId xmlns:a16="http://schemas.microsoft.com/office/drawing/2014/main" id="{00000000-0008-0000-0300-000006000000}"/>
            </a:ext>
          </a:extLst>
        </xdr:cNvPr>
        <xdr:cNvSpPr txBox="1"/>
      </xdr:nvSpPr>
      <xdr:spPr>
        <a:xfrm>
          <a:off x="3107625" y="3541875"/>
          <a:ext cx="4476750" cy="4762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Coordinación del SINA</a:t>
          </a:r>
          <a:endParaRPr sz="1400"/>
        </a:p>
        <a:p>
          <a:pPr marL="0" lvl="0" indent="0" algn="ctr" rtl="0">
            <a:spcBef>
              <a:spcPts val="0"/>
            </a:spcBef>
            <a:spcAft>
              <a:spcPts val="0"/>
            </a:spcAft>
            <a:buNone/>
          </a:pPr>
          <a:r>
            <a:rPr lang="en-US" sz="1000">
              <a:solidFill>
                <a:schemeClr val="accent6"/>
              </a:solidFill>
              <a:latin typeface="Arial Narrow"/>
              <a:ea typeface="Arial Narrow"/>
              <a:cs typeface="Arial Narrow"/>
              <a:sym typeface="Arial Narrow"/>
            </a:rPr>
            <a:t>República de Colombia</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06692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133350</xdr:colOff>
      <xdr:row>0</xdr:row>
      <xdr:rowOff>219075</xdr:rowOff>
    </xdr:from>
    <xdr:ext cx="5229225" cy="609600"/>
    <xdr:sp macro="" textlink="">
      <xdr:nvSpPr>
        <xdr:cNvPr id="7" name="Shape 7">
          <a:extLst>
            <a:ext uri="{FF2B5EF4-FFF2-40B4-BE49-F238E27FC236}">
              <a16:creationId xmlns:a16="http://schemas.microsoft.com/office/drawing/2014/main" id="{00000000-0008-0000-0400-000007000000}"/>
            </a:ext>
          </a:extLst>
        </xdr:cNvPr>
        <xdr:cNvSpPr txBox="1"/>
      </xdr:nvSpPr>
      <xdr:spPr>
        <a:xfrm>
          <a:off x="2736150" y="3479963"/>
          <a:ext cx="5219700" cy="600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400"/>
        </a:p>
      </xdr:txBody>
    </xdr:sp>
    <xdr:clientData fLocksWithSheet="0"/>
  </xdr:oneCellAnchor>
  <xdr:oneCellAnchor>
    <xdr:from>
      <xdr:col>0</xdr:col>
      <xdr:colOff>0</xdr:colOff>
      <xdr:row>0</xdr:row>
      <xdr:rowOff>0</xdr:rowOff>
    </xdr:from>
    <xdr:ext cx="2305050" cy="1000125"/>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133350</xdr:colOff>
      <xdr:row>0</xdr:row>
      <xdr:rowOff>323850</xdr:rowOff>
    </xdr:from>
    <xdr:ext cx="4324350" cy="600075"/>
    <xdr:sp macro="" textlink="">
      <xdr:nvSpPr>
        <xdr:cNvPr id="8" name="Shape 8">
          <a:extLst>
            <a:ext uri="{FF2B5EF4-FFF2-40B4-BE49-F238E27FC236}">
              <a16:creationId xmlns:a16="http://schemas.microsoft.com/office/drawing/2014/main" id="{00000000-0008-0000-0500-000008000000}"/>
            </a:ext>
          </a:extLst>
        </xdr:cNvPr>
        <xdr:cNvSpPr txBox="1"/>
      </xdr:nvSpPr>
      <xdr:spPr>
        <a:xfrm>
          <a:off x="3188588" y="3484725"/>
          <a:ext cx="4314825"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874183</xdr:colOff>
      <xdr:row>0</xdr:row>
      <xdr:rowOff>42333</xdr:rowOff>
    </xdr:from>
    <xdr:ext cx="2324100" cy="10096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874183" y="42333"/>
          <a:ext cx="2324100" cy="10096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Carlos%20A/Documents/PC%20CARLOS/CORPAMAG/SEGUIMIENTO%20METAS%20PAI%202020-2023/INFORMES%20SEGUIMIENTO%202020%20PAI/SOPORTES%20INFORMES%20SS%202020/MATRIZ%20DE%20SEGUIMIENTO%20II%20SEM%202020%20neyl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8c4a0f02c09af471/Documents/MADS/Seg%20CARs/Rev%20Inf%20PAC_2025/CAM_v3_19052026/CAM_Avance-Financiero_ajustado%20130526_revNCR.xlsx" TargetMode="External"/><Relationship Id="rId1" Type="http://schemas.openxmlformats.org/officeDocument/2006/relationships/externalLinkPath" Target="https://d.docs.live.net/8c4a0f02c09af471/Documents/MADS/Seg%20CARs/Rev%20Inf%20PAC_2025/CAM_VF/CAM_Avance-Financiero_ajustado%20130526_revNC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rchivos/Documentos/MADS/2022/INFORMES%20DE%20GESTI&#211;N%202021/5_CORPAMAG/Ajustes%20Gestion_10052022/MATRIZ%20DE%20SEGUIMIENTO%20II%20SEM%202021%20CORPAMAG-MADS%20CARdinal%200405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archivos/Descargas/9_feb_Formatos%20SINA%20-%20PAI%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archivos/Documentos/MADS/FORMATOS/INFORMES%20DE%20GESTI&#211;N%202021/Formatos%20SINA%20-%20PAI%202021_En%20construcc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personal/idramirezb_minambiente_gov_co/Documents/MADS/2021/SEG_CARs/Formatos%20SINA%20-%20PAI%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archivos/Documentos/MADS/2023/INFORMES%202022/2_CORPAMAG/TERCER%20AJUSTE%20INFORME_29052023/MATRIZ%20DE%20SEGUIMIENTO%20II%20SEM%202022%20CORPAMAG%2029%20MAY%202023%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 val="Informe Ingreso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sheetData>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Generales"/>
      <sheetName val="Protocolo Diligenciar Ingresos"/>
      <sheetName val="Protocolo_Diligenciar_Gastos"/>
      <sheetName val="Protocolo_Gastos Inversión"/>
      <sheetName val="Informe INGRESOS"/>
      <sheetName val="Informe Gastos"/>
      <sheetName val="Detallado de Gastos"/>
      <sheetName val="comparacion fuente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sheetData sheetId="2"/>
      <sheetData sheetId="3"/>
      <sheetData sheetId="4">
        <row r="14">
          <cell r="Q14">
            <v>815233586</v>
          </cell>
        </row>
        <row r="15">
          <cell r="Q15">
            <v>207829419.5</v>
          </cell>
        </row>
        <row r="17">
          <cell r="Q17">
            <v>704515852</v>
          </cell>
        </row>
        <row r="18">
          <cell r="Q18">
            <v>195067814.5</v>
          </cell>
        </row>
        <row r="27">
          <cell r="Q27">
            <v>12118638621</v>
          </cell>
        </row>
        <row r="28">
          <cell r="Q28">
            <v>1806106515</v>
          </cell>
        </row>
        <row r="37">
          <cell r="Q37">
            <v>449287043</v>
          </cell>
        </row>
        <row r="40">
          <cell r="Q40">
            <v>534221048</v>
          </cell>
        </row>
        <row r="44">
          <cell r="Q44">
            <v>2477606558</v>
          </cell>
        </row>
        <row r="45">
          <cell r="Q45">
            <v>1529978963</v>
          </cell>
        </row>
        <row r="47">
          <cell r="Q47">
            <v>313500676</v>
          </cell>
        </row>
        <row r="48">
          <cell r="Q48">
            <v>580023807</v>
          </cell>
        </row>
        <row r="50">
          <cell r="Q50">
            <v>294507514</v>
          </cell>
        </row>
        <row r="79">
          <cell r="Q79">
            <v>33741232</v>
          </cell>
        </row>
        <row r="80">
          <cell r="Q80">
            <v>228836384</v>
          </cell>
        </row>
        <row r="81">
          <cell r="Q81">
            <v>296065975</v>
          </cell>
        </row>
        <row r="152">
          <cell r="Q152">
            <v>7103620283</v>
          </cell>
        </row>
        <row r="153">
          <cell r="Q153">
            <v>755734252</v>
          </cell>
        </row>
        <row r="246">
          <cell r="Q246">
            <v>316413927</v>
          </cell>
        </row>
        <row r="247">
          <cell r="Q247">
            <v>316413927</v>
          </cell>
        </row>
        <row r="249">
          <cell r="Q249">
            <v>1215724</v>
          </cell>
        </row>
        <row r="252">
          <cell r="Q252">
            <v>517931</v>
          </cell>
        </row>
        <row r="254">
          <cell r="Q254">
            <v>176758942</v>
          </cell>
        </row>
        <row r="255">
          <cell r="Q255">
            <v>13228893</v>
          </cell>
        </row>
        <row r="261">
          <cell r="Q261">
            <v>1703909</v>
          </cell>
        </row>
        <row r="316">
          <cell r="Q316">
            <v>38125000</v>
          </cell>
        </row>
        <row r="329">
          <cell r="Q329">
            <v>600000000</v>
          </cell>
        </row>
        <row r="477">
          <cell r="Q477">
            <v>4189867288</v>
          </cell>
        </row>
      </sheetData>
      <sheetData sheetId="5"/>
      <sheetData sheetId="6">
        <row r="117">
          <cell r="C117">
            <v>815233586.00000012</v>
          </cell>
          <cell r="G117">
            <v>704515852</v>
          </cell>
          <cell r="K117">
            <v>7103620283</v>
          </cell>
          <cell r="O117">
            <v>207829419.49999997</v>
          </cell>
          <cell r="S117">
            <v>195067814.5</v>
          </cell>
          <cell r="W117">
            <v>316413927</v>
          </cell>
          <cell r="AA117">
            <v>316413927</v>
          </cell>
          <cell r="AE117">
            <v>449287043</v>
          </cell>
          <cell r="AQ117">
            <v>534221048</v>
          </cell>
          <cell r="BC117">
            <v>12118638621</v>
          </cell>
          <cell r="BO117">
            <v>600000000</v>
          </cell>
          <cell r="BS117">
            <v>38125000</v>
          </cell>
          <cell r="BW117">
            <v>313500676</v>
          </cell>
          <cell r="CI117">
            <v>2477606558</v>
          </cell>
          <cell r="CU117">
            <v>294507514</v>
          </cell>
          <cell r="DK117">
            <v>33741232</v>
          </cell>
          <cell r="DW117">
            <v>1529978963</v>
          </cell>
          <cell r="EA117">
            <v>580023807</v>
          </cell>
          <cell r="EE117">
            <v>1806106515</v>
          </cell>
          <cell r="EI117">
            <v>228836384</v>
          </cell>
          <cell r="EM117">
            <v>755734252</v>
          </cell>
          <cell r="EQ117">
            <v>1215724</v>
          </cell>
          <cell r="EU117">
            <v>517931</v>
          </cell>
          <cell r="EY117">
            <v>13228893</v>
          </cell>
          <cell r="FC117">
            <v>1703909</v>
          </cell>
          <cell r="FG117">
            <v>176758942</v>
          </cell>
          <cell r="FK117">
            <v>296065974.99999994</v>
          </cell>
          <cell r="FO117">
            <v>4189867288</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Anexo 1 Matriz Inf Gestión CARd"/>
      <sheetName val="Anexo 2 Protocolo Inf Gestión"/>
      <sheetName val="Hoja1"/>
      <sheetName val="Informe Ingresos"/>
      <sheetName val="PROTOCOLO INGRESOS"/>
      <sheetName val="informe Gastos"/>
      <sheetName val="PROTOCOLO GASTOS"/>
      <sheetName val="Anexo 5.2A"/>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2)"/>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33">
          <cell r="D33" t="str">
            <v>SI APLICA</v>
          </cell>
          <cell r="F33" t="str">
            <v>SI SE REPORTA</v>
          </cell>
        </row>
        <row r="34">
          <cell r="D34" t="str">
            <v>NO APLICA</v>
          </cell>
          <cell r="F34" t="str">
            <v>NO SE REPORTA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GD"/>
      <sheetName val="Hoja1"/>
      <sheetName val="Anexo2 Protocolo Inf Gestión GD"/>
      <sheetName val="Informe Ingresos"/>
      <sheetName val="PROTOCOLO INGRESOS"/>
      <sheetName val="INGRESOS-IDR"/>
      <sheetName val="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CARd"/>
      <sheetName val="Anexo 2 Protocolo Inf Gestión"/>
      <sheetName val="Anexo 5.1 INGRESOS"/>
      <sheetName val="Anexo 5.2. informe Gastos"/>
      <sheetName val="Anexo 5.2A_REV"/>
      <sheetName val="Hoja1"/>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38">
          <cell r="H38" t="str">
            <v>2020-I</v>
          </cell>
        </row>
        <row r="39">
          <cell r="H39" t="str">
            <v>2020-II</v>
          </cell>
        </row>
        <row r="40">
          <cell r="H40" t="str">
            <v>2021-I</v>
          </cell>
        </row>
        <row r="41">
          <cell r="H41" t="str">
            <v>2021-II</v>
          </cell>
        </row>
        <row r="42">
          <cell r="H42" t="str">
            <v>2022-I</v>
          </cell>
        </row>
        <row r="43">
          <cell r="H43" t="str">
            <v>2022-II</v>
          </cell>
        </row>
        <row r="44">
          <cell r="H44" t="str">
            <v>2023-I</v>
          </cell>
        </row>
        <row r="45">
          <cell r="H45" t="str">
            <v>2023-II</v>
          </cell>
        </row>
      </sheetData>
      <sheetData sheetId="1"/>
      <sheetData sheetId="2"/>
      <sheetData sheetId="3"/>
      <sheetData sheetId="4">
        <row r="55">
          <cell r="I55">
            <v>807297000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persons/person.xml><?xml version="1.0" encoding="utf-8"?>
<personList xmlns="http://schemas.microsoft.com/office/spreadsheetml/2018/threadedcomments" xmlns:x="http://schemas.openxmlformats.org/spreadsheetml/2006/main">
  <person displayName="Usuario" id="{577E328C-3A52-47AA-84EE-8F8FDD307D58}" userId="Usuario" providerId="None"/>
  <person displayName="Nancy Carolina Rojas Riaño" id="{FB9D9C61-CDA8-452F-B263-619DEF7502E5}" userId="8c4a0f02c09af471" providerId="Windows Live"/>
  <person displayName="Nancy Carolina Rojas Riaño" id="{786A805F-AE6E-4947-B25E-AB0708CD8B11}" userId="S::NCRojas@minambiente.gov.co::a5580a7f-d30d-430b-b230-6b8f82e09cd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dT="2026-03-24T02:59:04.24" personId="{FB9D9C61-CDA8-452F-B263-619DEF7502E5}" id="{B109631E-12E3-4449-B12C-BA3852B84446}">
    <text>Diligenciar la vigencia de reporte</text>
  </threadedComment>
  <threadedComment ref="A4" dT="2026-04-16T16:05:12.40" personId="{577E328C-3A52-47AA-84EE-8F8FDD307D58}" id="{79607A8D-9863-47E8-8FEA-D0B0CDF7FA2F}" parentId="{B109631E-12E3-4449-B12C-BA3852B84446}">
    <text>Se diligencia la vigencia reportada</text>
  </threadedComment>
  <threadedComment ref="R27" dT="2026-03-24T03:11:34.71" personId="{FB9D9C61-CDA8-452F-B263-619DEF7502E5}" id="{FDFD574B-56F2-4836-87B0-DA40F431B825}">
    <text>Se deja para revisión y análisis interno de la Corporación si este monto destinado está conforme con la normatividad vigente.</text>
  </threadedComment>
  <threadedComment ref="R27" dT="2026-04-19T23:01:54.89" personId="{577E328C-3A52-47AA-84EE-8F8FDD307D58}" id="{F3FFD253-9F74-4EF7-B527-D8E3DC0BBBD1}" parentId="{FDFD574B-56F2-4836-87B0-DA40F431B825}">
    <text xml:space="preserve">La Corporación da  cumplimiento a lo establecido en la Ley 344 de 1996, e incorpora en el presupuesto los porcentajes correspondientes a cada una de las fuentes de financiación, los cuales se liquidan y consignan mensualmente con base en los ingresos efectivamente recaudados asi:
El 20% de las transferencias del sector eléctrico y el 10% de sus rentas propias. 
</text>
  </threadedComment>
  <threadedComment ref="R40" dT="2026-03-24T03:12:55.01" personId="{FB9D9C61-CDA8-452F-B263-619DEF7502E5}" id="{B770E9DC-6C59-4A86-A1AF-761343BE5C10}">
    <text>Se deja para revisión y análisis interno de la Corporación si este monto destinado está conforme con la normatividad vigente.</text>
  </threadedComment>
  <threadedComment ref="R40" dT="2026-04-19T23:02:09.43" personId="{577E328C-3A52-47AA-84EE-8F8FDD307D58}" id="{164B0AE6-F92F-455E-8C7D-B0391B34D5D0}" parentId="{B770E9DC-6C59-4A86-A1AF-761343BE5C10}">
    <text xml:space="preserve">La Corporación da  cumplimiento a lo establecido en la Ley 344 de 1996, e incorpora en el presupuesto los porcentajes correspondientes a cada una de las fuentes de financiación, los cuales se liquidan y consignan mensualmente con base en los ingresos efectivamente recaudados asi:
El 20% de las transferencias del sector eléctrico y el 10% de sus rentas propias. 
</text>
  </threadedComment>
  <threadedComment ref="O337" dT="2026-03-24T03:19:34.45" personId="{FB9D9C61-CDA8-452F-B263-619DEF7502E5}" id="{ACB00576-732C-4829-92FF-7635C706E707}">
    <text>Explicar Por qué no hay valor reportado en este concepto, ni en Derechos por cobrar y Recaudo Efectivo.</text>
  </threadedComment>
  <threadedComment ref="O337" dT="2026-04-19T23:03:48.13" personId="{577E328C-3A52-47AA-84EE-8F8FDD307D58}" id="{CA03FCE9-1311-43D7-B8EB-B26F9EB4777E}" parentId="{ACB00576-732C-4829-92FF-7635C706E707}">
    <text xml:space="preserve">De acuerdo con el nuevo catálogo presupuestal adoptado por la Contraloría General de la República, en las entidades que hacen parte del Presupuesto General de la Nación no se contempla la cuenta de “excedentes financieros”. Esto obedece a que los mayores recaudos y los recursos no comprometidos de la vigencia anterior no se reconocen como un concepto independiente, sino que se adicionan directamente al rubro presupuestal que dio origen a dichos ingresos.
En este sentido, el tratamiento presupuestal se realiza con base en la fuente original de los recursos, evitando la utilización de categorías agregadas como la de excedentes financieros.
Por otra parte, es importante precisar que los excedentes financieros sí aplican para determinados tipos de entidades, tales como los establecimientos públicos y las empresas industriales y comerciales del Estado no societarias, donde corresponden a resultados positivos de su gestión financiera. Asimismo, las corporaciones, en su calidad de entes autónomos con régimen constitucional propio, pueden tener un tratamiento presupuestal diferenciado.
</text>
  </threadedComment>
</ThreadedComments>
</file>

<file path=xl/threadedComments/threadedComment2.xml><?xml version="1.0" encoding="utf-8"?>
<ThreadedComments xmlns="http://schemas.microsoft.com/office/spreadsheetml/2018/threadedcomments" xmlns:x="http://schemas.openxmlformats.org/spreadsheetml/2006/main">
  <threadedComment ref="I51" dT="2026-03-24T03:07:22.60" personId="{FB9D9C61-CDA8-452F-B263-619DEF7502E5}" id="{B6E4C2B0-4155-4ABA-BCA4-58F9674A8243}">
    <text>Consistente con Informe ingresos (celda Q8)</text>
  </threadedComment>
  <threadedComment ref="AK51" dT="2026-03-24T03:23:33.85" personId="{FB9D9C61-CDA8-452F-B263-619DEF7502E5}" id="{BFEE2155-0148-4C37-AD96-FBBF7A1A2276}">
    <text>Consistente con valor en Informe de ingresos (celda Q471)</text>
  </threadedComment>
  <threadedComment ref="AO51" dT="2026-03-24T03:06:20.89" personId="{FB9D9C61-CDA8-452F-B263-619DEF7502E5}" id="{ADC88FD5-77A9-4DFB-8C63-092E09420E8F}">
    <text>Consistente con Informe ingresos (celda Q7)</text>
  </threadedComment>
  <threadedComment ref="AO51" dT="2026-03-25T20:10:45.94" personId="{786A805F-AE6E-4947-B25E-AB0708CD8B11}" id="{07EDC8D6-9526-4D33-9ACE-1C3164B71FE5}" parentId="{ADC88FD5-77A9-4DFB-8C63-092E09420E8F}">
    <text>Consistente con Matriz avance físico financiero (celda AE136); y con Informe Detallado de Gastos.</text>
  </threadedComment>
  <threadedComment ref="AP51" dT="2026-03-25T20:10:57.70" personId="{786A805F-AE6E-4947-B25E-AB0708CD8B11}" id="{31783968-AE1C-4FCD-960E-50BAD828B1FD}">
    <text>Consistente con Matriz avance físico financiero (celda AI136); y con Informe Detallado de Gastos.</text>
  </threadedComment>
  <threadedComment ref="AQ51" dT="2026-03-25T20:11:09.45" personId="{786A805F-AE6E-4947-B25E-AB0708CD8B11}" id="{5754728C-0431-4955-83A1-D80AAE5EAF0E}">
    <text>Consistente con Matriz avance físico financiero (celda AQ136); y con Informe Detallado de Gastos.</text>
  </threadedComment>
  <threadedComment ref="AR51" dT="2026-03-25T20:15:18.02" personId="{786A805F-AE6E-4947-B25E-AB0708CD8B11}" id="{4EE99A8D-86CF-4539-A643-CE2CAB8ECF1C}">
    <text>Consistente con Informe Detallado de Gastos.</text>
  </threadedComment>
</ThreadedComments>
</file>

<file path=xl/threadedComments/threadedComment3.xml><?xml version="1.0" encoding="utf-8"?>
<ThreadedComments xmlns="http://schemas.microsoft.com/office/spreadsheetml/2018/threadedcomments" xmlns:x="http://schemas.openxmlformats.org/spreadsheetml/2006/main">
  <threadedComment ref="FS117" dT="2026-03-24T03:09:00.31" personId="{FB9D9C61-CDA8-452F-B263-619DEF7502E5}" id="{ED6682F2-FFE8-4A55-A091-F7D0FE545C90}">
    <text>Consistente con Informe de ingresos e informe de gastos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vbarrera@cam.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C21" sqref="C21"/>
    </sheetView>
  </sheetViews>
  <sheetFormatPr baseColWidth="10" defaultColWidth="14.453125" defaultRowHeight="15" customHeight="1" x14ac:dyDescent="0.35"/>
  <cols>
    <col min="1" max="1" width="5.81640625" customWidth="1"/>
    <col min="2" max="2" width="44.26953125" customWidth="1"/>
    <col min="3" max="3" width="68.453125" customWidth="1"/>
    <col min="4" max="6" width="10.7265625" customWidth="1"/>
    <col min="7" max="7" width="10.7265625" hidden="1" customWidth="1"/>
    <col min="8" max="8" width="15.453125" hidden="1" customWidth="1"/>
    <col min="9" max="9" width="11.453125" customWidth="1"/>
    <col min="10" max="26" width="10.7265625" customWidth="1"/>
  </cols>
  <sheetData>
    <row r="1" spans="1:26" ht="130.5" customHeight="1" x14ac:dyDescent="0.35">
      <c r="A1" s="1"/>
      <c r="B1" s="2"/>
      <c r="C1" s="3"/>
      <c r="S1" s="4"/>
      <c r="T1" s="4"/>
      <c r="U1" s="4"/>
      <c r="V1" s="4"/>
      <c r="W1" s="4"/>
      <c r="X1" s="4"/>
      <c r="Y1" s="4"/>
      <c r="Z1" s="4"/>
    </row>
    <row r="2" spans="1:26" ht="39.75" customHeight="1" x14ac:dyDescent="0.35">
      <c r="A2" s="307" t="s">
        <v>0</v>
      </c>
      <c r="B2" s="308"/>
      <c r="C2" s="309"/>
      <c r="S2" s="5"/>
      <c r="T2" s="5"/>
      <c r="U2" s="5"/>
      <c r="V2" s="5"/>
      <c r="W2" s="5"/>
      <c r="X2" s="5"/>
      <c r="Y2" s="5"/>
      <c r="Z2" s="5"/>
    </row>
    <row r="5" spans="1:26" ht="23.25" customHeight="1" x14ac:dyDescent="0.35">
      <c r="A5" s="6"/>
      <c r="B5" s="7" t="s">
        <v>1</v>
      </c>
      <c r="C5" s="8" t="s">
        <v>2</v>
      </c>
      <c r="D5" s="6"/>
      <c r="E5" s="6"/>
      <c r="F5" s="6"/>
      <c r="G5" s="6"/>
      <c r="H5" s="6" t="s">
        <v>2</v>
      </c>
      <c r="I5" s="6"/>
      <c r="J5" s="6"/>
      <c r="K5" s="6"/>
      <c r="L5" s="6"/>
      <c r="M5" s="6"/>
      <c r="N5" s="6"/>
      <c r="O5" s="6"/>
      <c r="P5" s="6"/>
      <c r="Q5" s="6"/>
      <c r="R5" s="6"/>
      <c r="S5" s="6"/>
      <c r="T5" s="6"/>
      <c r="U5" s="6"/>
      <c r="V5" s="6"/>
      <c r="W5" s="6"/>
      <c r="X5" s="6"/>
      <c r="Y5" s="6"/>
      <c r="Z5" s="6"/>
    </row>
    <row r="6" spans="1:26" ht="23.25" customHeight="1" x14ac:dyDescent="0.35">
      <c r="A6" s="6"/>
      <c r="B6" s="9" t="s">
        <v>3</v>
      </c>
      <c r="C6" s="10" t="s">
        <v>44</v>
      </c>
      <c r="D6" s="6"/>
      <c r="E6" s="6"/>
      <c r="F6" s="6"/>
      <c r="G6" s="6"/>
      <c r="H6" s="6" t="s">
        <v>4</v>
      </c>
      <c r="I6" s="6"/>
      <c r="J6" s="6"/>
      <c r="K6" s="6"/>
      <c r="L6" s="6"/>
      <c r="M6" s="6"/>
      <c r="N6" s="6"/>
      <c r="O6" s="6"/>
      <c r="P6" s="6"/>
      <c r="Q6" s="6"/>
      <c r="R6" s="6"/>
      <c r="S6" s="6"/>
      <c r="T6" s="6"/>
      <c r="U6" s="6"/>
      <c r="V6" s="6"/>
      <c r="W6" s="6"/>
      <c r="X6" s="6"/>
      <c r="Y6" s="6"/>
      <c r="Z6" s="6"/>
    </row>
    <row r="7" spans="1:26" ht="23.25" customHeight="1" x14ac:dyDescent="0.35">
      <c r="A7" s="6"/>
      <c r="B7" s="9" t="s">
        <v>5</v>
      </c>
      <c r="C7" s="10" t="s">
        <v>846</v>
      </c>
      <c r="D7" s="6"/>
      <c r="E7" s="6"/>
      <c r="F7" s="6"/>
      <c r="G7" s="6"/>
      <c r="H7" s="6" t="s">
        <v>6</v>
      </c>
      <c r="I7" s="6"/>
      <c r="J7" s="6"/>
      <c r="K7" s="6"/>
      <c r="L7" s="6"/>
      <c r="M7" s="6"/>
      <c r="N7" s="6"/>
      <c r="O7" s="6"/>
      <c r="P7" s="6"/>
      <c r="Q7" s="6"/>
      <c r="R7" s="6"/>
      <c r="S7" s="6"/>
      <c r="T7" s="6"/>
      <c r="U7" s="6"/>
      <c r="V7" s="6"/>
      <c r="W7" s="6"/>
      <c r="X7" s="6"/>
      <c r="Y7" s="6"/>
      <c r="Z7" s="6"/>
    </row>
    <row r="8" spans="1:26" ht="23.25" customHeight="1" x14ac:dyDescent="0.35">
      <c r="A8" s="6"/>
      <c r="B8" s="9" t="s">
        <v>7</v>
      </c>
      <c r="C8" s="231" t="s">
        <v>835</v>
      </c>
      <c r="D8" s="6"/>
      <c r="E8" s="6"/>
      <c r="F8" s="6"/>
      <c r="G8" s="6"/>
      <c r="H8" s="6" t="s">
        <v>8</v>
      </c>
      <c r="I8" s="6"/>
      <c r="J8" s="6"/>
      <c r="K8" s="6"/>
      <c r="L8" s="6"/>
      <c r="M8" s="6"/>
      <c r="N8" s="6"/>
      <c r="O8" s="6"/>
      <c r="P8" s="6"/>
      <c r="Q8" s="6"/>
      <c r="R8" s="6"/>
      <c r="S8" s="6"/>
      <c r="T8" s="6"/>
      <c r="U8" s="6"/>
      <c r="V8" s="6"/>
      <c r="W8" s="6"/>
      <c r="X8" s="6"/>
      <c r="Y8" s="6"/>
      <c r="Z8" s="6"/>
    </row>
    <row r="9" spans="1:26" ht="23.25" customHeight="1" x14ac:dyDescent="0.35">
      <c r="A9" s="6"/>
      <c r="B9" s="229" t="s">
        <v>9</v>
      </c>
      <c r="C9" s="232" t="s">
        <v>836</v>
      </c>
      <c r="D9" s="6"/>
      <c r="E9" s="6"/>
      <c r="F9" s="6"/>
      <c r="G9" s="6"/>
      <c r="H9" s="6" t="s">
        <v>10</v>
      </c>
      <c r="I9" s="6"/>
      <c r="J9" s="6"/>
      <c r="K9" s="6"/>
      <c r="L9" s="6"/>
      <c r="M9" s="6"/>
      <c r="N9" s="6"/>
      <c r="O9" s="6"/>
      <c r="P9" s="6"/>
      <c r="Q9" s="6"/>
      <c r="R9" s="6"/>
      <c r="S9" s="6"/>
      <c r="T9" s="6"/>
      <c r="U9" s="6"/>
      <c r="V9" s="6"/>
      <c r="W9" s="6"/>
      <c r="X9" s="6"/>
      <c r="Y9" s="6"/>
      <c r="Z9" s="6"/>
    </row>
    <row r="10" spans="1:26" ht="23.25" customHeight="1" x14ac:dyDescent="0.35">
      <c r="A10" s="6"/>
      <c r="B10" s="229" t="s">
        <v>11</v>
      </c>
      <c r="C10" s="233" t="s">
        <v>837</v>
      </c>
      <c r="D10" s="6"/>
      <c r="E10" s="6"/>
      <c r="F10" s="6"/>
      <c r="G10" s="6"/>
      <c r="H10" s="6" t="s">
        <v>12</v>
      </c>
      <c r="I10" s="6"/>
      <c r="J10" s="6"/>
      <c r="K10" s="6"/>
      <c r="L10" s="6"/>
      <c r="M10" s="6"/>
      <c r="N10" s="6"/>
      <c r="O10" s="6"/>
      <c r="P10" s="6"/>
      <c r="Q10" s="6"/>
      <c r="R10" s="6"/>
      <c r="S10" s="6"/>
      <c r="T10" s="6"/>
      <c r="U10" s="6"/>
      <c r="V10" s="6"/>
      <c r="W10" s="6"/>
      <c r="X10" s="6"/>
      <c r="Y10" s="6"/>
      <c r="Z10" s="6"/>
    </row>
    <row r="11" spans="1:26" ht="23.25" customHeight="1" thickBot="1" x14ac:dyDescent="0.4">
      <c r="A11" s="6"/>
      <c r="B11" s="230" t="s">
        <v>13</v>
      </c>
      <c r="C11" s="234">
        <v>3138863433</v>
      </c>
      <c r="D11" s="6"/>
      <c r="E11" s="6"/>
      <c r="F11" s="6"/>
      <c r="G11" s="6"/>
      <c r="H11" s="6" t="s">
        <v>14</v>
      </c>
      <c r="I11" s="6"/>
      <c r="J11" s="6"/>
      <c r="K11" s="6"/>
      <c r="L11" s="6"/>
      <c r="M11" s="6"/>
      <c r="N11" s="6"/>
      <c r="O11" s="6"/>
      <c r="P11" s="6"/>
      <c r="Q11" s="6"/>
      <c r="R11" s="6"/>
      <c r="S11" s="6"/>
      <c r="T11" s="6"/>
      <c r="U11" s="6"/>
      <c r="V11" s="6"/>
      <c r="W11" s="6"/>
      <c r="X11" s="6"/>
      <c r="Y11" s="6"/>
      <c r="Z11" s="6"/>
    </row>
    <row r="12" spans="1:26" ht="14.5" x14ac:dyDescent="0.35">
      <c r="H12" s="11" t="s">
        <v>15</v>
      </c>
    </row>
    <row r="13" spans="1:26" ht="14.5" x14ac:dyDescent="0.35">
      <c r="H13" s="11" t="s">
        <v>16</v>
      </c>
    </row>
    <row r="14" spans="1:26" ht="14.5" x14ac:dyDescent="0.35">
      <c r="H14" s="11" t="s">
        <v>17</v>
      </c>
    </row>
    <row r="15" spans="1:26" ht="14.5" x14ac:dyDescent="0.35">
      <c r="H15" s="11" t="s">
        <v>18</v>
      </c>
    </row>
    <row r="16" spans="1:26" ht="14.5" x14ac:dyDescent="0.35">
      <c r="H16" s="11" t="s">
        <v>19</v>
      </c>
    </row>
    <row r="17" spans="8:8" ht="14.5" x14ac:dyDescent="0.35">
      <c r="H17" s="11" t="s">
        <v>20</v>
      </c>
    </row>
    <row r="18" spans="8:8" ht="14.5" x14ac:dyDescent="0.35">
      <c r="H18" s="11" t="s">
        <v>21</v>
      </c>
    </row>
    <row r="19" spans="8:8" ht="14.5" x14ac:dyDescent="0.35">
      <c r="H19" s="11" t="s">
        <v>22</v>
      </c>
    </row>
    <row r="20" spans="8:8" ht="14.5" x14ac:dyDescent="0.35">
      <c r="H20" s="11" t="s">
        <v>23</v>
      </c>
    </row>
    <row r="21" spans="8:8" ht="15.75" customHeight="1" x14ac:dyDescent="0.35">
      <c r="H21" s="11" t="s">
        <v>24</v>
      </c>
    </row>
    <row r="22" spans="8:8" ht="15.75" customHeight="1" x14ac:dyDescent="0.35">
      <c r="H22" s="11" t="s">
        <v>25</v>
      </c>
    </row>
    <row r="23" spans="8:8" ht="15.75" customHeight="1" x14ac:dyDescent="0.35">
      <c r="H23" s="11" t="s">
        <v>26</v>
      </c>
    </row>
    <row r="24" spans="8:8" ht="15.75" customHeight="1" x14ac:dyDescent="0.35">
      <c r="H24" s="11" t="s">
        <v>27</v>
      </c>
    </row>
    <row r="25" spans="8:8" ht="15.75" customHeight="1" x14ac:dyDescent="0.35">
      <c r="H25" s="11" t="s">
        <v>28</v>
      </c>
    </row>
    <row r="26" spans="8:8" ht="15.75" customHeight="1" x14ac:dyDescent="0.35">
      <c r="H26" s="11" t="s">
        <v>29</v>
      </c>
    </row>
    <row r="27" spans="8:8" ht="15.75" customHeight="1" x14ac:dyDescent="0.35">
      <c r="H27" s="11" t="s">
        <v>30</v>
      </c>
    </row>
    <row r="28" spans="8:8" ht="15.75" customHeight="1" x14ac:dyDescent="0.35">
      <c r="H28" s="11" t="s">
        <v>31</v>
      </c>
    </row>
    <row r="29" spans="8:8" ht="15.75" customHeight="1" x14ac:dyDescent="0.35">
      <c r="H29" s="11" t="s">
        <v>32</v>
      </c>
    </row>
    <row r="30" spans="8:8" ht="15.75" customHeight="1" x14ac:dyDescent="0.35">
      <c r="H30" s="11" t="s">
        <v>33</v>
      </c>
    </row>
    <row r="31" spans="8:8" ht="15.75" customHeight="1" x14ac:dyDescent="0.35">
      <c r="H31" s="11" t="s">
        <v>34</v>
      </c>
    </row>
    <row r="32" spans="8:8" ht="15.75" customHeight="1" x14ac:dyDescent="0.35">
      <c r="H32" s="11" t="s">
        <v>35</v>
      </c>
    </row>
    <row r="33" spans="8:8" ht="15.75" customHeight="1" x14ac:dyDescent="0.35">
      <c r="H33" s="11" t="s">
        <v>36</v>
      </c>
    </row>
    <row r="34" spans="8:8" ht="15.75" customHeight="1" x14ac:dyDescent="0.35">
      <c r="H34" s="11" t="s">
        <v>37</v>
      </c>
    </row>
    <row r="35" spans="8:8" ht="15.75" customHeight="1" x14ac:dyDescent="0.35">
      <c r="H35" s="11" t="s">
        <v>38</v>
      </c>
    </row>
    <row r="36" spans="8:8" ht="15.75" customHeight="1" x14ac:dyDescent="0.35">
      <c r="H36" s="11" t="s">
        <v>39</v>
      </c>
    </row>
    <row r="37" spans="8:8" ht="15.75" customHeight="1" x14ac:dyDescent="0.35">
      <c r="H37" s="11" t="s">
        <v>40</v>
      </c>
    </row>
    <row r="38" spans="8:8" ht="15.75" customHeight="1" x14ac:dyDescent="0.35"/>
    <row r="39" spans="8:8" ht="15.75" customHeight="1" x14ac:dyDescent="0.35"/>
    <row r="40" spans="8:8" ht="15.75" customHeight="1" x14ac:dyDescent="0.35"/>
    <row r="41" spans="8:8" ht="15.75" customHeight="1" x14ac:dyDescent="0.35"/>
    <row r="42" spans="8:8" ht="15.75" customHeight="1" x14ac:dyDescent="0.35"/>
    <row r="43" spans="8:8" ht="15.75" customHeight="1" x14ac:dyDescent="0.35"/>
    <row r="44" spans="8:8" ht="15.75" customHeight="1" x14ac:dyDescent="0.35"/>
    <row r="45" spans="8:8" ht="15.75" customHeight="1" x14ac:dyDescent="0.35"/>
    <row r="46" spans="8:8" ht="15.75" customHeight="1" x14ac:dyDescent="0.35"/>
    <row r="47" spans="8:8" ht="15.75" customHeight="1" x14ac:dyDescent="0.35"/>
    <row r="48" spans="8:8" ht="15.75" customHeight="1" x14ac:dyDescent="0.35"/>
    <row r="49" spans="8:8" ht="15.75" customHeight="1" x14ac:dyDescent="0.35"/>
    <row r="50" spans="8:8" ht="15.75" customHeight="1" x14ac:dyDescent="0.35"/>
    <row r="51" spans="8:8" ht="15.75" customHeight="1" x14ac:dyDescent="0.35"/>
    <row r="52" spans="8:8" ht="15.75" customHeight="1" x14ac:dyDescent="0.35"/>
    <row r="53" spans="8:8" ht="15.75" customHeight="1" x14ac:dyDescent="0.35"/>
    <row r="54" spans="8:8" ht="15.75" customHeight="1" x14ac:dyDescent="0.35"/>
    <row r="55" spans="8:8" ht="15.75" customHeight="1" x14ac:dyDescent="0.35">
      <c r="H55" s="11" t="s">
        <v>41</v>
      </c>
    </row>
    <row r="56" spans="8:8" ht="15.75" customHeight="1" x14ac:dyDescent="0.35">
      <c r="H56" s="11" t="s">
        <v>42</v>
      </c>
    </row>
    <row r="57" spans="8:8" ht="15.75" customHeight="1" x14ac:dyDescent="0.35">
      <c r="H57" s="11" t="s">
        <v>43</v>
      </c>
    </row>
    <row r="58" spans="8:8" ht="15.75" customHeight="1" x14ac:dyDescent="0.35">
      <c r="H58" s="11" t="s">
        <v>44</v>
      </c>
    </row>
    <row r="59" spans="8:8" ht="15.75" customHeight="1" x14ac:dyDescent="0.35">
      <c r="H59" s="11" t="s">
        <v>45</v>
      </c>
    </row>
    <row r="60" spans="8:8" ht="15.75" customHeight="1" x14ac:dyDescent="0.35">
      <c r="H60" s="11" t="s">
        <v>46</v>
      </c>
    </row>
    <row r="61" spans="8:8" ht="15.75" customHeight="1" x14ac:dyDescent="0.35">
      <c r="H61" s="11" t="s">
        <v>47</v>
      </c>
    </row>
    <row r="62" spans="8:8" ht="15.75" customHeight="1" x14ac:dyDescent="0.35">
      <c r="H62" s="11" t="s">
        <v>48</v>
      </c>
    </row>
    <row r="63" spans="8:8" ht="15.75" customHeight="1" x14ac:dyDescent="0.35"/>
    <row r="64" spans="8:8"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
    <mergeCell ref="A2:C2"/>
  </mergeCells>
  <dataValidations count="2">
    <dataValidation type="list" allowBlank="1" showInputMessage="1" showErrorMessage="1" prompt="Seleccione la CAR de la cual incorporara la información" sqref="C5" xr:uid="{00000000-0002-0000-0000-000000000000}">
      <formula1>Lista_CAR</formula1>
    </dataValidation>
    <dataValidation type="list" allowBlank="1" showInputMessage="1" showErrorMessage="1" prompt="Seleccione el perido a reportar" sqref="C6" xr:uid="{00000000-0002-0000-0000-000001000000}">
      <formula1>$H$39:$H$62</formula1>
    </dataValidation>
  </dataValidations>
  <hyperlinks>
    <hyperlink ref="C10" r:id="rId1" display="mailto:vbarrera@cam.gov.co" xr:uid="{00000000-0004-0000-0000-000000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B1"/>
    </sheetView>
  </sheetViews>
  <sheetFormatPr baseColWidth="10" defaultColWidth="14.453125" defaultRowHeight="15" customHeight="1" x14ac:dyDescent="0.35"/>
  <cols>
    <col min="1" max="1" width="43.26953125" customWidth="1"/>
    <col min="2" max="2" width="81.453125" customWidth="1"/>
    <col min="3" max="26" width="11.453125" customWidth="1"/>
  </cols>
  <sheetData>
    <row r="1" spans="1:26" ht="68.25" customHeight="1" x14ac:dyDescent="0.35">
      <c r="A1" s="310"/>
      <c r="B1" s="311"/>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x14ac:dyDescent="0.35">
      <c r="A2" s="312" t="s">
        <v>49</v>
      </c>
      <c r="B2" s="313"/>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x14ac:dyDescent="0.35">
      <c r="A3" s="314" t="s">
        <v>50</v>
      </c>
      <c r="B3" s="309"/>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x14ac:dyDescent="0.35">
      <c r="A4" s="13" t="s">
        <v>51</v>
      </c>
      <c r="B4" s="13" t="s">
        <v>52</v>
      </c>
      <c r="C4" s="12"/>
      <c r="D4" s="12"/>
      <c r="E4" s="12"/>
      <c r="F4" s="12"/>
      <c r="G4" s="12"/>
      <c r="H4" s="12"/>
      <c r="I4" s="12"/>
      <c r="J4" s="12"/>
      <c r="K4" s="12"/>
      <c r="L4" s="12"/>
      <c r="M4" s="12"/>
      <c r="N4" s="12"/>
      <c r="O4" s="12"/>
      <c r="P4" s="12"/>
      <c r="Q4" s="12"/>
      <c r="R4" s="12"/>
      <c r="S4" s="12"/>
      <c r="T4" s="12"/>
      <c r="U4" s="12"/>
      <c r="V4" s="12"/>
      <c r="W4" s="12"/>
      <c r="X4" s="12"/>
      <c r="Y4" s="12"/>
      <c r="Z4" s="12"/>
    </row>
    <row r="5" spans="1:26" ht="15" customHeight="1" x14ac:dyDescent="0.35">
      <c r="A5" s="14" t="s">
        <v>53</v>
      </c>
      <c r="B5" s="15" t="s">
        <v>54</v>
      </c>
      <c r="C5" s="12"/>
      <c r="D5" s="12"/>
      <c r="E5" s="12"/>
      <c r="F5" s="12"/>
      <c r="G5" s="12"/>
      <c r="H5" s="12"/>
      <c r="I5" s="12"/>
      <c r="J5" s="12"/>
      <c r="K5" s="12"/>
      <c r="L5" s="12"/>
      <c r="M5" s="12"/>
      <c r="N5" s="12"/>
      <c r="O5" s="12"/>
      <c r="P5" s="12"/>
      <c r="Q5" s="12"/>
      <c r="R5" s="12"/>
      <c r="S5" s="12"/>
      <c r="T5" s="12"/>
      <c r="U5" s="12"/>
      <c r="V5" s="12"/>
      <c r="W5" s="12"/>
      <c r="X5" s="12"/>
      <c r="Y5" s="12"/>
      <c r="Z5" s="12"/>
    </row>
    <row r="6" spans="1:26" ht="17.25" customHeight="1" x14ac:dyDescent="0.35">
      <c r="A6" s="16" t="s">
        <v>55</v>
      </c>
      <c r="B6" s="17" t="s">
        <v>56</v>
      </c>
      <c r="C6" s="12"/>
      <c r="D6" s="12"/>
      <c r="E6" s="12"/>
      <c r="F6" s="12"/>
      <c r="G6" s="12"/>
      <c r="H6" s="12"/>
      <c r="I6" s="12"/>
      <c r="J6" s="12"/>
      <c r="K6" s="12"/>
      <c r="L6" s="12"/>
      <c r="M6" s="12"/>
      <c r="N6" s="12"/>
      <c r="O6" s="12"/>
      <c r="P6" s="12"/>
      <c r="Q6" s="12"/>
      <c r="R6" s="12"/>
      <c r="S6" s="12"/>
      <c r="T6" s="12"/>
      <c r="U6" s="12"/>
      <c r="V6" s="12"/>
      <c r="W6" s="12"/>
      <c r="X6" s="12"/>
      <c r="Y6" s="12"/>
      <c r="Z6" s="12"/>
    </row>
    <row r="7" spans="1:26" ht="29.25" customHeight="1" x14ac:dyDescent="0.35">
      <c r="A7" s="16" t="s">
        <v>57</v>
      </c>
      <c r="B7" s="18" t="s">
        <v>58</v>
      </c>
      <c r="C7" s="12"/>
      <c r="D7" s="12"/>
      <c r="E7" s="12"/>
      <c r="F7" s="12"/>
      <c r="G7" s="12"/>
      <c r="H7" s="12"/>
      <c r="I7" s="12"/>
      <c r="J7" s="12"/>
      <c r="K7" s="12"/>
      <c r="L7" s="12"/>
      <c r="M7" s="12"/>
      <c r="N7" s="12"/>
      <c r="O7" s="12"/>
      <c r="P7" s="12"/>
      <c r="Q7" s="12"/>
      <c r="R7" s="12"/>
      <c r="S7" s="12"/>
      <c r="T7" s="12"/>
      <c r="U7" s="12"/>
      <c r="V7" s="12"/>
      <c r="W7" s="12"/>
      <c r="X7" s="12"/>
      <c r="Y7" s="12"/>
      <c r="Z7" s="12"/>
    </row>
    <row r="8" spans="1:26" ht="54.75" customHeight="1" x14ac:dyDescent="0.35">
      <c r="A8" s="16" t="s">
        <v>59</v>
      </c>
      <c r="B8" s="17" t="s">
        <v>60</v>
      </c>
      <c r="C8" s="12"/>
      <c r="D8" s="12"/>
      <c r="E8" s="12"/>
      <c r="F8" s="12"/>
      <c r="G8" s="12"/>
      <c r="H8" s="12"/>
      <c r="I8" s="12"/>
      <c r="J8" s="12"/>
      <c r="K8" s="12"/>
      <c r="L8" s="12"/>
      <c r="M8" s="12"/>
      <c r="N8" s="12"/>
      <c r="O8" s="12"/>
      <c r="P8" s="12"/>
      <c r="Q8" s="12"/>
      <c r="R8" s="12"/>
      <c r="S8" s="12"/>
      <c r="T8" s="12"/>
      <c r="U8" s="12"/>
      <c r="V8" s="12"/>
      <c r="W8" s="12"/>
      <c r="X8" s="12"/>
      <c r="Y8" s="12"/>
      <c r="Z8" s="12"/>
    </row>
    <row r="9" spans="1:26" ht="54.75" customHeight="1" x14ac:dyDescent="0.35">
      <c r="A9" s="16" t="s">
        <v>61</v>
      </c>
      <c r="B9" s="17" t="s">
        <v>62</v>
      </c>
      <c r="C9" s="12"/>
      <c r="D9" s="12"/>
      <c r="E9" s="12"/>
      <c r="F9" s="12"/>
      <c r="G9" s="12"/>
      <c r="H9" s="12"/>
      <c r="I9" s="12"/>
      <c r="J9" s="12"/>
      <c r="K9" s="12"/>
      <c r="L9" s="12"/>
      <c r="M9" s="12"/>
      <c r="N9" s="12"/>
      <c r="O9" s="12"/>
      <c r="P9" s="12"/>
      <c r="Q9" s="12"/>
      <c r="R9" s="12"/>
      <c r="S9" s="12"/>
      <c r="T9" s="12"/>
      <c r="U9" s="12"/>
      <c r="V9" s="12"/>
      <c r="W9" s="12"/>
      <c r="X9" s="12"/>
      <c r="Y9" s="12"/>
      <c r="Z9" s="12"/>
    </row>
    <row r="10" spans="1:26" ht="30.75" customHeight="1" x14ac:dyDescent="0.35">
      <c r="A10" s="16" t="s">
        <v>63</v>
      </c>
      <c r="B10" s="17" t="s">
        <v>64</v>
      </c>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x14ac:dyDescent="0.35">
      <c r="A11" s="19" t="s">
        <v>65</v>
      </c>
      <c r="B11" s="18" t="s">
        <v>66</v>
      </c>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x14ac:dyDescent="0.35">
      <c r="A12" s="16" t="s">
        <v>67</v>
      </c>
      <c r="B12" s="18" t="s">
        <v>68</v>
      </c>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80.25" customHeight="1" x14ac:dyDescent="0.35">
      <c r="A13" s="19" t="s">
        <v>69</v>
      </c>
      <c r="B13" s="17" t="s">
        <v>70</v>
      </c>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42" customHeight="1" x14ac:dyDescent="0.35">
      <c r="A14" s="19" t="s">
        <v>71</v>
      </c>
      <c r="B14" s="17" t="s">
        <v>72</v>
      </c>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08.75" customHeight="1" x14ac:dyDescent="0.35">
      <c r="A15" s="19" t="s">
        <v>73</v>
      </c>
      <c r="B15" s="18" t="s">
        <v>74</v>
      </c>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x14ac:dyDescent="0.35">
      <c r="A16" s="16" t="s">
        <v>75</v>
      </c>
      <c r="B16" s="18" t="s">
        <v>76</v>
      </c>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x14ac:dyDescent="0.35">
      <c r="A17" s="16" t="s">
        <v>77</v>
      </c>
      <c r="B17" s="18" t="s">
        <v>78</v>
      </c>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x14ac:dyDescent="0.35">
      <c r="A18" s="16" t="s">
        <v>79</v>
      </c>
      <c r="B18" s="20" t="s">
        <v>80</v>
      </c>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x14ac:dyDescent="0.35">
      <c r="A19" s="16" t="s">
        <v>81</v>
      </c>
      <c r="B19" s="21"/>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x14ac:dyDescent="0.35">
      <c r="A20" s="16" t="s">
        <v>82</v>
      </c>
      <c r="B20" s="21"/>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x14ac:dyDescent="0.35">
      <c r="A21" s="16" t="s">
        <v>83</v>
      </c>
      <c r="B21" s="21"/>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x14ac:dyDescent="0.35">
      <c r="A22" s="16" t="s">
        <v>84</v>
      </c>
      <c r="B22" s="20" t="s">
        <v>85</v>
      </c>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x14ac:dyDescent="0.35">
      <c r="A23" s="16" t="s">
        <v>86</v>
      </c>
      <c r="B23" s="20" t="s">
        <v>87</v>
      </c>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x14ac:dyDescent="0.35">
      <c r="A24" s="16" t="s">
        <v>88</v>
      </c>
      <c r="B24" s="20" t="s">
        <v>89</v>
      </c>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x14ac:dyDescent="0.35">
      <c r="A25" s="16" t="s">
        <v>90</v>
      </c>
      <c r="B25" s="20" t="s">
        <v>91</v>
      </c>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x14ac:dyDescent="0.35">
      <c r="A26" s="16" t="s">
        <v>92</v>
      </c>
      <c r="B26" s="20" t="s">
        <v>93</v>
      </c>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x14ac:dyDescent="0.35">
      <c r="A27" s="16" t="s">
        <v>94</v>
      </c>
      <c r="B27" s="2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x14ac:dyDescent="0.35">
      <c r="A28" s="16" t="s">
        <v>95</v>
      </c>
      <c r="B28" s="20" t="s">
        <v>96</v>
      </c>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x14ac:dyDescent="0.35">
      <c r="A29" s="16" t="s">
        <v>97</v>
      </c>
      <c r="B29" s="22" t="s">
        <v>98</v>
      </c>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x14ac:dyDescent="0.35">
      <c r="A30" s="23" t="s">
        <v>99</v>
      </c>
      <c r="B30" s="24" t="s">
        <v>100</v>
      </c>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x14ac:dyDescent="0.3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x14ac:dyDescent="0.3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x14ac:dyDescent="0.3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x14ac:dyDescent="0.3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x14ac:dyDescent="0.3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x14ac:dyDescent="0.3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x14ac:dyDescent="0.35">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x14ac:dyDescent="0.3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x14ac:dyDescent="0.3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x14ac:dyDescent="0.3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x14ac:dyDescent="0.3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x14ac:dyDescent="0.3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x14ac:dyDescent="0.3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x14ac:dyDescent="0.3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x14ac:dyDescent="0.3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x14ac:dyDescent="0.3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x14ac:dyDescent="0.3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x14ac:dyDescent="0.3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x14ac:dyDescent="0.3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x14ac:dyDescent="0.3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x14ac:dyDescent="0.3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x14ac:dyDescent="0.3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x14ac:dyDescent="0.3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x14ac:dyDescent="0.3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x14ac:dyDescent="0.3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x14ac:dyDescent="0.3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x14ac:dyDescent="0.3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x14ac:dyDescent="0.3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x14ac:dyDescent="0.3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x14ac:dyDescent="0.3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x14ac:dyDescent="0.3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x14ac:dyDescent="0.3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x14ac:dyDescent="0.3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x14ac:dyDescent="0.3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x14ac:dyDescent="0.3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x14ac:dyDescent="0.3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x14ac:dyDescent="0.3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x14ac:dyDescent="0.3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x14ac:dyDescent="0.3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x14ac:dyDescent="0.3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x14ac:dyDescent="0.3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x14ac:dyDescent="0.3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x14ac:dyDescent="0.3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x14ac:dyDescent="0.3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x14ac:dyDescent="0.3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x14ac:dyDescent="0.3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x14ac:dyDescent="0.3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x14ac:dyDescent="0.3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x14ac:dyDescent="0.3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x14ac:dyDescent="0.3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x14ac:dyDescent="0.3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x14ac:dyDescent="0.3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x14ac:dyDescent="0.3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x14ac:dyDescent="0.3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x14ac:dyDescent="0.3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x14ac:dyDescent="0.35">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x14ac:dyDescent="0.3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x14ac:dyDescent="0.35">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x14ac:dyDescent="0.35">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x14ac:dyDescent="0.35">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x14ac:dyDescent="0.35">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x14ac:dyDescent="0.35">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x14ac:dyDescent="0.35">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x14ac:dyDescent="0.35">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x14ac:dyDescent="0.35">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x14ac:dyDescent="0.35">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x14ac:dyDescent="0.35">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x14ac:dyDescent="0.3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x14ac:dyDescent="0.3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x14ac:dyDescent="0.35">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x14ac:dyDescent="0.35">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x14ac:dyDescent="0.35">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x14ac:dyDescent="0.35">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x14ac:dyDescent="0.35">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x14ac:dyDescent="0.35">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x14ac:dyDescent="0.35">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1:B1"/>
    <mergeCell ref="A2:B2"/>
    <mergeCell ref="A3:B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sqref="A1:B1"/>
    </sheetView>
  </sheetViews>
  <sheetFormatPr baseColWidth="10" defaultColWidth="14.453125" defaultRowHeight="15" customHeight="1" x14ac:dyDescent="0.35"/>
  <cols>
    <col min="1" max="1" width="50.26953125" customWidth="1"/>
    <col min="2" max="2" width="68.453125" customWidth="1"/>
    <col min="3" max="26" width="11.453125" customWidth="1"/>
  </cols>
  <sheetData>
    <row r="1" spans="1:2" ht="80.25" customHeight="1" x14ac:dyDescent="0.35">
      <c r="A1" s="315"/>
      <c r="B1" s="309"/>
    </row>
    <row r="2" spans="1:2" ht="14.5" x14ac:dyDescent="0.35">
      <c r="A2" s="316" t="s">
        <v>101</v>
      </c>
      <c r="B2" s="313"/>
    </row>
    <row r="3" spans="1:2" ht="14.5" x14ac:dyDescent="0.35">
      <c r="A3" s="317" t="s">
        <v>102</v>
      </c>
      <c r="B3" s="309"/>
    </row>
    <row r="4" spans="1:2" ht="14.5" x14ac:dyDescent="0.35">
      <c r="A4" s="25" t="s">
        <v>51</v>
      </c>
      <c r="B4" s="25" t="s">
        <v>52</v>
      </c>
    </row>
    <row r="5" spans="1:2" ht="26" x14ac:dyDescent="0.35">
      <c r="A5" s="26" t="s">
        <v>53</v>
      </c>
      <c r="B5" s="27" t="s">
        <v>54</v>
      </c>
    </row>
    <row r="6" spans="1:2" ht="14.5" x14ac:dyDescent="0.35">
      <c r="A6" s="28" t="s">
        <v>55</v>
      </c>
      <c r="B6" s="27" t="s">
        <v>103</v>
      </c>
    </row>
    <row r="7" spans="1:2" ht="78" x14ac:dyDescent="0.35">
      <c r="A7" s="29" t="s">
        <v>104</v>
      </c>
      <c r="B7" s="27" t="s">
        <v>105</v>
      </c>
    </row>
    <row r="8" spans="1:2" ht="78" x14ac:dyDescent="0.35">
      <c r="A8" s="29" t="s">
        <v>106</v>
      </c>
      <c r="B8" s="27" t="s">
        <v>107</v>
      </c>
    </row>
    <row r="9" spans="1:2" ht="78" x14ac:dyDescent="0.35">
      <c r="A9" s="29" t="s">
        <v>108</v>
      </c>
      <c r="B9" s="27" t="s">
        <v>109</v>
      </c>
    </row>
    <row r="10" spans="1:2" ht="14.5" x14ac:dyDescent="0.35">
      <c r="A10" s="29" t="s">
        <v>110</v>
      </c>
      <c r="B10" s="30"/>
    </row>
    <row r="11" spans="1:2" ht="14.5" x14ac:dyDescent="0.35">
      <c r="A11" s="29" t="s">
        <v>111</v>
      </c>
      <c r="B11" s="30"/>
    </row>
    <row r="12" spans="1:2" ht="78" x14ac:dyDescent="0.35">
      <c r="A12" s="29" t="s">
        <v>112</v>
      </c>
      <c r="B12" s="27" t="s">
        <v>113</v>
      </c>
    </row>
    <row r="13" spans="1:2" ht="14.5" x14ac:dyDescent="0.35">
      <c r="A13" s="29" t="s">
        <v>114</v>
      </c>
      <c r="B13" s="30"/>
    </row>
    <row r="14" spans="1:2" ht="14.5" x14ac:dyDescent="0.35">
      <c r="A14" s="29" t="s">
        <v>115</v>
      </c>
      <c r="B14" s="30"/>
    </row>
    <row r="15" spans="1:2" ht="26" x14ac:dyDescent="0.35">
      <c r="A15" s="29" t="s">
        <v>116</v>
      </c>
      <c r="B15" s="27" t="s">
        <v>117</v>
      </c>
    </row>
    <row r="16" spans="1:2" ht="26" x14ac:dyDescent="0.35">
      <c r="A16" s="29" t="s">
        <v>118</v>
      </c>
      <c r="B16" s="27" t="s">
        <v>119</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3">
    <mergeCell ref="A1:B1"/>
    <mergeCell ref="A2:B2"/>
    <mergeCell ref="A3:B3"/>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election sqref="A1:B1"/>
    </sheetView>
  </sheetViews>
  <sheetFormatPr baseColWidth="10" defaultColWidth="14.453125" defaultRowHeight="15" customHeight="1" x14ac:dyDescent="0.35"/>
  <cols>
    <col min="1" max="1" width="50.26953125" customWidth="1"/>
    <col min="2" max="2" width="68.453125" customWidth="1"/>
    <col min="3" max="26" width="11.453125" customWidth="1"/>
  </cols>
  <sheetData>
    <row r="1" spans="1:2" ht="71.25" customHeight="1" x14ac:dyDescent="0.35">
      <c r="A1" s="315"/>
      <c r="B1" s="309"/>
    </row>
    <row r="2" spans="1:2" ht="14.5" x14ac:dyDescent="0.35">
      <c r="A2" s="316" t="s">
        <v>120</v>
      </c>
      <c r="B2" s="313"/>
    </row>
    <row r="3" spans="1:2" ht="14.5" x14ac:dyDescent="0.35">
      <c r="A3" s="317" t="s">
        <v>121</v>
      </c>
      <c r="B3" s="309"/>
    </row>
    <row r="4" spans="1:2" ht="14.5" x14ac:dyDescent="0.35">
      <c r="A4" s="25" t="s">
        <v>51</v>
      </c>
      <c r="B4" s="25" t="s">
        <v>52</v>
      </c>
    </row>
    <row r="5" spans="1:2" ht="14.5" x14ac:dyDescent="0.35">
      <c r="A5" s="26" t="s">
        <v>122</v>
      </c>
      <c r="B5" s="30"/>
    </row>
    <row r="6" spans="1:2" ht="14.5" x14ac:dyDescent="0.35">
      <c r="A6" s="28" t="s">
        <v>123</v>
      </c>
      <c r="B6" s="30"/>
    </row>
    <row r="7" spans="1:2" ht="14.5" x14ac:dyDescent="0.35">
      <c r="A7" s="29" t="s">
        <v>124</v>
      </c>
    </row>
    <row r="8" spans="1:2" ht="14.5" x14ac:dyDescent="0.35">
      <c r="A8" s="31" t="s">
        <v>125</v>
      </c>
      <c r="B8" s="30"/>
    </row>
    <row r="9" spans="1:2" ht="14.5" x14ac:dyDescent="0.35">
      <c r="A9" s="32" t="s">
        <v>126</v>
      </c>
      <c r="B9" s="30"/>
    </row>
    <row r="10" spans="1:2" ht="14.5" x14ac:dyDescent="0.35">
      <c r="A10" s="32" t="s">
        <v>127</v>
      </c>
      <c r="B10" s="30"/>
    </row>
    <row r="11" spans="1:2" ht="14.5" x14ac:dyDescent="0.35">
      <c r="A11" s="32" t="s">
        <v>128</v>
      </c>
      <c r="B11" s="30"/>
    </row>
    <row r="12" spans="1:2" ht="14.5" x14ac:dyDescent="0.35">
      <c r="A12" s="29" t="s">
        <v>129</v>
      </c>
      <c r="B12" s="30"/>
    </row>
    <row r="13" spans="1:2" ht="14.5" x14ac:dyDescent="0.35">
      <c r="A13" s="29" t="s">
        <v>130</v>
      </c>
      <c r="B13" s="30"/>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3">
    <mergeCell ref="A1:B1"/>
    <mergeCell ref="A2:B2"/>
    <mergeCell ref="A3:B3"/>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000"/>
  <sheetViews>
    <sheetView zoomScale="70" zoomScaleNormal="70" workbookViewId="0">
      <pane xSplit="11" ySplit="7" topLeftCell="L8" activePane="bottomRight" state="frozen"/>
      <selection pane="topRight" activeCell="L1" sqref="L1"/>
      <selection pane="bottomLeft" activeCell="A8" sqref="A8"/>
      <selection pane="bottomRight" activeCell="M17" sqref="M17"/>
    </sheetView>
  </sheetViews>
  <sheetFormatPr baseColWidth="10" defaultColWidth="14.453125" defaultRowHeight="15" customHeight="1" x14ac:dyDescent="0.35"/>
  <cols>
    <col min="1" max="1" width="10" style="261" hidden="1" customWidth="1"/>
    <col min="2" max="2" width="14.7265625" style="261" hidden="1" customWidth="1"/>
    <col min="3" max="3" width="14.1796875" style="261" hidden="1" customWidth="1"/>
    <col min="4" max="4" width="12.1796875" style="261" hidden="1" customWidth="1"/>
    <col min="5" max="9" width="11.453125" style="261" hidden="1" customWidth="1"/>
    <col min="10" max="10" width="4.7265625" style="261" hidden="1" customWidth="1"/>
    <col min="11" max="11" width="85.81640625" style="261" customWidth="1"/>
    <col min="12" max="12" width="19.81640625" style="261" customWidth="1"/>
    <col min="13" max="13" width="19.26953125" style="261" customWidth="1"/>
    <col min="14" max="14" width="18" style="261" customWidth="1"/>
    <col min="15" max="15" width="20.26953125" style="261" customWidth="1"/>
    <col min="16" max="16" width="25.7265625" style="261" customWidth="1"/>
    <col min="17" max="17" width="24.81640625" style="261" customWidth="1"/>
    <col min="18" max="19" width="18.81640625" style="261" customWidth="1"/>
    <col min="20" max="20" width="22.1796875" style="261" customWidth="1"/>
    <col min="21" max="21" width="25.453125" style="261" customWidth="1"/>
    <col min="22" max="22" width="14" style="261" customWidth="1"/>
    <col min="23" max="23" width="55.90625" style="261" customWidth="1"/>
    <col min="24" max="24" width="29.1796875" style="261" customWidth="1"/>
    <col min="25" max="25" width="36.1796875" style="261" customWidth="1"/>
    <col min="26" max="26" width="11.453125" style="261" customWidth="1"/>
    <col min="27" max="16384" width="14.453125" style="261"/>
  </cols>
  <sheetData>
    <row r="1" spans="1:27" ht="109.5" customHeight="1" thickBot="1" x14ac:dyDescent="0.4">
      <c r="A1" s="291"/>
      <c r="B1" s="292"/>
      <c r="C1" s="292"/>
      <c r="D1" s="292"/>
      <c r="E1" s="292"/>
      <c r="F1" s="292"/>
      <c r="G1" s="292"/>
      <c r="H1" s="292"/>
      <c r="I1" s="292"/>
      <c r="J1" s="292"/>
      <c r="K1" s="292"/>
      <c r="L1" s="292"/>
      <c r="M1" s="292"/>
      <c r="N1" s="292"/>
      <c r="O1" s="292"/>
      <c r="P1" s="292"/>
      <c r="Q1" s="292"/>
      <c r="R1" s="292"/>
      <c r="S1" s="292"/>
      <c r="T1" s="292"/>
      <c r="U1" s="292"/>
      <c r="V1" s="292"/>
      <c r="W1" s="293"/>
      <c r="X1" s="6"/>
      <c r="Y1" s="6"/>
      <c r="Z1" s="6"/>
    </row>
    <row r="2" spans="1:27" ht="26.25" customHeight="1" x14ac:dyDescent="0.35">
      <c r="A2" s="294" t="s">
        <v>857</v>
      </c>
      <c r="B2" s="295"/>
      <c r="C2" s="295"/>
      <c r="D2" s="295"/>
      <c r="E2" s="295"/>
      <c r="F2" s="295"/>
      <c r="G2" s="295"/>
      <c r="H2" s="295"/>
      <c r="I2" s="295"/>
      <c r="J2" s="295"/>
      <c r="K2" s="295"/>
      <c r="L2" s="295"/>
      <c r="M2" s="295"/>
      <c r="N2" s="295"/>
      <c r="O2" s="295"/>
      <c r="P2" s="295"/>
      <c r="Q2" s="295"/>
      <c r="R2" s="295"/>
      <c r="S2" s="295"/>
      <c r="T2" s="295"/>
      <c r="U2" s="295"/>
      <c r="V2" s="295"/>
      <c r="W2" s="296"/>
      <c r="X2" s="6"/>
      <c r="Y2" s="6"/>
      <c r="Z2" s="6"/>
    </row>
    <row r="3" spans="1:27" ht="26.25" customHeight="1" x14ac:dyDescent="0.35">
      <c r="A3" s="297" t="str">
        <f>+'Datos Generales'!C5</f>
        <v>Corporación Autónoma Regional del Alto Magdalena - CAM</v>
      </c>
      <c r="B3" s="298"/>
      <c r="C3" s="298"/>
      <c r="D3" s="298"/>
      <c r="E3" s="298"/>
      <c r="F3" s="298"/>
      <c r="G3" s="298"/>
      <c r="H3" s="298"/>
      <c r="I3" s="298"/>
      <c r="J3" s="298"/>
      <c r="K3" s="298"/>
      <c r="L3" s="298"/>
      <c r="M3" s="298"/>
      <c r="N3" s="298"/>
      <c r="O3" s="298"/>
      <c r="P3" s="298"/>
      <c r="Q3" s="298"/>
      <c r="R3" s="298"/>
      <c r="S3" s="298"/>
      <c r="T3" s="298"/>
      <c r="U3" s="298"/>
      <c r="V3" s="298"/>
      <c r="W3" s="299"/>
      <c r="X3" s="6"/>
      <c r="Y3" s="6"/>
      <c r="Z3" s="6"/>
    </row>
    <row r="4" spans="1:27" ht="26.25" customHeight="1" thickBot="1" x14ac:dyDescent="0.4">
      <c r="A4" s="300" t="s">
        <v>876</v>
      </c>
      <c r="B4" s="301"/>
      <c r="C4" s="301"/>
      <c r="D4" s="301"/>
      <c r="E4" s="301"/>
      <c r="F4" s="301"/>
      <c r="G4" s="301"/>
      <c r="H4" s="301"/>
      <c r="I4" s="301"/>
      <c r="J4" s="301"/>
      <c r="K4" s="301"/>
      <c r="L4" s="301"/>
      <c r="M4" s="301"/>
      <c r="N4" s="301"/>
      <c r="O4" s="301"/>
      <c r="P4" s="301"/>
      <c r="Q4" s="301"/>
      <c r="R4" s="301"/>
      <c r="S4" s="301"/>
      <c r="T4" s="301"/>
      <c r="U4" s="301"/>
      <c r="V4" s="301"/>
      <c r="W4" s="302"/>
      <c r="X4" s="6"/>
      <c r="Y4" s="6"/>
      <c r="Z4" s="6"/>
    </row>
    <row r="5" spans="1:27" ht="53.25" customHeight="1" thickTop="1" thickBot="1" x14ac:dyDescent="0.4">
      <c r="A5" s="303" t="s">
        <v>858</v>
      </c>
      <c r="B5" s="304"/>
      <c r="C5" s="304"/>
      <c r="D5" s="304"/>
      <c r="E5" s="304"/>
      <c r="F5" s="304"/>
      <c r="G5" s="304"/>
      <c r="H5" s="304"/>
      <c r="I5" s="305"/>
      <c r="J5" s="33"/>
      <c r="K5" s="34" t="s">
        <v>131</v>
      </c>
      <c r="L5" s="34" t="s">
        <v>132</v>
      </c>
      <c r="M5" s="306" t="s">
        <v>133</v>
      </c>
      <c r="N5" s="305"/>
      <c r="O5" s="34" t="s">
        <v>134</v>
      </c>
      <c r="P5" s="306" t="s">
        <v>135</v>
      </c>
      <c r="Q5" s="304"/>
      <c r="R5" s="304"/>
      <c r="S5" s="305"/>
      <c r="T5" s="35" t="s">
        <v>136</v>
      </c>
      <c r="U5" s="34" t="s">
        <v>137</v>
      </c>
      <c r="V5" s="36" t="s">
        <v>138</v>
      </c>
      <c r="W5" s="34" t="s">
        <v>139</v>
      </c>
      <c r="X5" s="37" t="s">
        <v>140</v>
      </c>
      <c r="Y5" s="38" t="s">
        <v>141</v>
      </c>
      <c r="Z5" s="6"/>
    </row>
    <row r="6" spans="1:27" ht="36" customHeight="1" thickTop="1" thickBot="1" x14ac:dyDescent="0.4">
      <c r="A6" s="39" t="s">
        <v>142</v>
      </c>
      <c r="B6" s="39" t="s">
        <v>143</v>
      </c>
      <c r="C6" s="40" t="s">
        <v>144</v>
      </c>
      <c r="D6" s="39" t="s">
        <v>145</v>
      </c>
      <c r="E6" s="39" t="s">
        <v>146</v>
      </c>
      <c r="F6" s="39" t="s">
        <v>147</v>
      </c>
      <c r="G6" s="39" t="s">
        <v>148</v>
      </c>
      <c r="H6" s="39" t="s">
        <v>149</v>
      </c>
      <c r="I6" s="38" t="s">
        <v>150</v>
      </c>
      <c r="J6" s="38"/>
      <c r="K6" s="41"/>
      <c r="L6" s="41"/>
      <c r="M6" s="41" t="s">
        <v>151</v>
      </c>
      <c r="N6" s="208" t="s">
        <v>833</v>
      </c>
      <c r="O6" s="41"/>
      <c r="P6" s="42" t="s">
        <v>152</v>
      </c>
      <c r="Q6" s="41" t="s">
        <v>153</v>
      </c>
      <c r="R6" s="42" t="s">
        <v>154</v>
      </c>
      <c r="S6" s="42" t="s">
        <v>155</v>
      </c>
      <c r="T6" s="43"/>
      <c r="U6" s="41"/>
      <c r="V6" s="34"/>
      <c r="W6" s="41"/>
      <c r="X6" s="44"/>
      <c r="Y6" s="45"/>
      <c r="Z6" s="46"/>
    </row>
    <row r="7" spans="1:27" ht="15.5" thickTop="1" thickBot="1" x14ac:dyDescent="0.4">
      <c r="A7" s="262" t="s">
        <v>156</v>
      </c>
      <c r="B7" s="262"/>
      <c r="C7" s="262"/>
      <c r="D7" s="262"/>
      <c r="E7" s="262"/>
      <c r="F7" s="262"/>
      <c r="G7" s="262"/>
      <c r="H7" s="262"/>
      <c r="I7" s="263"/>
      <c r="J7" s="263"/>
      <c r="K7" s="263" t="s">
        <v>157</v>
      </c>
      <c r="L7" s="264">
        <f t="shared" ref="L7:U7" si="0">+L8+L439++L456</f>
        <v>57242490692</v>
      </c>
      <c r="M7" s="264">
        <f t="shared" si="0"/>
        <v>10151017539</v>
      </c>
      <c r="N7" s="264">
        <f t="shared" si="0"/>
        <v>9000838532</v>
      </c>
      <c r="O7" s="264">
        <f t="shared" si="0"/>
        <v>58392669699</v>
      </c>
      <c r="P7" s="264">
        <f t="shared" si="0"/>
        <v>12212412316</v>
      </c>
      <c r="Q7" s="265">
        <f t="shared" si="0"/>
        <v>40798416272</v>
      </c>
      <c r="R7" s="264">
        <f t="shared" si="0"/>
        <v>5277601649</v>
      </c>
      <c r="S7" s="265">
        <f t="shared" si="0"/>
        <v>104239462</v>
      </c>
      <c r="T7" s="264">
        <f t="shared" si="0"/>
        <v>69524777015.149994</v>
      </c>
      <c r="U7" s="265">
        <f t="shared" si="0"/>
        <v>66824772847.150002</v>
      </c>
      <c r="V7" s="266">
        <f t="shared" ref="V7:V70" si="1">+U7/T7</f>
        <v>0.96116486403959789</v>
      </c>
      <c r="W7" s="264"/>
      <c r="X7" s="264"/>
      <c r="Y7" s="264"/>
      <c r="Z7" s="48"/>
    </row>
    <row r="8" spans="1:27" ht="15.5" thickTop="1" thickBot="1" x14ac:dyDescent="0.4">
      <c r="A8" s="49" t="s">
        <v>156</v>
      </c>
      <c r="B8" s="49" t="s">
        <v>156</v>
      </c>
      <c r="C8" s="49"/>
      <c r="D8" s="49"/>
      <c r="E8" s="49"/>
      <c r="F8" s="49"/>
      <c r="G8" s="49"/>
      <c r="H8" s="50"/>
      <c r="I8" s="51"/>
      <c r="J8" s="51"/>
      <c r="K8" s="51" t="s">
        <v>81</v>
      </c>
      <c r="L8" s="52">
        <f>+L9+L180</f>
        <v>53314287210</v>
      </c>
      <c r="M8" s="52">
        <f>+M9+M180</f>
        <v>6510262850</v>
      </c>
      <c r="N8" s="52">
        <f>+N9+N180</f>
        <v>8895992557</v>
      </c>
      <c r="O8" s="52">
        <f t="shared" ref="O8:O71" si="2">+L8+M8-N8</f>
        <v>50928557503</v>
      </c>
      <c r="P8" s="52">
        <f t="shared" ref="P8:U8" si="3">+P9+P180</f>
        <v>8938167408</v>
      </c>
      <c r="Q8" s="180">
        <f t="shared" si="3"/>
        <v>36608548984</v>
      </c>
      <c r="R8" s="52">
        <f t="shared" si="3"/>
        <v>5277601649</v>
      </c>
      <c r="S8" s="52">
        <f t="shared" si="3"/>
        <v>104239462</v>
      </c>
      <c r="T8" s="52">
        <f t="shared" si="3"/>
        <v>62060719219.950005</v>
      </c>
      <c r="U8" s="180">
        <f t="shared" si="3"/>
        <v>59360715051.950005</v>
      </c>
      <c r="V8" s="53">
        <f t="shared" si="1"/>
        <v>0.95649415279202799</v>
      </c>
      <c r="W8" s="52"/>
      <c r="X8" s="54"/>
      <c r="Y8" s="54"/>
      <c r="Z8" s="48"/>
    </row>
    <row r="9" spans="1:27" ht="15.5" thickTop="1" thickBot="1" x14ac:dyDescent="0.4">
      <c r="A9" s="55">
        <v>1</v>
      </c>
      <c r="B9" s="56" t="s">
        <v>156</v>
      </c>
      <c r="C9" s="56" t="s">
        <v>156</v>
      </c>
      <c r="D9" s="56"/>
      <c r="E9" s="56"/>
      <c r="F9" s="56"/>
      <c r="G9" s="56"/>
      <c r="H9" s="57"/>
      <c r="I9" s="57"/>
      <c r="J9" s="57"/>
      <c r="K9" s="58" t="s">
        <v>82</v>
      </c>
      <c r="L9" s="59">
        <f>+L10+L22</f>
        <v>48366059353</v>
      </c>
      <c r="M9" s="59">
        <f>+M10+M22</f>
        <v>0</v>
      </c>
      <c r="N9" s="59">
        <f>+N10+N22</f>
        <v>4395992557</v>
      </c>
      <c r="O9" s="59">
        <f t="shared" si="2"/>
        <v>43970066796</v>
      </c>
      <c r="P9" s="59">
        <f t="shared" ref="P9:U9" si="4">+P10+P22</f>
        <v>8568625290</v>
      </c>
      <c r="Q9" s="181">
        <f t="shared" si="4"/>
        <v>30444515543</v>
      </c>
      <c r="R9" s="59">
        <f t="shared" si="4"/>
        <v>4852686501</v>
      </c>
      <c r="S9" s="59">
        <f t="shared" si="4"/>
        <v>104239462</v>
      </c>
      <c r="T9" s="59">
        <f t="shared" si="4"/>
        <v>55523486641.450005</v>
      </c>
      <c r="U9" s="181">
        <f t="shared" si="4"/>
        <v>52823482473.450005</v>
      </c>
      <c r="V9" s="60">
        <f t="shared" si="1"/>
        <v>0.95137185484341746</v>
      </c>
      <c r="W9" s="59"/>
      <c r="X9" s="61"/>
      <c r="Y9" s="61"/>
      <c r="Z9" s="48"/>
    </row>
    <row r="10" spans="1:27" ht="15.5" thickTop="1" thickBot="1" x14ac:dyDescent="0.4">
      <c r="A10" s="62">
        <v>1</v>
      </c>
      <c r="B10" s="63" t="s">
        <v>156</v>
      </c>
      <c r="C10" s="63" t="s">
        <v>156</v>
      </c>
      <c r="D10" s="63" t="s">
        <v>158</v>
      </c>
      <c r="E10" s="63"/>
      <c r="F10" s="63"/>
      <c r="G10" s="63"/>
      <c r="H10" s="64"/>
      <c r="I10" s="64"/>
      <c r="J10" s="64"/>
      <c r="K10" s="65" t="s">
        <v>159</v>
      </c>
      <c r="L10" s="66">
        <f>+L11</f>
        <v>2889394091</v>
      </c>
      <c r="M10" s="66">
        <f>+M11</f>
        <v>0</v>
      </c>
      <c r="N10" s="66">
        <f>+N11</f>
        <v>0</v>
      </c>
      <c r="O10" s="66">
        <f t="shared" si="2"/>
        <v>2889394091</v>
      </c>
      <c r="P10" s="66">
        <f t="shared" ref="P10:U10" si="5">+P11</f>
        <v>966747419</v>
      </c>
      <c r="Q10" s="179">
        <f t="shared" si="5"/>
        <v>1922646672</v>
      </c>
      <c r="R10" s="66">
        <f t="shared" si="5"/>
        <v>0</v>
      </c>
      <c r="S10" s="66">
        <f t="shared" si="5"/>
        <v>0</v>
      </c>
      <c r="T10" s="66">
        <f t="shared" si="5"/>
        <v>2868166235.2199998</v>
      </c>
      <c r="U10" s="179">
        <f t="shared" si="5"/>
        <v>2868166235.2199998</v>
      </c>
      <c r="V10" s="67">
        <f t="shared" si="1"/>
        <v>1</v>
      </c>
      <c r="W10" s="66"/>
      <c r="X10" s="68"/>
      <c r="Y10" s="68"/>
      <c r="Z10" s="48"/>
    </row>
    <row r="11" spans="1:27" ht="22.5" customHeight="1" thickTop="1" thickBot="1" x14ac:dyDescent="0.4">
      <c r="A11" s="69">
        <v>1</v>
      </c>
      <c r="B11" s="70" t="s">
        <v>156</v>
      </c>
      <c r="C11" s="70" t="s">
        <v>156</v>
      </c>
      <c r="D11" s="70" t="s">
        <v>158</v>
      </c>
      <c r="E11" s="70" t="s">
        <v>158</v>
      </c>
      <c r="F11" s="70"/>
      <c r="G11" s="70"/>
      <c r="H11" s="71"/>
      <c r="I11" s="71"/>
      <c r="J11" s="71"/>
      <c r="K11" s="72" t="s">
        <v>160</v>
      </c>
      <c r="L11" s="73">
        <f>+L12+L19</f>
        <v>2889394091</v>
      </c>
      <c r="M11" s="73">
        <f>+M12+M19</f>
        <v>0</v>
      </c>
      <c r="N11" s="73">
        <f>+N12+N19</f>
        <v>0</v>
      </c>
      <c r="O11" s="73">
        <f t="shared" si="2"/>
        <v>2889394091</v>
      </c>
      <c r="P11" s="73">
        <f t="shared" ref="P11:U11" si="6">+P12+P19</f>
        <v>966747419</v>
      </c>
      <c r="Q11" s="177">
        <f t="shared" si="6"/>
        <v>1922646672</v>
      </c>
      <c r="R11" s="73">
        <f t="shared" si="6"/>
        <v>0</v>
      </c>
      <c r="S11" s="73">
        <f t="shared" si="6"/>
        <v>0</v>
      </c>
      <c r="T11" s="73">
        <f t="shared" si="6"/>
        <v>2868166235.2199998</v>
      </c>
      <c r="U11" s="177">
        <f t="shared" si="6"/>
        <v>2868166235.2199998</v>
      </c>
      <c r="V11" s="74">
        <f t="shared" si="1"/>
        <v>1</v>
      </c>
      <c r="W11" s="73"/>
      <c r="X11" s="75"/>
      <c r="Y11" s="75"/>
      <c r="Z11" s="48"/>
      <c r="AA11" s="267"/>
    </row>
    <row r="12" spans="1:27" ht="22.5" customHeight="1" thickTop="1" thickBot="1" x14ac:dyDescent="0.4">
      <c r="A12" s="76">
        <v>1</v>
      </c>
      <c r="B12" s="76">
        <v>1</v>
      </c>
      <c r="C12" s="76">
        <v>1</v>
      </c>
      <c r="D12" s="77" t="s">
        <v>158</v>
      </c>
      <c r="E12" s="77" t="s">
        <v>158</v>
      </c>
      <c r="F12" s="77" t="s">
        <v>161</v>
      </c>
      <c r="G12" s="77"/>
      <c r="H12" s="77"/>
      <c r="I12" s="77"/>
      <c r="J12" s="77"/>
      <c r="K12" s="78" t="s">
        <v>162</v>
      </c>
      <c r="L12" s="79">
        <f>+L13+L16</f>
        <v>2889394091</v>
      </c>
      <c r="M12" s="79">
        <f>+M13+M16</f>
        <v>0</v>
      </c>
      <c r="N12" s="79">
        <f>+N13+N16</f>
        <v>0</v>
      </c>
      <c r="O12" s="79">
        <f t="shared" si="2"/>
        <v>2889394091</v>
      </c>
      <c r="P12" s="79">
        <f t="shared" ref="P12:U12" si="7">+P13+P16</f>
        <v>966747419</v>
      </c>
      <c r="Q12" s="176">
        <f t="shared" si="7"/>
        <v>1922646672</v>
      </c>
      <c r="R12" s="79">
        <f t="shared" si="7"/>
        <v>0</v>
      </c>
      <c r="S12" s="79">
        <f t="shared" si="7"/>
        <v>0</v>
      </c>
      <c r="T12" s="79">
        <f t="shared" si="7"/>
        <v>2868166235.2199998</v>
      </c>
      <c r="U12" s="176">
        <f t="shared" si="7"/>
        <v>2868166235.2199998</v>
      </c>
      <c r="V12" s="80">
        <f t="shared" si="1"/>
        <v>1</v>
      </c>
      <c r="W12" s="79"/>
      <c r="X12" s="81"/>
      <c r="Y12" s="81"/>
      <c r="Z12" s="48"/>
      <c r="AA12" s="267"/>
    </row>
    <row r="13" spans="1:27" ht="22.5" customHeight="1" thickTop="1" thickBot="1" x14ac:dyDescent="0.4">
      <c r="A13" s="82">
        <v>1</v>
      </c>
      <c r="B13" s="82">
        <v>1</v>
      </c>
      <c r="C13" s="82">
        <v>1</v>
      </c>
      <c r="D13" s="83" t="s">
        <v>158</v>
      </c>
      <c r="E13" s="83" t="s">
        <v>158</v>
      </c>
      <c r="F13" s="83" t="s">
        <v>161</v>
      </c>
      <c r="G13" s="83" t="s">
        <v>158</v>
      </c>
      <c r="H13" s="83"/>
      <c r="I13" s="83"/>
      <c r="J13" s="83"/>
      <c r="K13" s="84" t="s">
        <v>163</v>
      </c>
      <c r="L13" s="85">
        <f>SUBTOTAL(9,L14:L15)</f>
        <v>1537480718</v>
      </c>
      <c r="M13" s="85">
        <f>SUBTOTAL(9,M14:M15)</f>
        <v>0</v>
      </c>
      <c r="N13" s="85">
        <f>SUBTOTAL(9,N14:N15)</f>
        <v>0</v>
      </c>
      <c r="O13" s="85">
        <f t="shared" si="2"/>
        <v>1537480718</v>
      </c>
      <c r="P13" s="85">
        <f t="shared" ref="P13:U13" si="8">SUBTOTAL(9,P14:P15)</f>
        <v>514417712.5</v>
      </c>
      <c r="Q13" s="174">
        <f t="shared" si="8"/>
        <v>1023063005.5</v>
      </c>
      <c r="R13" s="85">
        <f t="shared" si="8"/>
        <v>0</v>
      </c>
      <c r="S13" s="85">
        <f t="shared" si="8"/>
        <v>0</v>
      </c>
      <c r="T13" s="174">
        <f t="shared" si="8"/>
        <v>1514683269.55</v>
      </c>
      <c r="U13" s="174">
        <f t="shared" si="8"/>
        <v>1514683269.55</v>
      </c>
      <c r="V13" s="86">
        <f t="shared" si="1"/>
        <v>1</v>
      </c>
      <c r="W13" s="85"/>
      <c r="X13" s="87"/>
      <c r="Y13" s="87"/>
      <c r="Z13" s="48"/>
      <c r="AA13" s="267"/>
    </row>
    <row r="14" spans="1:27" ht="22.5" customHeight="1" thickTop="1" thickBot="1" x14ac:dyDescent="0.4">
      <c r="A14" s="88">
        <v>1</v>
      </c>
      <c r="B14" s="88">
        <v>1</v>
      </c>
      <c r="C14" s="88">
        <v>1</v>
      </c>
      <c r="D14" s="89" t="s">
        <v>158</v>
      </c>
      <c r="E14" s="89" t="s">
        <v>158</v>
      </c>
      <c r="F14" s="89" t="s">
        <v>161</v>
      </c>
      <c r="G14" s="89" t="s">
        <v>158</v>
      </c>
      <c r="H14" s="89" t="s">
        <v>156</v>
      </c>
      <c r="I14" s="89"/>
      <c r="J14" s="89"/>
      <c r="K14" s="90" t="s">
        <v>164</v>
      </c>
      <c r="L14" s="91">
        <v>1225150267</v>
      </c>
      <c r="M14" s="85"/>
      <c r="N14" s="85"/>
      <c r="O14" s="91">
        <f t="shared" si="2"/>
        <v>1225150267</v>
      </c>
      <c r="P14" s="91">
        <v>409916681</v>
      </c>
      <c r="Q14" s="175">
        <v>815233586</v>
      </c>
      <c r="R14" s="85"/>
      <c r="S14" s="85"/>
      <c r="T14" s="175">
        <v>1360399865</v>
      </c>
      <c r="U14" s="175">
        <v>1360399865</v>
      </c>
      <c r="V14" s="86">
        <f t="shared" si="1"/>
        <v>1</v>
      </c>
      <c r="W14" s="85"/>
      <c r="X14" s="235" t="s">
        <v>694</v>
      </c>
      <c r="Y14" s="236" t="s">
        <v>695</v>
      </c>
      <c r="Z14" s="6"/>
      <c r="AA14" s="267"/>
    </row>
    <row r="15" spans="1:27" ht="22.5" customHeight="1" thickTop="1" thickBot="1" x14ac:dyDescent="0.4">
      <c r="A15" s="88">
        <v>1</v>
      </c>
      <c r="B15" s="88">
        <v>1</v>
      </c>
      <c r="C15" s="88">
        <v>1</v>
      </c>
      <c r="D15" s="89" t="s">
        <v>158</v>
      </c>
      <c r="E15" s="89" t="s">
        <v>158</v>
      </c>
      <c r="F15" s="89" t="s">
        <v>161</v>
      </c>
      <c r="G15" s="89" t="s">
        <v>158</v>
      </c>
      <c r="H15" s="89" t="s">
        <v>165</v>
      </c>
      <c r="I15" s="89"/>
      <c r="J15" s="89"/>
      <c r="K15" s="90" t="s">
        <v>166</v>
      </c>
      <c r="L15" s="91">
        <v>312330451</v>
      </c>
      <c r="M15" s="85"/>
      <c r="N15" s="85"/>
      <c r="O15" s="91">
        <f t="shared" si="2"/>
        <v>312330451</v>
      </c>
      <c r="P15" s="91">
        <f>104501031+0.5</f>
        <v>104501031.5</v>
      </c>
      <c r="Q15" s="175">
        <f>207829420-0.5</f>
        <v>207829419.5</v>
      </c>
      <c r="R15" s="85"/>
      <c r="S15" s="85"/>
      <c r="T15" s="175">
        <v>154283404.55000001</v>
      </c>
      <c r="U15" s="175">
        <v>154283404.55000001</v>
      </c>
      <c r="V15" s="86">
        <f t="shared" si="1"/>
        <v>1</v>
      </c>
      <c r="W15" s="85"/>
      <c r="X15" s="235" t="s">
        <v>694</v>
      </c>
      <c r="Y15" s="236" t="s">
        <v>695</v>
      </c>
      <c r="Z15" s="6"/>
      <c r="AA15" s="267"/>
    </row>
    <row r="16" spans="1:27" ht="22.5" customHeight="1" thickTop="1" thickBot="1" x14ac:dyDescent="0.4">
      <c r="A16" s="82">
        <v>1</v>
      </c>
      <c r="B16" s="82">
        <v>1</v>
      </c>
      <c r="C16" s="82">
        <v>1</v>
      </c>
      <c r="D16" s="83" t="s">
        <v>158</v>
      </c>
      <c r="E16" s="83" t="s">
        <v>158</v>
      </c>
      <c r="F16" s="83" t="s">
        <v>161</v>
      </c>
      <c r="G16" s="83" t="s">
        <v>167</v>
      </c>
      <c r="H16" s="83"/>
      <c r="I16" s="83"/>
      <c r="J16" s="83"/>
      <c r="K16" s="84" t="s">
        <v>168</v>
      </c>
      <c r="L16" s="85">
        <f>SUBTOTAL(9,L17:L18)</f>
        <v>1351913373</v>
      </c>
      <c r="M16" s="85">
        <f>SUBTOTAL(9,M17:M18)</f>
        <v>0</v>
      </c>
      <c r="N16" s="85">
        <f>SUBTOTAL(9,N17:N18)</f>
        <v>0</v>
      </c>
      <c r="O16" s="85">
        <f t="shared" si="2"/>
        <v>1351913373</v>
      </c>
      <c r="P16" s="85">
        <f t="shared" ref="P16:U16" si="9">SUBTOTAL(9,P17:P18)</f>
        <v>452329706.5</v>
      </c>
      <c r="Q16" s="174">
        <f t="shared" si="9"/>
        <v>899583666.5</v>
      </c>
      <c r="R16" s="85">
        <f t="shared" si="9"/>
        <v>0</v>
      </c>
      <c r="S16" s="85">
        <f t="shared" si="9"/>
        <v>0</v>
      </c>
      <c r="T16" s="85">
        <f t="shared" si="9"/>
        <v>1353482965.6699998</v>
      </c>
      <c r="U16" s="174">
        <f t="shared" si="9"/>
        <v>1353482965.6699998</v>
      </c>
      <c r="V16" s="86">
        <f t="shared" si="1"/>
        <v>1</v>
      </c>
      <c r="W16" s="85"/>
      <c r="X16" s="87"/>
      <c r="Y16" s="87"/>
      <c r="Z16" s="48"/>
      <c r="AA16" s="267"/>
    </row>
    <row r="17" spans="1:27" ht="22.5" customHeight="1" thickTop="1" thickBot="1" x14ac:dyDescent="0.4">
      <c r="A17" s="88">
        <v>1</v>
      </c>
      <c r="B17" s="88">
        <v>1</v>
      </c>
      <c r="C17" s="88">
        <v>1</v>
      </c>
      <c r="D17" s="89" t="s">
        <v>158</v>
      </c>
      <c r="E17" s="89" t="s">
        <v>158</v>
      </c>
      <c r="F17" s="89" t="s">
        <v>161</v>
      </c>
      <c r="G17" s="89" t="s">
        <v>167</v>
      </c>
      <c r="H17" s="89" t="s">
        <v>156</v>
      </c>
      <c r="I17" s="89"/>
      <c r="J17" s="89"/>
      <c r="K17" s="90" t="s">
        <v>169</v>
      </c>
      <c r="L17" s="91">
        <v>1058761333</v>
      </c>
      <c r="M17" s="91"/>
      <c r="N17" s="91"/>
      <c r="O17" s="91">
        <f t="shared" si="2"/>
        <v>1058761333</v>
      </c>
      <c r="P17" s="91">
        <v>354245481</v>
      </c>
      <c r="Q17" s="175">
        <v>704515852</v>
      </c>
      <c r="R17" s="91"/>
      <c r="S17" s="91"/>
      <c r="T17" s="175">
        <v>1148342422.3199999</v>
      </c>
      <c r="U17" s="175">
        <v>1148342422.3199999</v>
      </c>
      <c r="V17" s="92">
        <f t="shared" si="1"/>
        <v>1</v>
      </c>
      <c r="W17" s="91"/>
      <c r="X17" s="235" t="s">
        <v>694</v>
      </c>
      <c r="Y17" s="236" t="s">
        <v>695</v>
      </c>
      <c r="Z17" s="6"/>
      <c r="AA17" s="267"/>
    </row>
    <row r="18" spans="1:27" ht="22.5" customHeight="1" thickTop="1" thickBot="1" x14ac:dyDescent="0.4">
      <c r="A18" s="88">
        <v>1</v>
      </c>
      <c r="B18" s="88">
        <v>1</v>
      </c>
      <c r="C18" s="88">
        <v>1</v>
      </c>
      <c r="D18" s="89" t="s">
        <v>158</v>
      </c>
      <c r="E18" s="89" t="s">
        <v>158</v>
      </c>
      <c r="F18" s="89" t="s">
        <v>161</v>
      </c>
      <c r="G18" s="89" t="s">
        <v>167</v>
      </c>
      <c r="H18" s="89" t="s">
        <v>165</v>
      </c>
      <c r="I18" s="89"/>
      <c r="J18" s="89"/>
      <c r="K18" s="90" t="s">
        <v>170</v>
      </c>
      <c r="L18" s="91">
        <v>293152040</v>
      </c>
      <c r="M18" s="91"/>
      <c r="N18" s="91"/>
      <c r="O18" s="91">
        <f t="shared" si="2"/>
        <v>293152040</v>
      </c>
      <c r="P18" s="91">
        <f>98084225+0.5</f>
        <v>98084225.5</v>
      </c>
      <c r="Q18" s="175">
        <f>195067815-0.5</f>
        <v>195067814.5</v>
      </c>
      <c r="R18" s="91"/>
      <c r="S18" s="91"/>
      <c r="T18" s="175">
        <v>205140543.34999999</v>
      </c>
      <c r="U18" s="175">
        <v>205140543.34999999</v>
      </c>
      <c r="V18" s="92">
        <f t="shared" si="1"/>
        <v>1</v>
      </c>
      <c r="W18" s="91"/>
      <c r="X18" s="235" t="s">
        <v>694</v>
      </c>
      <c r="Y18" s="236" t="s">
        <v>695</v>
      </c>
      <c r="Z18" s="6"/>
    </row>
    <row r="19" spans="1:27" ht="22.5" customHeight="1" thickTop="1" thickBot="1" x14ac:dyDescent="0.4">
      <c r="A19" s="76">
        <v>1</v>
      </c>
      <c r="B19" s="76">
        <v>1</v>
      </c>
      <c r="C19" s="76">
        <v>1</v>
      </c>
      <c r="D19" s="77" t="s">
        <v>158</v>
      </c>
      <c r="E19" s="77" t="s">
        <v>158</v>
      </c>
      <c r="F19" s="77" t="s">
        <v>171</v>
      </c>
      <c r="G19" s="93"/>
      <c r="H19" s="77"/>
      <c r="I19" s="77"/>
      <c r="J19" s="77"/>
      <c r="K19" s="78" t="s">
        <v>172</v>
      </c>
      <c r="L19" s="79">
        <f>SUBTOTAL(9,L20:L21)</f>
        <v>0</v>
      </c>
      <c r="M19" s="79">
        <f>SUBTOTAL(9,M20:M21)</f>
        <v>0</v>
      </c>
      <c r="N19" s="79">
        <f>SUBTOTAL(9,N20:N21)</f>
        <v>0</v>
      </c>
      <c r="O19" s="79">
        <f t="shared" si="2"/>
        <v>0</v>
      </c>
      <c r="P19" s="79">
        <f t="shared" ref="P19:U19" si="10">SUBTOTAL(9,P20:P21)</f>
        <v>0</v>
      </c>
      <c r="Q19" s="176">
        <f t="shared" si="10"/>
        <v>0</v>
      </c>
      <c r="R19" s="79">
        <f t="shared" si="10"/>
        <v>0</v>
      </c>
      <c r="S19" s="79">
        <f t="shared" si="10"/>
        <v>0</v>
      </c>
      <c r="T19" s="79">
        <f t="shared" si="10"/>
        <v>0</v>
      </c>
      <c r="U19" s="176">
        <f t="shared" si="10"/>
        <v>0</v>
      </c>
      <c r="V19" s="80" t="e">
        <f t="shared" si="1"/>
        <v>#DIV/0!</v>
      </c>
      <c r="W19" s="79"/>
      <c r="X19" s="81"/>
      <c r="Y19" s="81"/>
      <c r="Z19" s="48"/>
    </row>
    <row r="20" spans="1:27" ht="22.5" customHeight="1" thickTop="1" thickBot="1" x14ac:dyDescent="0.4">
      <c r="A20" s="88">
        <v>1</v>
      </c>
      <c r="B20" s="88">
        <v>1</v>
      </c>
      <c r="C20" s="88">
        <v>1</v>
      </c>
      <c r="D20" s="89" t="s">
        <v>158</v>
      </c>
      <c r="E20" s="89" t="s">
        <v>158</v>
      </c>
      <c r="F20" s="89" t="s">
        <v>171</v>
      </c>
      <c r="G20" s="94">
        <v>1</v>
      </c>
      <c r="H20" s="89"/>
      <c r="I20" s="89"/>
      <c r="J20" s="89"/>
      <c r="K20" s="90" t="s">
        <v>173</v>
      </c>
      <c r="L20" s="91"/>
      <c r="M20" s="91"/>
      <c r="N20" s="91"/>
      <c r="O20" s="85">
        <f t="shared" si="2"/>
        <v>0</v>
      </c>
      <c r="P20" s="91"/>
      <c r="Q20" s="175"/>
      <c r="R20" s="91"/>
      <c r="S20" s="91"/>
      <c r="T20" s="91"/>
      <c r="U20" s="175"/>
      <c r="V20" s="92" t="e">
        <f t="shared" si="1"/>
        <v>#DIV/0!</v>
      </c>
      <c r="W20" s="91"/>
      <c r="X20" s="87"/>
      <c r="Y20" s="87"/>
      <c r="Z20" s="6"/>
    </row>
    <row r="21" spans="1:27" ht="22.5" customHeight="1" thickTop="1" thickBot="1" x14ac:dyDescent="0.4">
      <c r="A21" s="88">
        <v>1</v>
      </c>
      <c r="B21" s="88">
        <v>1</v>
      </c>
      <c r="C21" s="88">
        <v>1</v>
      </c>
      <c r="D21" s="89" t="s">
        <v>158</v>
      </c>
      <c r="E21" s="89" t="s">
        <v>158</v>
      </c>
      <c r="F21" s="89" t="s">
        <v>171</v>
      </c>
      <c r="G21" s="94">
        <v>2</v>
      </c>
      <c r="H21" s="89"/>
      <c r="I21" s="89"/>
      <c r="J21" s="89"/>
      <c r="K21" s="90" t="s">
        <v>174</v>
      </c>
      <c r="L21" s="91"/>
      <c r="M21" s="91"/>
      <c r="N21" s="91"/>
      <c r="O21" s="85">
        <f t="shared" si="2"/>
        <v>0</v>
      </c>
      <c r="P21" s="91"/>
      <c r="Q21" s="175"/>
      <c r="R21" s="91"/>
      <c r="S21" s="91"/>
      <c r="T21" s="91"/>
      <c r="U21" s="175"/>
      <c r="V21" s="92" t="e">
        <f t="shared" si="1"/>
        <v>#DIV/0!</v>
      </c>
      <c r="W21" s="91"/>
      <c r="X21" s="87"/>
      <c r="Y21" s="87"/>
      <c r="Z21" s="6"/>
    </row>
    <row r="22" spans="1:27" ht="22.5" customHeight="1" thickTop="1" thickBot="1" x14ac:dyDescent="0.4">
      <c r="A22" s="62">
        <v>1</v>
      </c>
      <c r="B22" s="63" t="s">
        <v>156</v>
      </c>
      <c r="C22" s="63" t="s">
        <v>156</v>
      </c>
      <c r="D22" s="63" t="s">
        <v>167</v>
      </c>
      <c r="E22" s="63"/>
      <c r="F22" s="63"/>
      <c r="G22" s="63"/>
      <c r="H22" s="64"/>
      <c r="I22" s="64"/>
      <c r="J22" s="64"/>
      <c r="K22" s="65" t="s">
        <v>175</v>
      </c>
      <c r="L22" s="66">
        <f>+L23+L32+L64+L82+L148</f>
        <v>45476665262</v>
      </c>
      <c r="M22" s="66">
        <f>+M23+M32+M64+M82+M148</f>
        <v>0</v>
      </c>
      <c r="N22" s="66">
        <f>+N23+N32+N64+N82+N148</f>
        <v>4395992557</v>
      </c>
      <c r="O22" s="66">
        <f t="shared" si="2"/>
        <v>41080672705</v>
      </c>
      <c r="P22" s="66">
        <f t="shared" ref="P22:U22" si="11">+P23+P32+P64+P82+P148</f>
        <v>7601877871</v>
      </c>
      <c r="Q22" s="179">
        <f t="shared" si="11"/>
        <v>28521868871</v>
      </c>
      <c r="R22" s="66">
        <f t="shared" si="11"/>
        <v>4852686501</v>
      </c>
      <c r="S22" s="66">
        <f t="shared" si="11"/>
        <v>104239462</v>
      </c>
      <c r="T22" s="66">
        <f t="shared" si="11"/>
        <v>52655320406.230003</v>
      </c>
      <c r="U22" s="179">
        <f t="shared" si="11"/>
        <v>49955316238.230003</v>
      </c>
      <c r="V22" s="67">
        <f t="shared" si="1"/>
        <v>0.94872305120983469</v>
      </c>
      <c r="W22" s="66"/>
      <c r="X22" s="62"/>
      <c r="Y22" s="63"/>
      <c r="Z22" s="95"/>
    </row>
    <row r="23" spans="1:27" ht="22.5" customHeight="1" thickTop="1" thickBot="1" x14ac:dyDescent="0.4">
      <c r="A23" s="69">
        <v>1</v>
      </c>
      <c r="B23" s="70" t="s">
        <v>156</v>
      </c>
      <c r="C23" s="70" t="s">
        <v>156</v>
      </c>
      <c r="D23" s="70" t="s">
        <v>167</v>
      </c>
      <c r="E23" s="70" t="s">
        <v>158</v>
      </c>
      <c r="F23" s="70"/>
      <c r="G23" s="70"/>
      <c r="H23" s="71"/>
      <c r="I23" s="71"/>
      <c r="J23" s="71"/>
      <c r="K23" s="72" t="s">
        <v>176</v>
      </c>
      <c r="L23" s="73">
        <f t="shared" ref="L23:N24" si="12">+L24</f>
        <v>21210415980</v>
      </c>
      <c r="M23" s="73">
        <f t="shared" si="12"/>
        <v>0</v>
      </c>
      <c r="N23" s="73">
        <f t="shared" si="12"/>
        <v>1293682454</v>
      </c>
      <c r="O23" s="73">
        <f t="shared" si="2"/>
        <v>19916733526</v>
      </c>
      <c r="P23" s="73">
        <f t="shared" ref="P23:U24" si="13">+P24</f>
        <v>1991673352</v>
      </c>
      <c r="Q23" s="177">
        <f t="shared" si="13"/>
        <v>13924745136</v>
      </c>
      <c r="R23" s="73">
        <f t="shared" si="13"/>
        <v>4000315038</v>
      </c>
      <c r="S23" s="73">
        <f t="shared" si="13"/>
        <v>0</v>
      </c>
      <c r="T23" s="73">
        <f t="shared" si="13"/>
        <v>21528712690</v>
      </c>
      <c r="U23" s="177">
        <f t="shared" si="13"/>
        <v>21528712690</v>
      </c>
      <c r="V23" s="74">
        <f t="shared" si="1"/>
        <v>1</v>
      </c>
      <c r="W23" s="73"/>
      <c r="X23" s="69"/>
      <c r="Y23" s="70"/>
      <c r="Z23" s="95"/>
    </row>
    <row r="24" spans="1:27" ht="22.5" customHeight="1" thickTop="1" thickBot="1" x14ac:dyDescent="0.4">
      <c r="A24" s="76">
        <v>1</v>
      </c>
      <c r="B24" s="76" t="s">
        <v>156</v>
      </c>
      <c r="C24" s="76" t="s">
        <v>156</v>
      </c>
      <c r="D24" s="77" t="s">
        <v>167</v>
      </c>
      <c r="E24" s="77" t="s">
        <v>158</v>
      </c>
      <c r="F24" s="77" t="s">
        <v>177</v>
      </c>
      <c r="G24" s="93"/>
      <c r="H24" s="77"/>
      <c r="I24" s="77"/>
      <c r="J24" s="77"/>
      <c r="K24" s="78" t="s">
        <v>178</v>
      </c>
      <c r="L24" s="79">
        <f t="shared" si="12"/>
        <v>21210415980</v>
      </c>
      <c r="M24" s="79">
        <f t="shared" si="12"/>
        <v>0</v>
      </c>
      <c r="N24" s="79">
        <f t="shared" si="12"/>
        <v>1293682454</v>
      </c>
      <c r="O24" s="79">
        <f t="shared" si="2"/>
        <v>19916733526</v>
      </c>
      <c r="P24" s="79">
        <f t="shared" si="13"/>
        <v>1991673352</v>
      </c>
      <c r="Q24" s="176">
        <f t="shared" si="13"/>
        <v>13924745136</v>
      </c>
      <c r="R24" s="79">
        <f t="shared" si="13"/>
        <v>4000315038</v>
      </c>
      <c r="S24" s="79">
        <f t="shared" si="13"/>
        <v>0</v>
      </c>
      <c r="T24" s="79">
        <f t="shared" si="13"/>
        <v>21528712690</v>
      </c>
      <c r="U24" s="176">
        <f t="shared" si="13"/>
        <v>21528712690</v>
      </c>
      <c r="V24" s="80">
        <f t="shared" si="1"/>
        <v>1</v>
      </c>
      <c r="W24" s="79"/>
      <c r="X24" s="76"/>
      <c r="Y24" s="76"/>
      <c r="Z24" s="96"/>
    </row>
    <row r="25" spans="1:27" ht="22.5" customHeight="1" thickTop="1" thickBot="1" x14ac:dyDescent="0.4">
      <c r="A25" s="82">
        <v>1</v>
      </c>
      <c r="B25" s="82" t="s">
        <v>156</v>
      </c>
      <c r="C25" s="82" t="s">
        <v>156</v>
      </c>
      <c r="D25" s="83" t="s">
        <v>167</v>
      </c>
      <c r="E25" s="83" t="s">
        <v>158</v>
      </c>
      <c r="F25" s="83" t="s">
        <v>177</v>
      </c>
      <c r="G25" s="83">
        <v>64</v>
      </c>
      <c r="H25" s="83"/>
      <c r="I25" s="83"/>
      <c r="J25" s="83"/>
      <c r="K25" s="84" t="s">
        <v>179</v>
      </c>
      <c r="L25" s="85">
        <f>+L26+L29</f>
        <v>21210415980</v>
      </c>
      <c r="M25" s="85">
        <f>+M26+M29</f>
        <v>0</v>
      </c>
      <c r="N25" s="85">
        <f>+N26+N29</f>
        <v>1293682454</v>
      </c>
      <c r="O25" s="85">
        <f t="shared" si="2"/>
        <v>19916733526</v>
      </c>
      <c r="P25" s="85">
        <f t="shared" ref="P25:U25" si="14">+P26+P29</f>
        <v>1991673352</v>
      </c>
      <c r="Q25" s="174">
        <f t="shared" si="14"/>
        <v>13924745136</v>
      </c>
      <c r="R25" s="85">
        <f t="shared" si="14"/>
        <v>4000315038</v>
      </c>
      <c r="S25" s="85">
        <f t="shared" si="14"/>
        <v>0</v>
      </c>
      <c r="T25" s="85">
        <f t="shared" si="14"/>
        <v>21528712690</v>
      </c>
      <c r="U25" s="174">
        <f t="shared" si="14"/>
        <v>21528712690</v>
      </c>
      <c r="V25" s="86">
        <f t="shared" si="1"/>
        <v>1</v>
      </c>
      <c r="W25" s="85"/>
      <c r="X25" s="87"/>
      <c r="Y25" s="87"/>
      <c r="Z25" s="48"/>
    </row>
    <row r="26" spans="1:27" ht="22.5" customHeight="1" thickTop="1" thickBot="1" x14ac:dyDescent="0.4">
      <c r="A26" s="97">
        <v>1</v>
      </c>
      <c r="B26" s="98" t="s">
        <v>156</v>
      </c>
      <c r="C26" s="98" t="s">
        <v>156</v>
      </c>
      <c r="D26" s="98" t="s">
        <v>167</v>
      </c>
      <c r="E26" s="98" t="s">
        <v>158</v>
      </c>
      <c r="F26" s="98" t="s">
        <v>177</v>
      </c>
      <c r="G26" s="99">
        <v>64</v>
      </c>
      <c r="H26" s="98" t="s">
        <v>158</v>
      </c>
      <c r="I26" s="98"/>
      <c r="J26" s="98"/>
      <c r="K26" s="100" t="s">
        <v>180</v>
      </c>
      <c r="L26" s="101">
        <f>SUBTOTAL(9,L27:L28)</f>
        <v>21210415980</v>
      </c>
      <c r="M26" s="101">
        <f>SUBTOTAL(9,M27:M28)</f>
        <v>0</v>
      </c>
      <c r="N26" s="101">
        <f>SUBTOTAL(9,N27:N28)</f>
        <v>1293682454</v>
      </c>
      <c r="O26" s="101">
        <f t="shared" si="2"/>
        <v>19916733526</v>
      </c>
      <c r="P26" s="101">
        <f t="shared" ref="P26:U26" si="15">SUBTOTAL(9,P27:P28)</f>
        <v>1991673352</v>
      </c>
      <c r="Q26" s="178">
        <f t="shared" si="15"/>
        <v>13924745136</v>
      </c>
      <c r="R26" s="101">
        <f t="shared" si="15"/>
        <v>4000315038</v>
      </c>
      <c r="S26" s="101">
        <f t="shared" si="15"/>
        <v>0</v>
      </c>
      <c r="T26" s="101">
        <f t="shared" si="15"/>
        <v>21528712690</v>
      </c>
      <c r="U26" s="178">
        <f t="shared" si="15"/>
        <v>21528712690</v>
      </c>
      <c r="V26" s="102">
        <f t="shared" si="1"/>
        <v>1</v>
      </c>
      <c r="W26" s="101"/>
      <c r="X26" s="103"/>
      <c r="Y26" s="103"/>
      <c r="Z26" s="6"/>
    </row>
    <row r="27" spans="1:27" ht="42" customHeight="1" thickTop="1" thickBot="1" x14ac:dyDescent="0.4">
      <c r="A27" s="88">
        <v>1</v>
      </c>
      <c r="B27" s="89" t="s">
        <v>156</v>
      </c>
      <c r="C27" s="89" t="s">
        <v>156</v>
      </c>
      <c r="D27" s="89" t="s">
        <v>167</v>
      </c>
      <c r="E27" s="89" t="s">
        <v>158</v>
      </c>
      <c r="F27" s="89" t="s">
        <v>177</v>
      </c>
      <c r="G27" s="94">
        <v>64</v>
      </c>
      <c r="H27" s="89" t="s">
        <v>158</v>
      </c>
      <c r="I27" s="89" t="s">
        <v>156</v>
      </c>
      <c r="J27" s="89"/>
      <c r="K27" s="90" t="s">
        <v>181</v>
      </c>
      <c r="L27" s="91">
        <v>18603247375</v>
      </c>
      <c r="M27" s="91"/>
      <c r="N27" s="91">
        <v>1230741093</v>
      </c>
      <c r="O27" s="91">
        <f t="shared" si="2"/>
        <v>17372506282</v>
      </c>
      <c r="P27" s="91">
        <f>1866364069-1-83252656-6039332</f>
        <v>1777072080</v>
      </c>
      <c r="Q27" s="175">
        <f>13363409729-888751946-356019162</f>
        <v>12118638621</v>
      </c>
      <c r="R27" s="91">
        <f>3748440461-258736491-12908389</f>
        <v>3476795581</v>
      </c>
      <c r="S27" s="91"/>
      <c r="T27" s="175">
        <f>19118181372-374966883</f>
        <v>18743214489</v>
      </c>
      <c r="U27" s="175">
        <f>19118181372-374966883</f>
        <v>18743214489</v>
      </c>
      <c r="V27" s="92">
        <f t="shared" si="1"/>
        <v>1</v>
      </c>
      <c r="W27" s="91">
        <v>794411910</v>
      </c>
      <c r="X27" s="235" t="s">
        <v>847</v>
      </c>
      <c r="Y27" s="236" t="s">
        <v>696</v>
      </c>
      <c r="Z27" s="6"/>
    </row>
    <row r="28" spans="1:27" ht="42" customHeight="1" thickTop="1" thickBot="1" x14ac:dyDescent="0.4">
      <c r="A28" s="88">
        <v>1</v>
      </c>
      <c r="B28" s="89" t="s">
        <v>156</v>
      </c>
      <c r="C28" s="89" t="s">
        <v>156</v>
      </c>
      <c r="D28" s="89" t="s">
        <v>167</v>
      </c>
      <c r="E28" s="89" t="s">
        <v>158</v>
      </c>
      <c r="F28" s="89" t="s">
        <v>177</v>
      </c>
      <c r="G28" s="94">
        <v>64</v>
      </c>
      <c r="H28" s="89" t="s">
        <v>158</v>
      </c>
      <c r="I28" s="89" t="s">
        <v>165</v>
      </c>
      <c r="J28" s="89"/>
      <c r="K28" s="90" t="s">
        <v>182</v>
      </c>
      <c r="L28" s="91">
        <v>2607168605</v>
      </c>
      <c r="M28" s="91"/>
      <c r="N28" s="91">
        <v>62941361</v>
      </c>
      <c r="O28" s="91">
        <f t="shared" si="2"/>
        <v>2544227244</v>
      </c>
      <c r="P28" s="91">
        <f>260716860+1-46115589</f>
        <v>214601272</v>
      </c>
      <c r="Q28" s="175">
        <f>1822932287-16825772</f>
        <v>1806106515</v>
      </c>
      <c r="R28" s="91">
        <f>523519456+1</f>
        <v>523519457</v>
      </c>
      <c r="S28" s="91"/>
      <c r="T28" s="175">
        <v>2785498201</v>
      </c>
      <c r="U28" s="175">
        <v>2785498201</v>
      </c>
      <c r="V28" s="92">
        <f t="shared" si="1"/>
        <v>1</v>
      </c>
      <c r="W28" s="91">
        <v>519356297</v>
      </c>
      <c r="X28" s="235" t="s">
        <v>847</v>
      </c>
      <c r="Y28" s="236" t="s">
        <v>696</v>
      </c>
      <c r="Z28" s="6"/>
    </row>
    <row r="29" spans="1:27" ht="22.5" customHeight="1" thickTop="1" thickBot="1" x14ac:dyDescent="0.4">
      <c r="A29" s="97">
        <v>1</v>
      </c>
      <c r="B29" s="98" t="s">
        <v>156</v>
      </c>
      <c r="C29" s="98" t="s">
        <v>156</v>
      </c>
      <c r="D29" s="98" t="s">
        <v>167</v>
      </c>
      <c r="E29" s="98" t="s">
        <v>158</v>
      </c>
      <c r="F29" s="98" t="s">
        <v>177</v>
      </c>
      <c r="G29" s="99">
        <v>64</v>
      </c>
      <c r="H29" s="98" t="s">
        <v>167</v>
      </c>
      <c r="I29" s="98"/>
      <c r="J29" s="98"/>
      <c r="K29" s="100" t="s">
        <v>183</v>
      </c>
      <c r="L29" s="101">
        <f>SUBTOTAL(9,L30:L31)</f>
        <v>0</v>
      </c>
      <c r="M29" s="101">
        <f>SUBTOTAL(9,M30:M31)</f>
        <v>0</v>
      </c>
      <c r="N29" s="101">
        <f>SUBTOTAL(9,N30:N31)</f>
        <v>0</v>
      </c>
      <c r="O29" s="101">
        <f t="shared" si="2"/>
        <v>0</v>
      </c>
      <c r="P29" s="101">
        <f t="shared" ref="P29:U29" si="16">SUBTOTAL(9,P30:P31)</f>
        <v>0</v>
      </c>
      <c r="Q29" s="178">
        <f t="shared" si="16"/>
        <v>0</v>
      </c>
      <c r="R29" s="101">
        <f t="shared" si="16"/>
        <v>0</v>
      </c>
      <c r="S29" s="101">
        <f t="shared" si="16"/>
        <v>0</v>
      </c>
      <c r="T29" s="101">
        <f t="shared" si="16"/>
        <v>0</v>
      </c>
      <c r="U29" s="178">
        <f t="shared" si="16"/>
        <v>0</v>
      </c>
      <c r="V29" s="102" t="e">
        <f t="shared" si="1"/>
        <v>#DIV/0!</v>
      </c>
      <c r="W29" s="101"/>
      <c r="X29" s="103"/>
      <c r="Y29" s="103"/>
      <c r="Z29" s="96"/>
    </row>
    <row r="30" spans="1:27" ht="22.5" customHeight="1" thickTop="1" thickBot="1" x14ac:dyDescent="0.4">
      <c r="A30" s="88">
        <v>1</v>
      </c>
      <c r="B30" s="89" t="s">
        <v>156</v>
      </c>
      <c r="C30" s="89" t="s">
        <v>156</v>
      </c>
      <c r="D30" s="89" t="s">
        <v>167</v>
      </c>
      <c r="E30" s="89" t="s">
        <v>158</v>
      </c>
      <c r="F30" s="89" t="s">
        <v>177</v>
      </c>
      <c r="G30" s="94">
        <v>64</v>
      </c>
      <c r="H30" s="89" t="s">
        <v>167</v>
      </c>
      <c r="I30" s="89" t="s">
        <v>156</v>
      </c>
      <c r="J30" s="89"/>
      <c r="K30" s="90" t="s">
        <v>184</v>
      </c>
      <c r="L30" s="91"/>
      <c r="M30" s="91"/>
      <c r="N30" s="91"/>
      <c r="O30" s="85">
        <f t="shared" si="2"/>
        <v>0</v>
      </c>
      <c r="P30" s="91"/>
      <c r="Q30" s="175"/>
      <c r="R30" s="91"/>
      <c r="S30" s="91"/>
      <c r="T30" s="91"/>
      <c r="U30" s="175"/>
      <c r="V30" s="92" t="e">
        <f t="shared" si="1"/>
        <v>#DIV/0!</v>
      </c>
      <c r="W30" s="91"/>
      <c r="X30" s="87"/>
      <c r="Y30" s="87"/>
      <c r="Z30" s="6"/>
    </row>
    <row r="31" spans="1:27" ht="22.5" customHeight="1" thickTop="1" thickBot="1" x14ac:dyDescent="0.4">
      <c r="A31" s="88">
        <v>1</v>
      </c>
      <c r="B31" s="89" t="s">
        <v>156</v>
      </c>
      <c r="C31" s="89" t="s">
        <v>156</v>
      </c>
      <c r="D31" s="89" t="s">
        <v>167</v>
      </c>
      <c r="E31" s="89" t="s">
        <v>158</v>
      </c>
      <c r="F31" s="89" t="s">
        <v>177</v>
      </c>
      <c r="G31" s="94">
        <v>64</v>
      </c>
      <c r="H31" s="89" t="s">
        <v>167</v>
      </c>
      <c r="I31" s="89" t="s">
        <v>165</v>
      </c>
      <c r="J31" s="89"/>
      <c r="K31" s="90" t="s">
        <v>185</v>
      </c>
      <c r="L31" s="91"/>
      <c r="M31" s="91"/>
      <c r="N31" s="91"/>
      <c r="O31" s="85">
        <f t="shared" si="2"/>
        <v>0</v>
      </c>
      <c r="P31" s="91"/>
      <c r="Q31" s="175"/>
      <c r="R31" s="91"/>
      <c r="S31" s="91"/>
      <c r="T31" s="91"/>
      <c r="U31" s="175"/>
      <c r="V31" s="92" t="e">
        <f t="shared" si="1"/>
        <v>#DIV/0!</v>
      </c>
      <c r="W31" s="91"/>
      <c r="X31" s="87"/>
      <c r="Y31" s="87"/>
      <c r="Z31" s="6"/>
    </row>
    <row r="32" spans="1:27" ht="22.5" customHeight="1" thickTop="1" thickBot="1" x14ac:dyDescent="0.4">
      <c r="A32" s="69">
        <v>1</v>
      </c>
      <c r="B32" s="70" t="s">
        <v>156</v>
      </c>
      <c r="C32" s="70" t="s">
        <v>156</v>
      </c>
      <c r="D32" s="70" t="s">
        <v>167</v>
      </c>
      <c r="E32" s="70" t="s">
        <v>167</v>
      </c>
      <c r="F32" s="70"/>
      <c r="G32" s="70"/>
      <c r="H32" s="71"/>
      <c r="I32" s="71"/>
      <c r="J32" s="71"/>
      <c r="K32" s="72" t="s">
        <v>186</v>
      </c>
      <c r="L32" s="73">
        <f>+L33+L36+L39+L43+L46+L49+L52+L55+L58+L61</f>
        <v>10004100489</v>
      </c>
      <c r="M32" s="73">
        <f>+M33+M36+M39+M43+M46+M49+M52+M55+M58+M61</f>
        <v>0</v>
      </c>
      <c r="N32" s="73">
        <f>+N33+N36+N39+N43+N46+N49+N52+N55+N58+N61</f>
        <v>3102310103</v>
      </c>
      <c r="O32" s="73">
        <f t="shared" si="2"/>
        <v>6901790386</v>
      </c>
      <c r="P32" s="73">
        <f t="shared" ref="P32:U32" si="17">+P33+P36+P39+P43+P46+P49+P52+P55+P58+P61</f>
        <v>0</v>
      </c>
      <c r="Q32" s="177">
        <f t="shared" si="17"/>
        <v>6179125609</v>
      </c>
      <c r="R32" s="73">
        <f t="shared" si="17"/>
        <v>722664777</v>
      </c>
      <c r="S32" s="73">
        <f t="shared" si="17"/>
        <v>0</v>
      </c>
      <c r="T32" s="73">
        <f t="shared" si="17"/>
        <v>11557606730.250002</v>
      </c>
      <c r="U32" s="177">
        <f t="shared" si="17"/>
        <v>8857602562.25</v>
      </c>
      <c r="V32" s="74">
        <f t="shared" si="1"/>
        <v>0.76638726070050334</v>
      </c>
      <c r="W32" s="73"/>
      <c r="X32" s="69"/>
      <c r="Y32" s="70"/>
      <c r="Z32" s="95"/>
    </row>
    <row r="33" spans="1:26" ht="22.5" customHeight="1" thickTop="1" thickBot="1" x14ac:dyDescent="0.4">
      <c r="A33" s="76">
        <v>1</v>
      </c>
      <c r="B33" s="76" t="s">
        <v>156</v>
      </c>
      <c r="C33" s="76" t="s">
        <v>156</v>
      </c>
      <c r="D33" s="77" t="s">
        <v>167</v>
      </c>
      <c r="E33" s="77" t="s">
        <v>167</v>
      </c>
      <c r="F33" s="77" t="s">
        <v>187</v>
      </c>
      <c r="G33" s="93"/>
      <c r="H33" s="77"/>
      <c r="I33" s="77"/>
      <c r="J33" s="77"/>
      <c r="K33" s="78" t="s">
        <v>188</v>
      </c>
      <c r="L33" s="79">
        <f>SUBTOTAL(9,L34:L35)</f>
        <v>0</v>
      </c>
      <c r="M33" s="79">
        <f>SUBTOTAL(9,M34:M35)</f>
        <v>0</v>
      </c>
      <c r="N33" s="79">
        <f>SUBTOTAL(9,N34:N35)</f>
        <v>0</v>
      </c>
      <c r="O33" s="79">
        <f t="shared" si="2"/>
        <v>0</v>
      </c>
      <c r="P33" s="79">
        <f t="shared" ref="P33:U33" si="18">SUBTOTAL(9,P34:P35)</f>
        <v>0</v>
      </c>
      <c r="Q33" s="176">
        <f t="shared" si="18"/>
        <v>0</v>
      </c>
      <c r="R33" s="79">
        <f t="shared" si="18"/>
        <v>0</v>
      </c>
      <c r="S33" s="79">
        <f t="shared" si="18"/>
        <v>0</v>
      </c>
      <c r="T33" s="79">
        <f t="shared" si="18"/>
        <v>0</v>
      </c>
      <c r="U33" s="176">
        <f t="shared" si="18"/>
        <v>0</v>
      </c>
      <c r="V33" s="80" t="e">
        <f t="shared" si="1"/>
        <v>#DIV/0!</v>
      </c>
      <c r="W33" s="79"/>
      <c r="X33" s="76"/>
      <c r="Y33" s="76"/>
      <c r="Z33" s="96"/>
    </row>
    <row r="34" spans="1:26" ht="22.5" customHeight="1" thickTop="1" thickBot="1" x14ac:dyDescent="0.4">
      <c r="A34" s="88">
        <v>1</v>
      </c>
      <c r="B34" s="89" t="s">
        <v>156</v>
      </c>
      <c r="C34" s="89" t="s">
        <v>156</v>
      </c>
      <c r="D34" s="89" t="s">
        <v>167</v>
      </c>
      <c r="E34" s="89" t="s">
        <v>167</v>
      </c>
      <c r="F34" s="89" t="s">
        <v>187</v>
      </c>
      <c r="G34" s="94">
        <v>1</v>
      </c>
      <c r="H34" s="89"/>
      <c r="I34" s="89"/>
      <c r="J34" s="89"/>
      <c r="K34" s="90" t="s">
        <v>189</v>
      </c>
      <c r="L34" s="91"/>
      <c r="M34" s="91"/>
      <c r="N34" s="91"/>
      <c r="O34" s="85">
        <f t="shared" si="2"/>
        <v>0</v>
      </c>
      <c r="P34" s="91"/>
      <c r="Q34" s="175"/>
      <c r="R34" s="91"/>
      <c r="S34" s="91"/>
      <c r="T34" s="91"/>
      <c r="U34" s="175"/>
      <c r="V34" s="92" t="e">
        <f t="shared" si="1"/>
        <v>#DIV/0!</v>
      </c>
      <c r="W34" s="91"/>
      <c r="X34" s="87"/>
      <c r="Y34" s="87"/>
      <c r="Z34" s="6"/>
    </row>
    <row r="35" spans="1:26" ht="22.5" customHeight="1" thickTop="1" thickBot="1" x14ac:dyDescent="0.4">
      <c r="A35" s="88">
        <v>1</v>
      </c>
      <c r="B35" s="89" t="s">
        <v>156</v>
      </c>
      <c r="C35" s="89" t="s">
        <v>156</v>
      </c>
      <c r="D35" s="89" t="s">
        <v>167</v>
      </c>
      <c r="E35" s="89" t="s">
        <v>167</v>
      </c>
      <c r="F35" s="89" t="s">
        <v>187</v>
      </c>
      <c r="G35" s="94">
        <v>2</v>
      </c>
      <c r="H35" s="89"/>
      <c r="I35" s="89"/>
      <c r="J35" s="89"/>
      <c r="K35" s="90" t="s">
        <v>190</v>
      </c>
      <c r="L35" s="91"/>
      <c r="M35" s="91"/>
      <c r="N35" s="91"/>
      <c r="O35" s="85">
        <f t="shared" si="2"/>
        <v>0</v>
      </c>
      <c r="P35" s="91"/>
      <c r="Q35" s="175"/>
      <c r="R35" s="91"/>
      <c r="S35" s="91"/>
      <c r="T35" s="91"/>
      <c r="U35" s="175"/>
      <c r="V35" s="92" t="e">
        <f t="shared" si="1"/>
        <v>#DIV/0!</v>
      </c>
      <c r="W35" s="91"/>
      <c r="X35" s="87"/>
      <c r="Y35" s="87"/>
      <c r="Z35" s="6"/>
    </row>
    <row r="36" spans="1:26" ht="22.5" customHeight="1" thickTop="1" thickBot="1" x14ac:dyDescent="0.4">
      <c r="A36" s="76">
        <v>1</v>
      </c>
      <c r="B36" s="76" t="s">
        <v>156</v>
      </c>
      <c r="C36" s="76" t="s">
        <v>156</v>
      </c>
      <c r="D36" s="77" t="s">
        <v>167</v>
      </c>
      <c r="E36" s="77" t="s">
        <v>167</v>
      </c>
      <c r="F36" s="77" t="s">
        <v>191</v>
      </c>
      <c r="G36" s="93"/>
      <c r="H36" s="77"/>
      <c r="I36" s="77"/>
      <c r="J36" s="77"/>
      <c r="K36" s="78" t="s">
        <v>192</v>
      </c>
      <c r="L36" s="79">
        <f>SUBTOTAL(9,L37:L38)</f>
        <v>499429794</v>
      </c>
      <c r="M36" s="79">
        <f>SUBTOTAL(9,M37:M38)</f>
        <v>0</v>
      </c>
      <c r="N36" s="79">
        <f>SUBTOTAL(9,N37:N38)</f>
        <v>0</v>
      </c>
      <c r="O36" s="79">
        <f t="shared" si="2"/>
        <v>499429794</v>
      </c>
      <c r="P36" s="79">
        <f t="shared" ref="P36:U36" si="19">SUBTOTAL(9,P37:P38)</f>
        <v>0</v>
      </c>
      <c r="Q36" s="176">
        <f t="shared" si="19"/>
        <v>449287043</v>
      </c>
      <c r="R36" s="79">
        <f t="shared" si="19"/>
        <v>50142751</v>
      </c>
      <c r="S36" s="79">
        <f t="shared" si="19"/>
        <v>0</v>
      </c>
      <c r="T36" s="79">
        <f t="shared" si="19"/>
        <v>1429599718.7600002</v>
      </c>
      <c r="U36" s="176">
        <f t="shared" si="19"/>
        <v>1429599718.7600002</v>
      </c>
      <c r="V36" s="80">
        <f t="shared" si="1"/>
        <v>1</v>
      </c>
      <c r="W36" s="79"/>
      <c r="X36" s="76"/>
      <c r="Y36" s="76"/>
      <c r="Z36" s="96"/>
    </row>
    <row r="37" spans="1:26" ht="41.25" customHeight="1" thickTop="1" thickBot="1" x14ac:dyDescent="0.4">
      <c r="A37" s="88">
        <v>1</v>
      </c>
      <c r="B37" s="89" t="s">
        <v>156</v>
      </c>
      <c r="C37" s="89" t="s">
        <v>156</v>
      </c>
      <c r="D37" s="89" t="s">
        <v>167</v>
      </c>
      <c r="E37" s="89" t="s">
        <v>167</v>
      </c>
      <c r="F37" s="89" t="s">
        <v>191</v>
      </c>
      <c r="G37" s="94">
        <v>1</v>
      </c>
      <c r="H37" s="89"/>
      <c r="I37" s="89"/>
      <c r="J37" s="89"/>
      <c r="K37" s="90" t="s">
        <v>193</v>
      </c>
      <c r="L37" s="91">
        <v>499429794</v>
      </c>
      <c r="M37" s="91"/>
      <c r="N37" s="91"/>
      <c r="O37" s="91">
        <f t="shared" si="2"/>
        <v>499429794</v>
      </c>
      <c r="P37" s="91"/>
      <c r="Q37" s="175">
        <f>1580111928-1130824885</f>
        <v>449287043</v>
      </c>
      <c r="R37" s="91">
        <f>177387430-127244679</f>
        <v>50142751</v>
      </c>
      <c r="S37" s="91"/>
      <c r="T37" s="175">
        <f>2700802131.76-1271202413</f>
        <v>1429599718.7600002</v>
      </c>
      <c r="U37" s="175">
        <f>2700802131.76-1271202413</f>
        <v>1429599718.7600002</v>
      </c>
      <c r="V37" s="92">
        <f t="shared" si="1"/>
        <v>1</v>
      </c>
      <c r="W37" s="91">
        <v>157747924</v>
      </c>
      <c r="X37" s="235" t="s">
        <v>848</v>
      </c>
      <c r="Y37" s="236" t="s">
        <v>697</v>
      </c>
      <c r="Z37" s="6"/>
    </row>
    <row r="38" spans="1:26" ht="22.5" customHeight="1" thickTop="1" thickBot="1" x14ac:dyDescent="0.4">
      <c r="A38" s="88">
        <v>1</v>
      </c>
      <c r="B38" s="89" t="s">
        <v>156</v>
      </c>
      <c r="C38" s="89" t="s">
        <v>156</v>
      </c>
      <c r="D38" s="89" t="s">
        <v>167</v>
      </c>
      <c r="E38" s="89" t="s">
        <v>167</v>
      </c>
      <c r="F38" s="89" t="s">
        <v>191</v>
      </c>
      <c r="G38" s="94">
        <v>2</v>
      </c>
      <c r="H38" s="89"/>
      <c r="I38" s="89"/>
      <c r="J38" s="89"/>
      <c r="K38" s="90" t="s">
        <v>194</v>
      </c>
      <c r="L38" s="91"/>
      <c r="M38" s="91"/>
      <c r="N38" s="91"/>
      <c r="O38" s="85">
        <f t="shared" si="2"/>
        <v>0</v>
      </c>
      <c r="P38" s="91"/>
      <c r="Q38" s="175"/>
      <c r="R38" s="91"/>
      <c r="S38" s="91"/>
      <c r="T38" s="91"/>
      <c r="U38" s="175"/>
      <c r="V38" s="92" t="e">
        <f t="shared" si="1"/>
        <v>#DIV/0!</v>
      </c>
      <c r="W38" s="91"/>
      <c r="X38" s="87"/>
      <c r="Y38" s="87"/>
      <c r="Z38" s="6"/>
    </row>
    <row r="39" spans="1:26" ht="22.5" customHeight="1" thickTop="1" thickBot="1" x14ac:dyDescent="0.4">
      <c r="A39" s="76">
        <v>1</v>
      </c>
      <c r="B39" s="76" t="s">
        <v>156</v>
      </c>
      <c r="C39" s="76" t="s">
        <v>156</v>
      </c>
      <c r="D39" s="77" t="s">
        <v>167</v>
      </c>
      <c r="E39" s="77" t="s">
        <v>167</v>
      </c>
      <c r="F39" s="77" t="s">
        <v>195</v>
      </c>
      <c r="G39" s="93"/>
      <c r="H39" s="77"/>
      <c r="I39" s="77"/>
      <c r="J39" s="77"/>
      <c r="K39" s="78" t="s">
        <v>196</v>
      </c>
      <c r="L39" s="79">
        <f>SUBTOTAL(9,L40:L42)</f>
        <v>593842872</v>
      </c>
      <c r="M39" s="79">
        <f>SUBTOTAL(9,M40:M42)</f>
        <v>0</v>
      </c>
      <c r="N39" s="79">
        <f>SUBTOTAL(9,N40:N42)</f>
        <v>0</v>
      </c>
      <c r="O39" s="79">
        <f t="shared" si="2"/>
        <v>593842872</v>
      </c>
      <c r="P39" s="79">
        <f t="shared" ref="P39:U39" si="20">SUBTOTAL(9,P40:P42)</f>
        <v>0</v>
      </c>
      <c r="Q39" s="176">
        <f t="shared" si="20"/>
        <v>534221048</v>
      </c>
      <c r="R39" s="79">
        <f t="shared" si="20"/>
        <v>59621824</v>
      </c>
      <c r="S39" s="79">
        <f t="shared" si="20"/>
        <v>0</v>
      </c>
      <c r="T39" s="79">
        <f t="shared" si="20"/>
        <v>932032214.87</v>
      </c>
      <c r="U39" s="176">
        <f t="shared" si="20"/>
        <v>932032214.87</v>
      </c>
      <c r="V39" s="80">
        <f t="shared" si="1"/>
        <v>1</v>
      </c>
      <c r="W39" s="79"/>
      <c r="X39" s="76"/>
      <c r="Y39" s="76"/>
      <c r="Z39" s="96"/>
    </row>
    <row r="40" spans="1:26" ht="42" customHeight="1" thickTop="1" thickBot="1" x14ac:dyDescent="0.4">
      <c r="A40" s="88">
        <v>1</v>
      </c>
      <c r="B40" s="89" t="s">
        <v>156</v>
      </c>
      <c r="C40" s="89" t="s">
        <v>156</v>
      </c>
      <c r="D40" s="89" t="s">
        <v>167</v>
      </c>
      <c r="E40" s="89" t="s">
        <v>167</v>
      </c>
      <c r="F40" s="89" t="s">
        <v>195</v>
      </c>
      <c r="G40" s="94">
        <v>1</v>
      </c>
      <c r="H40" s="89"/>
      <c r="I40" s="89"/>
      <c r="J40" s="89"/>
      <c r="K40" s="90" t="s">
        <v>197</v>
      </c>
      <c r="L40" s="91">
        <v>593842872</v>
      </c>
      <c r="M40" s="91"/>
      <c r="N40" s="85"/>
      <c r="O40" s="91">
        <f t="shared" si="2"/>
        <v>593842872</v>
      </c>
      <c r="P40" s="85">
        <v>0</v>
      </c>
      <c r="Q40" s="175">
        <f>626912678-92691630</f>
        <v>534221048</v>
      </c>
      <c r="R40" s="91">
        <f>69391001-9769177</f>
        <v>59621824</v>
      </c>
      <c r="S40" s="85"/>
      <c r="T40" s="175">
        <f>1034493021.87-102460807</f>
        <v>932032214.87</v>
      </c>
      <c r="U40" s="175">
        <f>1034493021.87-102460807</f>
        <v>932032214.87</v>
      </c>
      <c r="V40" s="86">
        <f t="shared" si="1"/>
        <v>1</v>
      </c>
      <c r="W40" s="91">
        <v>39856702</v>
      </c>
      <c r="X40" s="235" t="s">
        <v>698</v>
      </c>
      <c r="Y40" s="236" t="s">
        <v>697</v>
      </c>
      <c r="Z40" s="6"/>
    </row>
    <row r="41" spans="1:26" ht="22.5" customHeight="1" thickTop="1" thickBot="1" x14ac:dyDescent="0.4">
      <c r="A41" s="88">
        <v>1</v>
      </c>
      <c r="B41" s="89" t="s">
        <v>156</v>
      </c>
      <c r="C41" s="89" t="s">
        <v>156</v>
      </c>
      <c r="D41" s="89" t="s">
        <v>167</v>
      </c>
      <c r="E41" s="89" t="s">
        <v>167</v>
      </c>
      <c r="F41" s="89" t="s">
        <v>195</v>
      </c>
      <c r="G41" s="94">
        <v>2</v>
      </c>
      <c r="H41" s="89"/>
      <c r="I41" s="89"/>
      <c r="J41" s="89"/>
      <c r="K41" s="90" t="s">
        <v>198</v>
      </c>
      <c r="L41" s="85"/>
      <c r="M41" s="85"/>
      <c r="N41" s="85"/>
      <c r="O41" s="85">
        <f t="shared" si="2"/>
        <v>0</v>
      </c>
      <c r="P41" s="85"/>
      <c r="Q41" s="174"/>
      <c r="R41" s="85"/>
      <c r="S41" s="85"/>
      <c r="T41" s="85"/>
      <c r="U41" s="174"/>
      <c r="V41" s="86" t="e">
        <f t="shared" si="1"/>
        <v>#DIV/0!</v>
      </c>
      <c r="W41" s="85"/>
      <c r="X41" s="87"/>
      <c r="Y41" s="87"/>
      <c r="Z41" s="6"/>
    </row>
    <row r="42" spans="1:26" ht="22.5" customHeight="1" thickTop="1" thickBot="1" x14ac:dyDescent="0.4">
      <c r="A42" s="88">
        <v>1</v>
      </c>
      <c r="B42" s="89" t="s">
        <v>156</v>
      </c>
      <c r="C42" s="89" t="s">
        <v>156</v>
      </c>
      <c r="D42" s="89" t="s">
        <v>167</v>
      </c>
      <c r="E42" s="89" t="s">
        <v>167</v>
      </c>
      <c r="F42" s="89" t="s">
        <v>195</v>
      </c>
      <c r="G42" s="94">
        <v>3</v>
      </c>
      <c r="H42" s="89"/>
      <c r="I42" s="89"/>
      <c r="J42" s="89"/>
      <c r="K42" s="90" t="s">
        <v>199</v>
      </c>
      <c r="L42" s="85"/>
      <c r="M42" s="85"/>
      <c r="N42" s="85"/>
      <c r="O42" s="85">
        <f t="shared" si="2"/>
        <v>0</v>
      </c>
      <c r="P42" s="85"/>
      <c r="Q42" s="174"/>
      <c r="R42" s="85"/>
      <c r="S42" s="85"/>
      <c r="T42" s="85"/>
      <c r="U42" s="174"/>
      <c r="V42" s="86" t="e">
        <f t="shared" si="1"/>
        <v>#DIV/0!</v>
      </c>
      <c r="W42" s="85"/>
      <c r="X42" s="87"/>
      <c r="Y42" s="87"/>
      <c r="Z42" s="6"/>
    </row>
    <row r="43" spans="1:26" ht="22.5" customHeight="1" thickTop="1" thickBot="1" x14ac:dyDescent="0.4">
      <c r="A43" s="76">
        <v>1</v>
      </c>
      <c r="B43" s="76" t="s">
        <v>156</v>
      </c>
      <c r="C43" s="76" t="s">
        <v>156</v>
      </c>
      <c r="D43" s="77" t="s">
        <v>167</v>
      </c>
      <c r="E43" s="77" t="s">
        <v>167</v>
      </c>
      <c r="F43" s="77" t="s">
        <v>200</v>
      </c>
      <c r="G43" s="93"/>
      <c r="H43" s="77"/>
      <c r="I43" s="77"/>
      <c r="J43" s="77"/>
      <c r="K43" s="78" t="s">
        <v>201</v>
      </c>
      <c r="L43" s="79">
        <f>SUBTOTAL(9,L44:L45)</f>
        <v>4483546397</v>
      </c>
      <c r="M43" s="79">
        <f>SUBTOTAL(9,M44:M45)</f>
        <v>0</v>
      </c>
      <c r="N43" s="79">
        <f>SUBTOTAL(9,N44:N45)</f>
        <v>0</v>
      </c>
      <c r="O43" s="79">
        <f t="shared" si="2"/>
        <v>4483546397</v>
      </c>
      <c r="P43" s="79">
        <f t="shared" ref="P43:U43" si="21">SUBTOTAL(9,P44:P45)</f>
        <v>0</v>
      </c>
      <c r="Q43" s="176">
        <f t="shared" si="21"/>
        <v>4007585521</v>
      </c>
      <c r="R43" s="79">
        <f t="shared" si="21"/>
        <v>475960876</v>
      </c>
      <c r="S43" s="79">
        <f t="shared" si="21"/>
        <v>0</v>
      </c>
      <c r="T43" s="79">
        <f t="shared" si="21"/>
        <v>7726388630</v>
      </c>
      <c r="U43" s="176">
        <f t="shared" si="21"/>
        <v>5037629957.75</v>
      </c>
      <c r="V43" s="80">
        <f t="shared" si="1"/>
        <v>0.65200318013902436</v>
      </c>
      <c r="W43" s="79"/>
      <c r="X43" s="76"/>
      <c r="Y43" s="76"/>
      <c r="Z43" s="96"/>
    </row>
    <row r="44" spans="1:26" ht="22.5" customHeight="1" thickTop="1" thickBot="1" x14ac:dyDescent="0.4">
      <c r="A44" s="88">
        <v>1</v>
      </c>
      <c r="B44" s="89" t="s">
        <v>156</v>
      </c>
      <c r="C44" s="89" t="s">
        <v>156</v>
      </c>
      <c r="D44" s="89" t="s">
        <v>167</v>
      </c>
      <c r="E44" s="89" t="s">
        <v>167</v>
      </c>
      <c r="F44" s="89" t="s">
        <v>200</v>
      </c>
      <c r="G44" s="94">
        <v>1</v>
      </c>
      <c r="H44" s="89"/>
      <c r="I44" s="89"/>
      <c r="J44" s="89"/>
      <c r="K44" s="90" t="s">
        <v>202</v>
      </c>
      <c r="L44" s="91">
        <v>2754120228</v>
      </c>
      <c r="M44" s="91"/>
      <c r="N44" s="91"/>
      <c r="O44" s="85">
        <f t="shared" si="2"/>
        <v>2754120228</v>
      </c>
      <c r="P44" s="91">
        <v>0</v>
      </c>
      <c r="Q44" s="175">
        <f>2624258077-146651519</f>
        <v>2477606558</v>
      </c>
      <c r="R44" s="91">
        <f>292115084-1-15601413</f>
        <v>276513670</v>
      </c>
      <c r="S44" s="91"/>
      <c r="T44" s="91">
        <f>3807339455-162252932</f>
        <v>3645086523</v>
      </c>
      <c r="U44" s="175">
        <f>2749615852.59-162252932</f>
        <v>2587362920.5900002</v>
      </c>
      <c r="V44" s="92">
        <f t="shared" si="1"/>
        <v>0.70982208632472565</v>
      </c>
      <c r="W44" s="91">
        <v>0</v>
      </c>
      <c r="X44" s="235" t="s">
        <v>849</v>
      </c>
      <c r="Y44" s="236" t="s">
        <v>850</v>
      </c>
      <c r="Z44" s="6"/>
    </row>
    <row r="45" spans="1:26" ht="22.5" customHeight="1" thickTop="1" thickBot="1" x14ac:dyDescent="0.4">
      <c r="A45" s="88">
        <v>1</v>
      </c>
      <c r="B45" s="89" t="s">
        <v>156</v>
      </c>
      <c r="C45" s="89" t="s">
        <v>156</v>
      </c>
      <c r="D45" s="89" t="s">
        <v>167</v>
      </c>
      <c r="E45" s="89" t="s">
        <v>167</v>
      </c>
      <c r="F45" s="89" t="s">
        <v>200</v>
      </c>
      <c r="G45" s="94">
        <v>2</v>
      </c>
      <c r="H45" s="89"/>
      <c r="I45" s="89"/>
      <c r="J45" s="89"/>
      <c r="K45" s="90" t="s">
        <v>203</v>
      </c>
      <c r="L45" s="91">
        <v>1729426169</v>
      </c>
      <c r="M45" s="91">
        <v>0</v>
      </c>
      <c r="N45" s="91"/>
      <c r="O45" s="85">
        <f t="shared" si="2"/>
        <v>1729426169</v>
      </c>
      <c r="P45" s="91"/>
      <c r="Q45" s="175">
        <v>1529978963</v>
      </c>
      <c r="R45" s="91">
        <v>199447206</v>
      </c>
      <c r="S45" s="91"/>
      <c r="T45" s="91">
        <v>4081302107</v>
      </c>
      <c r="U45" s="175">
        <v>2450267037.1599998</v>
      </c>
      <c r="V45" s="92">
        <f t="shared" si="1"/>
        <v>0.60036404385684938</v>
      </c>
      <c r="W45" s="91">
        <v>183487642</v>
      </c>
      <c r="X45" s="235" t="s">
        <v>849</v>
      </c>
      <c r="Y45" s="236" t="s">
        <v>850</v>
      </c>
      <c r="Z45" s="6"/>
    </row>
    <row r="46" spans="1:26" ht="22.5" customHeight="1" thickTop="1" thickBot="1" x14ac:dyDescent="0.4">
      <c r="A46" s="76">
        <v>1</v>
      </c>
      <c r="B46" s="76" t="s">
        <v>156</v>
      </c>
      <c r="C46" s="76" t="s">
        <v>156</v>
      </c>
      <c r="D46" s="77" t="s">
        <v>167</v>
      </c>
      <c r="E46" s="77" t="s">
        <v>167</v>
      </c>
      <c r="F46" s="77" t="s">
        <v>204</v>
      </c>
      <c r="G46" s="93"/>
      <c r="H46" s="77"/>
      <c r="I46" s="77"/>
      <c r="J46" s="77"/>
      <c r="K46" s="78" t="s">
        <v>205</v>
      </c>
      <c r="L46" s="79">
        <f>SUBTOTAL(9,L47:L48)</f>
        <v>4099905355</v>
      </c>
      <c r="M46" s="79">
        <f>SUBTOTAL(9,M47:M48)</f>
        <v>0</v>
      </c>
      <c r="N46" s="79">
        <f>SUBTOTAL(9,N47:N48)</f>
        <v>3102310103</v>
      </c>
      <c r="O46" s="79">
        <f t="shared" si="2"/>
        <v>997595252</v>
      </c>
      <c r="P46" s="79">
        <f t="shared" ref="P46:U46" si="22">SUBTOTAL(9,P47:P48)</f>
        <v>0</v>
      </c>
      <c r="Q46" s="176">
        <f t="shared" si="22"/>
        <v>893524483</v>
      </c>
      <c r="R46" s="79">
        <f t="shared" si="22"/>
        <v>104070769</v>
      </c>
      <c r="S46" s="79">
        <f t="shared" si="22"/>
        <v>0</v>
      </c>
      <c r="T46" s="79">
        <f t="shared" si="22"/>
        <v>1109471747</v>
      </c>
      <c r="U46" s="176">
        <f t="shared" si="22"/>
        <v>1098226251.25</v>
      </c>
      <c r="V46" s="80">
        <f t="shared" si="1"/>
        <v>0.98986409903595318</v>
      </c>
      <c r="W46" s="79"/>
      <c r="X46" s="76"/>
      <c r="Y46" s="76"/>
      <c r="Z46" s="96"/>
    </row>
    <row r="47" spans="1:26" ht="56.5" customHeight="1" thickTop="1" thickBot="1" x14ac:dyDescent="0.4">
      <c r="A47" s="88">
        <v>1</v>
      </c>
      <c r="B47" s="89" t="s">
        <v>156</v>
      </c>
      <c r="C47" s="89" t="s">
        <v>156</v>
      </c>
      <c r="D47" s="89" t="s">
        <v>167</v>
      </c>
      <c r="E47" s="89" t="s">
        <v>167</v>
      </c>
      <c r="F47" s="89" t="s">
        <v>204</v>
      </c>
      <c r="G47" s="94">
        <v>1</v>
      </c>
      <c r="H47" s="89"/>
      <c r="I47" s="89"/>
      <c r="J47" s="89"/>
      <c r="K47" s="90" t="s">
        <v>206</v>
      </c>
      <c r="L47" s="91">
        <v>3102310101</v>
      </c>
      <c r="M47" s="91"/>
      <c r="N47" s="91">
        <v>2788809425</v>
      </c>
      <c r="O47" s="91">
        <f t="shared" si="2"/>
        <v>313500676</v>
      </c>
      <c r="P47" s="91"/>
      <c r="Q47" s="175">
        <f>894353472-580852796</f>
        <v>313500676</v>
      </c>
      <c r="R47" s="91">
        <v>0</v>
      </c>
      <c r="S47" s="91"/>
      <c r="T47" s="91">
        <f>610765104-610765104</f>
        <v>0</v>
      </c>
      <c r="U47" s="175">
        <f>610765104-610765104</f>
        <v>0</v>
      </c>
      <c r="V47" s="92" t="e">
        <f t="shared" si="1"/>
        <v>#DIV/0!</v>
      </c>
      <c r="W47" s="289" t="s">
        <v>877</v>
      </c>
      <c r="X47" s="235" t="s">
        <v>851</v>
      </c>
      <c r="Y47" s="236" t="s">
        <v>699</v>
      </c>
      <c r="Z47" s="6"/>
    </row>
    <row r="48" spans="1:26" ht="22.5" customHeight="1" thickTop="1" thickBot="1" x14ac:dyDescent="0.4">
      <c r="A48" s="88">
        <v>1</v>
      </c>
      <c r="B48" s="89" t="s">
        <v>156</v>
      </c>
      <c r="C48" s="89" t="s">
        <v>156</v>
      </c>
      <c r="D48" s="89" t="s">
        <v>167</v>
      </c>
      <c r="E48" s="89" t="s">
        <v>167</v>
      </c>
      <c r="F48" s="89" t="s">
        <v>204</v>
      </c>
      <c r="G48" s="94">
        <v>2</v>
      </c>
      <c r="H48" s="89"/>
      <c r="I48" s="89"/>
      <c r="J48" s="89"/>
      <c r="K48" s="90" t="s">
        <v>207</v>
      </c>
      <c r="L48" s="91">
        <v>997595254</v>
      </c>
      <c r="M48" s="91">
        <v>0</v>
      </c>
      <c r="N48" s="91">
        <v>313500678</v>
      </c>
      <c r="O48" s="91">
        <f t="shared" si="2"/>
        <v>684094576</v>
      </c>
      <c r="P48" s="91"/>
      <c r="Q48" s="175">
        <v>580023807</v>
      </c>
      <c r="R48" s="91">
        <v>104070769</v>
      </c>
      <c r="S48" s="91"/>
      <c r="T48" s="91">
        <v>1109471747</v>
      </c>
      <c r="U48" s="175">
        <v>1098226251.25</v>
      </c>
      <c r="V48" s="92">
        <f t="shared" si="1"/>
        <v>0.98986409903595318</v>
      </c>
      <c r="W48" s="91">
        <v>103243171</v>
      </c>
      <c r="X48" s="235" t="s">
        <v>851</v>
      </c>
      <c r="Y48" s="236" t="s">
        <v>699</v>
      </c>
      <c r="Z48" s="6"/>
    </row>
    <row r="49" spans="1:26" ht="22.5" customHeight="1" thickTop="1" thickBot="1" x14ac:dyDescent="0.4">
      <c r="A49" s="76">
        <v>1</v>
      </c>
      <c r="B49" s="76" t="s">
        <v>156</v>
      </c>
      <c r="C49" s="76" t="s">
        <v>156</v>
      </c>
      <c r="D49" s="77" t="s">
        <v>167</v>
      </c>
      <c r="E49" s="77" t="s">
        <v>167</v>
      </c>
      <c r="F49" s="77" t="s">
        <v>208</v>
      </c>
      <c r="G49" s="93"/>
      <c r="H49" s="77"/>
      <c r="I49" s="77"/>
      <c r="J49" s="77"/>
      <c r="K49" s="78" t="s">
        <v>209</v>
      </c>
      <c r="L49" s="79">
        <f>SUBTOTAL(9,L50:L51)</f>
        <v>327376071</v>
      </c>
      <c r="M49" s="79">
        <f>SUBTOTAL(9,M50:M51)</f>
        <v>0</v>
      </c>
      <c r="N49" s="79">
        <f>SUBTOTAL(9,N50:N51)</f>
        <v>0</v>
      </c>
      <c r="O49" s="79">
        <f t="shared" si="2"/>
        <v>327376071</v>
      </c>
      <c r="P49" s="79">
        <f t="shared" ref="P49:U49" si="23">SUBTOTAL(9,P50:P51)</f>
        <v>0</v>
      </c>
      <c r="Q49" s="176">
        <f t="shared" si="23"/>
        <v>294507514</v>
      </c>
      <c r="R49" s="79">
        <f t="shared" si="23"/>
        <v>32868557</v>
      </c>
      <c r="S49" s="79">
        <f t="shared" si="23"/>
        <v>0</v>
      </c>
      <c r="T49" s="79">
        <f t="shared" si="23"/>
        <v>360114419.62</v>
      </c>
      <c r="U49" s="176">
        <f t="shared" si="23"/>
        <v>360114419.62</v>
      </c>
      <c r="V49" s="80">
        <f t="shared" si="1"/>
        <v>1</v>
      </c>
      <c r="W49" s="79"/>
      <c r="X49" s="76"/>
      <c r="Y49" s="76"/>
      <c r="Z49" s="96"/>
    </row>
    <row r="50" spans="1:26" ht="22.5" customHeight="1" thickTop="1" thickBot="1" x14ac:dyDescent="0.4">
      <c r="A50" s="88">
        <v>1</v>
      </c>
      <c r="B50" s="89" t="s">
        <v>156</v>
      </c>
      <c r="C50" s="89" t="s">
        <v>156</v>
      </c>
      <c r="D50" s="89" t="s">
        <v>167</v>
      </c>
      <c r="E50" s="89" t="s">
        <v>167</v>
      </c>
      <c r="F50" s="89" t="s">
        <v>208</v>
      </c>
      <c r="G50" s="94">
        <v>1</v>
      </c>
      <c r="H50" s="89"/>
      <c r="I50" s="89"/>
      <c r="J50" s="89"/>
      <c r="K50" s="90" t="s">
        <v>210</v>
      </c>
      <c r="L50" s="91">
        <v>327376071</v>
      </c>
      <c r="M50" s="91"/>
      <c r="N50" s="91"/>
      <c r="O50" s="91">
        <f t="shared" si="2"/>
        <v>327376071</v>
      </c>
      <c r="P50" s="91"/>
      <c r="Q50" s="175">
        <f>661760090-367252576</f>
        <v>294507514</v>
      </c>
      <c r="R50" s="91">
        <f>67952702-1-35084144</f>
        <v>32868557</v>
      </c>
      <c r="S50" s="91"/>
      <c r="T50" s="175">
        <f>762451139.62-402336720</f>
        <v>360114419.62</v>
      </c>
      <c r="U50" s="175">
        <f>762451139.62-402336720</f>
        <v>360114419.62</v>
      </c>
      <c r="V50" s="92">
        <f t="shared" si="1"/>
        <v>1</v>
      </c>
      <c r="W50" s="91">
        <v>48363584</v>
      </c>
      <c r="X50" s="235" t="s">
        <v>852</v>
      </c>
      <c r="Y50" s="235" t="s">
        <v>697</v>
      </c>
      <c r="Z50" s="6"/>
    </row>
    <row r="51" spans="1:26" ht="22.5" customHeight="1" thickTop="1" thickBot="1" x14ac:dyDescent="0.4">
      <c r="A51" s="88">
        <v>1</v>
      </c>
      <c r="B51" s="89" t="s">
        <v>156</v>
      </c>
      <c r="C51" s="89" t="s">
        <v>156</v>
      </c>
      <c r="D51" s="89" t="s">
        <v>167</v>
      </c>
      <c r="E51" s="89" t="s">
        <v>167</v>
      </c>
      <c r="F51" s="89" t="s">
        <v>208</v>
      </c>
      <c r="G51" s="94">
        <v>2</v>
      </c>
      <c r="H51" s="89"/>
      <c r="I51" s="89"/>
      <c r="J51" s="89"/>
      <c r="K51" s="90" t="s">
        <v>211</v>
      </c>
      <c r="L51" s="91"/>
      <c r="M51" s="91"/>
      <c r="N51" s="91"/>
      <c r="O51" s="85">
        <f t="shared" si="2"/>
        <v>0</v>
      </c>
      <c r="P51" s="91"/>
      <c r="Q51" s="175"/>
      <c r="R51" s="91"/>
      <c r="S51" s="91"/>
      <c r="T51" s="91"/>
      <c r="U51" s="175"/>
      <c r="V51" s="92" t="e">
        <f t="shared" si="1"/>
        <v>#DIV/0!</v>
      </c>
      <c r="W51" s="91"/>
      <c r="X51" s="87"/>
      <c r="Y51" s="87"/>
      <c r="Z51" s="6"/>
    </row>
    <row r="52" spans="1:26" ht="22.5" customHeight="1" thickTop="1" thickBot="1" x14ac:dyDescent="0.4">
      <c r="A52" s="76">
        <v>1</v>
      </c>
      <c r="B52" s="76" t="s">
        <v>156</v>
      </c>
      <c r="C52" s="76" t="s">
        <v>156</v>
      </c>
      <c r="D52" s="77" t="s">
        <v>167</v>
      </c>
      <c r="E52" s="77" t="s">
        <v>167</v>
      </c>
      <c r="F52" s="77" t="s">
        <v>212</v>
      </c>
      <c r="G52" s="93"/>
      <c r="H52" s="77"/>
      <c r="I52" s="77"/>
      <c r="J52" s="77"/>
      <c r="K52" s="78" t="s">
        <v>213</v>
      </c>
      <c r="L52" s="79">
        <f>SUBTOTAL(9,L53:L54)</f>
        <v>0</v>
      </c>
      <c r="M52" s="79">
        <f>SUBTOTAL(9,M53:M54)</f>
        <v>0</v>
      </c>
      <c r="N52" s="79">
        <f>SUBTOTAL(9,N53:N54)</f>
        <v>0</v>
      </c>
      <c r="O52" s="79">
        <f t="shared" si="2"/>
        <v>0</v>
      </c>
      <c r="P52" s="79">
        <f t="shared" ref="P52:U52" si="24">SUBTOTAL(9,P53:P54)</f>
        <v>0</v>
      </c>
      <c r="Q52" s="176">
        <f t="shared" si="24"/>
        <v>0</v>
      </c>
      <c r="R52" s="79">
        <f t="shared" si="24"/>
        <v>0</v>
      </c>
      <c r="S52" s="79">
        <f t="shared" si="24"/>
        <v>0</v>
      </c>
      <c r="T52" s="79">
        <f t="shared" si="24"/>
        <v>0</v>
      </c>
      <c r="U52" s="176">
        <f t="shared" si="24"/>
        <v>0</v>
      </c>
      <c r="V52" s="80" t="e">
        <f t="shared" si="1"/>
        <v>#DIV/0!</v>
      </c>
      <c r="W52" s="79"/>
      <c r="X52" s="76"/>
      <c r="Y52" s="76"/>
      <c r="Z52" s="96"/>
    </row>
    <row r="53" spans="1:26" ht="22.5" customHeight="1" thickTop="1" thickBot="1" x14ac:dyDescent="0.4">
      <c r="A53" s="88">
        <v>1</v>
      </c>
      <c r="B53" s="89" t="s">
        <v>156</v>
      </c>
      <c r="C53" s="89" t="s">
        <v>156</v>
      </c>
      <c r="D53" s="89" t="s">
        <v>167</v>
      </c>
      <c r="E53" s="89" t="s">
        <v>167</v>
      </c>
      <c r="F53" s="89" t="s">
        <v>212</v>
      </c>
      <c r="G53" s="94">
        <v>1</v>
      </c>
      <c r="H53" s="89"/>
      <c r="I53" s="89"/>
      <c r="J53" s="89"/>
      <c r="K53" s="90" t="s">
        <v>214</v>
      </c>
      <c r="L53" s="91"/>
      <c r="M53" s="91"/>
      <c r="N53" s="91"/>
      <c r="O53" s="85">
        <f t="shared" si="2"/>
        <v>0</v>
      </c>
      <c r="P53" s="91"/>
      <c r="Q53" s="175"/>
      <c r="R53" s="91"/>
      <c r="S53" s="91"/>
      <c r="T53" s="91">
        <v>0</v>
      </c>
      <c r="U53" s="175"/>
      <c r="V53" s="92" t="e">
        <f t="shared" si="1"/>
        <v>#DIV/0!</v>
      </c>
      <c r="W53" s="91"/>
      <c r="X53" s="87"/>
      <c r="Y53" s="87"/>
      <c r="Z53" s="6"/>
    </row>
    <row r="54" spans="1:26" ht="22.5" customHeight="1" thickTop="1" thickBot="1" x14ac:dyDescent="0.4">
      <c r="A54" s="88">
        <v>1</v>
      </c>
      <c r="B54" s="89" t="s">
        <v>156</v>
      </c>
      <c r="C54" s="89" t="s">
        <v>156</v>
      </c>
      <c r="D54" s="89" t="s">
        <v>167</v>
      </c>
      <c r="E54" s="89" t="s">
        <v>167</v>
      </c>
      <c r="F54" s="89" t="s">
        <v>212</v>
      </c>
      <c r="G54" s="94">
        <v>2</v>
      </c>
      <c r="H54" s="89"/>
      <c r="I54" s="89"/>
      <c r="J54" s="89"/>
      <c r="K54" s="90" t="s">
        <v>215</v>
      </c>
      <c r="L54" s="91"/>
      <c r="M54" s="91"/>
      <c r="N54" s="91"/>
      <c r="O54" s="85">
        <f t="shared" si="2"/>
        <v>0</v>
      </c>
      <c r="P54" s="91"/>
      <c r="Q54" s="175"/>
      <c r="R54" s="91"/>
      <c r="S54" s="91"/>
      <c r="T54" s="91"/>
      <c r="U54" s="175"/>
      <c r="V54" s="92" t="e">
        <f t="shared" si="1"/>
        <v>#DIV/0!</v>
      </c>
      <c r="W54" s="91"/>
      <c r="X54" s="87"/>
      <c r="Y54" s="87"/>
      <c r="Z54" s="6"/>
    </row>
    <row r="55" spans="1:26" ht="22.5" customHeight="1" thickTop="1" thickBot="1" x14ac:dyDescent="0.4">
      <c r="A55" s="76">
        <v>1</v>
      </c>
      <c r="B55" s="76" t="s">
        <v>156</v>
      </c>
      <c r="C55" s="76" t="s">
        <v>156</v>
      </c>
      <c r="D55" s="77" t="s">
        <v>167</v>
      </c>
      <c r="E55" s="77" t="s">
        <v>167</v>
      </c>
      <c r="F55" s="77" t="s">
        <v>216</v>
      </c>
      <c r="G55" s="93"/>
      <c r="H55" s="77"/>
      <c r="I55" s="77"/>
      <c r="J55" s="77"/>
      <c r="K55" s="78" t="s">
        <v>217</v>
      </c>
      <c r="L55" s="79">
        <f>SUBTOTAL(9,L56:L57)</f>
        <v>0</v>
      </c>
      <c r="M55" s="79">
        <f>SUBTOTAL(9,M56:M57)</f>
        <v>0</v>
      </c>
      <c r="N55" s="79">
        <f>SUBTOTAL(9,N56:N57)</f>
        <v>0</v>
      </c>
      <c r="O55" s="79">
        <f t="shared" si="2"/>
        <v>0</v>
      </c>
      <c r="P55" s="79">
        <f t="shared" ref="P55:U55" si="25">SUBTOTAL(9,P56:P57)</f>
        <v>0</v>
      </c>
      <c r="Q55" s="176">
        <f t="shared" si="25"/>
        <v>0</v>
      </c>
      <c r="R55" s="79">
        <f t="shared" si="25"/>
        <v>0</v>
      </c>
      <c r="S55" s="79">
        <f t="shared" si="25"/>
        <v>0</v>
      </c>
      <c r="T55" s="79">
        <f t="shared" si="25"/>
        <v>0</v>
      </c>
      <c r="U55" s="176">
        <f t="shared" si="25"/>
        <v>0</v>
      </c>
      <c r="V55" s="80" t="e">
        <f t="shared" si="1"/>
        <v>#DIV/0!</v>
      </c>
      <c r="W55" s="79"/>
      <c r="X55" s="76"/>
      <c r="Y55" s="76"/>
      <c r="Z55" s="96"/>
    </row>
    <row r="56" spans="1:26" ht="22.5" customHeight="1" thickTop="1" thickBot="1" x14ac:dyDescent="0.4">
      <c r="A56" s="88">
        <v>1</v>
      </c>
      <c r="B56" s="89" t="s">
        <v>156</v>
      </c>
      <c r="C56" s="89" t="s">
        <v>156</v>
      </c>
      <c r="D56" s="89" t="s">
        <v>167</v>
      </c>
      <c r="E56" s="89" t="s">
        <v>167</v>
      </c>
      <c r="F56" s="89" t="s">
        <v>216</v>
      </c>
      <c r="G56" s="94">
        <v>1</v>
      </c>
      <c r="H56" s="89"/>
      <c r="I56" s="89"/>
      <c r="J56" s="89"/>
      <c r="K56" s="90" t="s">
        <v>218</v>
      </c>
      <c r="L56" s="91"/>
      <c r="M56" s="91"/>
      <c r="N56" s="91"/>
      <c r="O56" s="85">
        <f t="shared" si="2"/>
        <v>0</v>
      </c>
      <c r="P56" s="91"/>
      <c r="Q56" s="175"/>
      <c r="R56" s="91"/>
      <c r="S56" s="91"/>
      <c r="T56" s="91"/>
      <c r="U56" s="175"/>
      <c r="V56" s="92" t="e">
        <f t="shared" si="1"/>
        <v>#DIV/0!</v>
      </c>
      <c r="W56" s="91"/>
      <c r="X56" s="87"/>
      <c r="Y56" s="87"/>
      <c r="Z56" s="6"/>
    </row>
    <row r="57" spans="1:26" ht="22.5" customHeight="1" thickTop="1" thickBot="1" x14ac:dyDescent="0.4">
      <c r="A57" s="88">
        <v>1</v>
      </c>
      <c r="B57" s="89" t="s">
        <v>156</v>
      </c>
      <c r="C57" s="89" t="s">
        <v>156</v>
      </c>
      <c r="D57" s="89" t="s">
        <v>167</v>
      </c>
      <c r="E57" s="89" t="s">
        <v>167</v>
      </c>
      <c r="F57" s="89" t="s">
        <v>216</v>
      </c>
      <c r="G57" s="94">
        <v>2</v>
      </c>
      <c r="H57" s="89"/>
      <c r="I57" s="89"/>
      <c r="J57" s="89"/>
      <c r="K57" s="90" t="s">
        <v>219</v>
      </c>
      <c r="L57" s="91"/>
      <c r="M57" s="91"/>
      <c r="N57" s="91"/>
      <c r="O57" s="85">
        <f t="shared" si="2"/>
        <v>0</v>
      </c>
      <c r="P57" s="91"/>
      <c r="Q57" s="175"/>
      <c r="R57" s="91"/>
      <c r="S57" s="91"/>
      <c r="T57" s="91"/>
      <c r="U57" s="175"/>
      <c r="V57" s="92" t="e">
        <f t="shared" si="1"/>
        <v>#DIV/0!</v>
      </c>
      <c r="W57" s="91"/>
      <c r="X57" s="87"/>
      <c r="Y57" s="87"/>
      <c r="Z57" s="6"/>
    </row>
    <row r="58" spans="1:26" ht="22.5" customHeight="1" thickTop="1" thickBot="1" x14ac:dyDescent="0.4">
      <c r="A58" s="76">
        <v>1</v>
      </c>
      <c r="B58" s="76" t="s">
        <v>156</v>
      </c>
      <c r="C58" s="76" t="s">
        <v>156</v>
      </c>
      <c r="D58" s="77" t="s">
        <v>167</v>
      </c>
      <c r="E58" s="77" t="s">
        <v>167</v>
      </c>
      <c r="F58" s="77" t="s">
        <v>220</v>
      </c>
      <c r="G58" s="93"/>
      <c r="H58" s="77"/>
      <c r="I58" s="77"/>
      <c r="J58" s="77"/>
      <c r="K58" s="78" t="s">
        <v>221</v>
      </c>
      <c r="L58" s="79">
        <f>SUBTOTAL(9,L59:L60)</f>
        <v>0</v>
      </c>
      <c r="M58" s="79">
        <f>SUBTOTAL(9,M59:M60)</f>
        <v>0</v>
      </c>
      <c r="N58" s="79">
        <f>SUBTOTAL(9,N59:N60)</f>
        <v>0</v>
      </c>
      <c r="O58" s="79">
        <f t="shared" si="2"/>
        <v>0</v>
      </c>
      <c r="P58" s="79">
        <f t="shared" ref="P58:U58" si="26">SUBTOTAL(9,P59:P60)</f>
        <v>0</v>
      </c>
      <c r="Q58" s="176">
        <f t="shared" si="26"/>
        <v>0</v>
      </c>
      <c r="R58" s="79">
        <f t="shared" si="26"/>
        <v>0</v>
      </c>
      <c r="S58" s="79">
        <f t="shared" si="26"/>
        <v>0</v>
      </c>
      <c r="T58" s="79">
        <f t="shared" si="26"/>
        <v>0</v>
      </c>
      <c r="U58" s="176">
        <f t="shared" si="26"/>
        <v>0</v>
      </c>
      <c r="V58" s="80" t="e">
        <f t="shared" si="1"/>
        <v>#DIV/0!</v>
      </c>
      <c r="W58" s="79"/>
      <c r="X58" s="76"/>
      <c r="Y58" s="76"/>
      <c r="Z58" s="96"/>
    </row>
    <row r="59" spans="1:26" ht="22.5" customHeight="1" thickTop="1" thickBot="1" x14ac:dyDescent="0.4">
      <c r="A59" s="88">
        <v>1</v>
      </c>
      <c r="B59" s="89" t="s">
        <v>156</v>
      </c>
      <c r="C59" s="89" t="s">
        <v>156</v>
      </c>
      <c r="D59" s="89" t="s">
        <v>167</v>
      </c>
      <c r="E59" s="89" t="s">
        <v>167</v>
      </c>
      <c r="F59" s="89" t="s">
        <v>220</v>
      </c>
      <c r="G59" s="94">
        <v>1</v>
      </c>
      <c r="H59" s="89"/>
      <c r="I59" s="89"/>
      <c r="J59" s="89"/>
      <c r="K59" s="90" t="s">
        <v>222</v>
      </c>
      <c r="L59" s="91"/>
      <c r="M59" s="91"/>
      <c r="N59" s="91"/>
      <c r="O59" s="85">
        <f t="shared" si="2"/>
        <v>0</v>
      </c>
      <c r="P59" s="91"/>
      <c r="Q59" s="175"/>
      <c r="R59" s="91"/>
      <c r="S59" s="91"/>
      <c r="T59" s="91"/>
      <c r="U59" s="175"/>
      <c r="V59" s="92" t="e">
        <f t="shared" si="1"/>
        <v>#DIV/0!</v>
      </c>
      <c r="W59" s="91"/>
      <c r="X59" s="87"/>
      <c r="Y59" s="87"/>
      <c r="Z59" s="6"/>
    </row>
    <row r="60" spans="1:26" ht="22.5" customHeight="1" thickTop="1" thickBot="1" x14ac:dyDescent="0.4">
      <c r="A60" s="88">
        <v>1</v>
      </c>
      <c r="B60" s="89" t="s">
        <v>156</v>
      </c>
      <c r="C60" s="89" t="s">
        <v>156</v>
      </c>
      <c r="D60" s="89" t="s">
        <v>167</v>
      </c>
      <c r="E60" s="89" t="s">
        <v>167</v>
      </c>
      <c r="F60" s="89" t="s">
        <v>220</v>
      </c>
      <c r="G60" s="94">
        <v>2</v>
      </c>
      <c r="H60" s="89"/>
      <c r="I60" s="89"/>
      <c r="J60" s="89"/>
      <c r="K60" s="90" t="s">
        <v>223</v>
      </c>
      <c r="L60" s="91"/>
      <c r="M60" s="91"/>
      <c r="N60" s="91"/>
      <c r="O60" s="85">
        <f t="shared" si="2"/>
        <v>0</v>
      </c>
      <c r="P60" s="91"/>
      <c r="Q60" s="175"/>
      <c r="R60" s="91"/>
      <c r="S60" s="91"/>
      <c r="T60" s="91"/>
      <c r="U60" s="175"/>
      <c r="V60" s="92" t="e">
        <f t="shared" si="1"/>
        <v>#DIV/0!</v>
      </c>
      <c r="W60" s="91"/>
      <c r="X60" s="87"/>
      <c r="Y60" s="87"/>
      <c r="Z60" s="6"/>
    </row>
    <row r="61" spans="1:26" ht="22.5" customHeight="1" thickTop="1" thickBot="1" x14ac:dyDescent="0.4">
      <c r="A61" s="76">
        <v>1</v>
      </c>
      <c r="B61" s="76" t="s">
        <v>156</v>
      </c>
      <c r="C61" s="76" t="s">
        <v>156</v>
      </c>
      <c r="D61" s="77" t="s">
        <v>167</v>
      </c>
      <c r="E61" s="77" t="s">
        <v>167</v>
      </c>
      <c r="F61" s="77" t="s">
        <v>224</v>
      </c>
      <c r="G61" s="93"/>
      <c r="H61" s="77"/>
      <c r="I61" s="77"/>
      <c r="J61" s="77"/>
      <c r="K61" s="78" t="s">
        <v>225</v>
      </c>
      <c r="L61" s="79">
        <f>SUM(L62:L63)</f>
        <v>0</v>
      </c>
      <c r="M61" s="79">
        <f>SUM(M62:M63)</f>
        <v>0</v>
      </c>
      <c r="N61" s="79">
        <f>SUM(N62:N63)</f>
        <v>0</v>
      </c>
      <c r="O61" s="79">
        <f t="shared" si="2"/>
        <v>0</v>
      </c>
      <c r="P61" s="79">
        <f t="shared" ref="P61:U61" si="27">SUM(P62:P63)</f>
        <v>0</v>
      </c>
      <c r="Q61" s="176">
        <f t="shared" si="27"/>
        <v>0</v>
      </c>
      <c r="R61" s="79">
        <f t="shared" si="27"/>
        <v>0</v>
      </c>
      <c r="S61" s="79">
        <f t="shared" si="27"/>
        <v>0</v>
      </c>
      <c r="T61" s="79">
        <f t="shared" si="27"/>
        <v>0</v>
      </c>
      <c r="U61" s="176">
        <f t="shared" si="27"/>
        <v>0</v>
      </c>
      <c r="V61" s="80" t="e">
        <f t="shared" si="1"/>
        <v>#DIV/0!</v>
      </c>
      <c r="W61" s="79"/>
      <c r="X61" s="76"/>
      <c r="Y61" s="76"/>
      <c r="Z61" s="96"/>
    </row>
    <row r="62" spans="1:26" ht="22.5" customHeight="1" thickTop="1" thickBot="1" x14ac:dyDescent="0.4">
      <c r="A62" s="88">
        <v>1</v>
      </c>
      <c r="B62" s="89" t="s">
        <v>156</v>
      </c>
      <c r="C62" s="89" t="s">
        <v>156</v>
      </c>
      <c r="D62" s="89" t="s">
        <v>167</v>
      </c>
      <c r="E62" s="89" t="s">
        <v>167</v>
      </c>
      <c r="F62" s="89" t="s">
        <v>224</v>
      </c>
      <c r="G62" s="94">
        <v>1</v>
      </c>
      <c r="H62" s="89"/>
      <c r="I62" s="89"/>
      <c r="J62" s="89"/>
      <c r="K62" s="90" t="s">
        <v>226</v>
      </c>
      <c r="L62" s="91"/>
      <c r="M62" s="91"/>
      <c r="N62" s="91"/>
      <c r="O62" s="85">
        <f t="shared" si="2"/>
        <v>0</v>
      </c>
      <c r="P62" s="91"/>
      <c r="Q62" s="175"/>
      <c r="R62" s="91"/>
      <c r="S62" s="91"/>
      <c r="T62" s="91"/>
      <c r="U62" s="175"/>
      <c r="V62" s="92" t="e">
        <f t="shared" si="1"/>
        <v>#DIV/0!</v>
      </c>
      <c r="W62" s="91"/>
      <c r="X62" s="87"/>
      <c r="Y62" s="87"/>
      <c r="Z62" s="6"/>
    </row>
    <row r="63" spans="1:26" ht="22.5" customHeight="1" thickTop="1" thickBot="1" x14ac:dyDescent="0.4">
      <c r="A63" s="88">
        <v>1</v>
      </c>
      <c r="B63" s="89" t="s">
        <v>156</v>
      </c>
      <c r="C63" s="89" t="s">
        <v>156</v>
      </c>
      <c r="D63" s="89" t="s">
        <v>167</v>
      </c>
      <c r="E63" s="89" t="s">
        <v>167</v>
      </c>
      <c r="F63" s="89" t="s">
        <v>224</v>
      </c>
      <c r="G63" s="94">
        <v>2</v>
      </c>
      <c r="H63" s="89"/>
      <c r="I63" s="89"/>
      <c r="J63" s="89"/>
      <c r="K63" s="90" t="s">
        <v>227</v>
      </c>
      <c r="L63" s="91"/>
      <c r="M63" s="91"/>
      <c r="N63" s="91"/>
      <c r="O63" s="85">
        <f t="shared" si="2"/>
        <v>0</v>
      </c>
      <c r="P63" s="91"/>
      <c r="Q63" s="175"/>
      <c r="R63" s="91"/>
      <c r="S63" s="91"/>
      <c r="T63" s="91"/>
      <c r="U63" s="175"/>
      <c r="V63" s="92" t="e">
        <f t="shared" si="1"/>
        <v>#DIV/0!</v>
      </c>
      <c r="W63" s="91"/>
      <c r="X63" s="87"/>
      <c r="Y63" s="87"/>
      <c r="Z63" s="6"/>
    </row>
    <row r="64" spans="1:26" ht="22.5" customHeight="1" thickTop="1" thickBot="1" x14ac:dyDescent="0.4">
      <c r="A64" s="69">
        <v>1</v>
      </c>
      <c r="B64" s="70" t="s">
        <v>156</v>
      </c>
      <c r="C64" s="70" t="s">
        <v>156</v>
      </c>
      <c r="D64" s="70" t="s">
        <v>167</v>
      </c>
      <c r="E64" s="70" t="s">
        <v>228</v>
      </c>
      <c r="F64" s="70"/>
      <c r="G64" s="70"/>
      <c r="H64" s="71"/>
      <c r="I64" s="71"/>
      <c r="J64" s="71"/>
      <c r="K64" s="72" t="s">
        <v>229</v>
      </c>
      <c r="L64" s="73">
        <f>+L65+L81</f>
        <v>1587965250</v>
      </c>
      <c r="M64" s="73">
        <f>+M65+M81</f>
        <v>0</v>
      </c>
      <c r="N64" s="73">
        <f>+N65+N81</f>
        <v>0</v>
      </c>
      <c r="O64" s="73">
        <f t="shared" si="2"/>
        <v>1587965250</v>
      </c>
      <c r="P64" s="73">
        <f t="shared" ref="P64:U64" si="28">+P65+P81</f>
        <v>899614973</v>
      </c>
      <c r="Q64" s="177">
        <f t="shared" si="28"/>
        <v>558643591</v>
      </c>
      <c r="R64" s="73">
        <f t="shared" si="28"/>
        <v>129706686</v>
      </c>
      <c r="S64" s="73">
        <f t="shared" si="28"/>
        <v>0</v>
      </c>
      <c r="T64" s="73">
        <f t="shared" si="28"/>
        <v>5878947692.0100002</v>
      </c>
      <c r="U64" s="177">
        <f t="shared" si="28"/>
        <v>5878947692.0100002</v>
      </c>
      <c r="V64" s="74">
        <f t="shared" si="1"/>
        <v>1</v>
      </c>
      <c r="W64" s="73"/>
      <c r="X64" s="69"/>
      <c r="Y64" s="70"/>
      <c r="Z64" s="95"/>
    </row>
    <row r="65" spans="1:26" ht="22.5" customHeight="1" thickTop="1" thickBot="1" x14ac:dyDescent="0.4">
      <c r="A65" s="76">
        <v>1</v>
      </c>
      <c r="B65" s="76" t="s">
        <v>156</v>
      </c>
      <c r="C65" s="76" t="s">
        <v>156</v>
      </c>
      <c r="D65" s="77" t="s">
        <v>167</v>
      </c>
      <c r="E65" s="77" t="s">
        <v>228</v>
      </c>
      <c r="F65" s="77" t="s">
        <v>230</v>
      </c>
      <c r="G65" s="93"/>
      <c r="H65" s="77"/>
      <c r="I65" s="77"/>
      <c r="J65" s="77"/>
      <c r="K65" s="78" t="s">
        <v>231</v>
      </c>
      <c r="L65" s="79">
        <f>+L66+L69+L72+L75+L78</f>
        <v>859522733</v>
      </c>
      <c r="M65" s="79">
        <f>+M66+M69+M72+M75+M78</f>
        <v>0</v>
      </c>
      <c r="N65" s="79">
        <f>+N66+N69+N72+N75+N78</f>
        <v>0</v>
      </c>
      <c r="O65" s="79">
        <f t="shared" si="2"/>
        <v>859522733</v>
      </c>
      <c r="P65" s="79">
        <f t="shared" ref="P65:U65" si="29">+P66+P69+P72+P75+P78</f>
        <v>467238431</v>
      </c>
      <c r="Q65" s="176">
        <f t="shared" si="29"/>
        <v>262577616</v>
      </c>
      <c r="R65" s="79">
        <f t="shared" si="29"/>
        <v>129706686</v>
      </c>
      <c r="S65" s="79">
        <f t="shared" si="29"/>
        <v>0</v>
      </c>
      <c r="T65" s="79">
        <f t="shared" si="29"/>
        <v>4906013420.1199999</v>
      </c>
      <c r="U65" s="176">
        <f t="shared" si="29"/>
        <v>4906013420.1199999</v>
      </c>
      <c r="V65" s="80">
        <f t="shared" si="1"/>
        <v>1</v>
      </c>
      <c r="W65" s="79"/>
      <c r="X65" s="76"/>
      <c r="Y65" s="76"/>
      <c r="Z65" s="96"/>
    </row>
    <row r="66" spans="1:26" ht="22.5" customHeight="1" thickTop="1" thickBot="1" x14ac:dyDescent="0.4">
      <c r="A66" s="82">
        <v>1</v>
      </c>
      <c r="B66" s="83" t="s">
        <v>156</v>
      </c>
      <c r="C66" s="83" t="s">
        <v>156</v>
      </c>
      <c r="D66" s="83" t="s">
        <v>167</v>
      </c>
      <c r="E66" s="83" t="s">
        <v>228</v>
      </c>
      <c r="F66" s="83" t="s">
        <v>230</v>
      </c>
      <c r="G66" s="83" t="s">
        <v>228</v>
      </c>
      <c r="H66" s="83"/>
      <c r="I66" s="83"/>
      <c r="J66" s="83"/>
      <c r="K66" s="84" t="s">
        <v>232</v>
      </c>
      <c r="L66" s="85">
        <f>SUM(L67:L68)</f>
        <v>0</v>
      </c>
      <c r="M66" s="85">
        <f>SUM(M67:M68)</f>
        <v>0</v>
      </c>
      <c r="N66" s="85">
        <f>SUM(N67:N68)</f>
        <v>0</v>
      </c>
      <c r="O66" s="85">
        <f t="shared" si="2"/>
        <v>0</v>
      </c>
      <c r="P66" s="85">
        <f t="shared" ref="P66:U66" si="30">SUM(P67:P68)</f>
        <v>0</v>
      </c>
      <c r="Q66" s="174">
        <f t="shared" si="30"/>
        <v>0</v>
      </c>
      <c r="R66" s="85">
        <f t="shared" si="30"/>
        <v>0</v>
      </c>
      <c r="S66" s="85">
        <f t="shared" si="30"/>
        <v>0</v>
      </c>
      <c r="T66" s="85">
        <f t="shared" si="30"/>
        <v>4112846</v>
      </c>
      <c r="U66" s="174">
        <f t="shared" si="30"/>
        <v>4112846</v>
      </c>
      <c r="V66" s="86">
        <f t="shared" si="1"/>
        <v>1</v>
      </c>
      <c r="W66" s="85"/>
      <c r="X66" s="87"/>
      <c r="Y66" s="87"/>
      <c r="Z66" s="6"/>
    </row>
    <row r="67" spans="1:26" ht="22.5" customHeight="1" thickTop="1" thickBot="1" x14ac:dyDescent="0.4">
      <c r="A67" s="88">
        <v>1</v>
      </c>
      <c r="B67" s="89" t="s">
        <v>156</v>
      </c>
      <c r="C67" s="89" t="s">
        <v>156</v>
      </c>
      <c r="D67" s="89" t="s">
        <v>167</v>
      </c>
      <c r="E67" s="89" t="s">
        <v>228</v>
      </c>
      <c r="F67" s="89" t="s">
        <v>230</v>
      </c>
      <c r="G67" s="89" t="s">
        <v>228</v>
      </c>
      <c r="H67" s="89" t="s">
        <v>156</v>
      </c>
      <c r="I67" s="89"/>
      <c r="J67" s="89"/>
      <c r="K67" s="90" t="s">
        <v>233</v>
      </c>
      <c r="L67" s="91"/>
      <c r="M67" s="91"/>
      <c r="N67" s="91"/>
      <c r="O67" s="85">
        <f t="shared" si="2"/>
        <v>0</v>
      </c>
      <c r="P67" s="91"/>
      <c r="Q67" s="175"/>
      <c r="R67" s="91"/>
      <c r="S67" s="91"/>
      <c r="T67" s="91"/>
      <c r="U67" s="175"/>
      <c r="V67" s="92" t="e">
        <f t="shared" si="1"/>
        <v>#DIV/0!</v>
      </c>
      <c r="W67" s="91"/>
      <c r="X67" s="87"/>
      <c r="Y67" s="87"/>
      <c r="Z67" s="6"/>
    </row>
    <row r="68" spans="1:26" ht="22.5" customHeight="1" thickTop="1" thickBot="1" x14ac:dyDescent="0.4">
      <c r="A68" s="88">
        <v>1</v>
      </c>
      <c r="B68" s="89" t="s">
        <v>156</v>
      </c>
      <c r="C68" s="89" t="s">
        <v>156</v>
      </c>
      <c r="D68" s="89" t="s">
        <v>167</v>
      </c>
      <c r="E68" s="89" t="s">
        <v>228</v>
      </c>
      <c r="F68" s="89" t="s">
        <v>230</v>
      </c>
      <c r="G68" s="89" t="s">
        <v>228</v>
      </c>
      <c r="H68" s="89" t="s">
        <v>165</v>
      </c>
      <c r="I68" s="89"/>
      <c r="J68" s="89"/>
      <c r="K68" s="90" t="s">
        <v>234</v>
      </c>
      <c r="L68" s="91"/>
      <c r="M68" s="91"/>
      <c r="N68" s="91"/>
      <c r="O68" s="85">
        <f t="shared" si="2"/>
        <v>0</v>
      </c>
      <c r="P68" s="91"/>
      <c r="Q68" s="175"/>
      <c r="R68" s="91"/>
      <c r="S68" s="91"/>
      <c r="T68" s="175">
        <v>4112846</v>
      </c>
      <c r="U68" s="175">
        <v>4112846</v>
      </c>
      <c r="V68" s="92">
        <f t="shared" si="1"/>
        <v>1</v>
      </c>
      <c r="W68" s="91"/>
      <c r="X68" s="87"/>
      <c r="Y68" s="87"/>
      <c r="Z68" s="6"/>
    </row>
    <row r="69" spans="1:26" ht="22.5" customHeight="1" thickTop="1" thickBot="1" x14ac:dyDescent="0.4">
      <c r="A69" s="82">
        <v>1</v>
      </c>
      <c r="B69" s="83" t="s">
        <v>156</v>
      </c>
      <c r="C69" s="83" t="s">
        <v>156</v>
      </c>
      <c r="D69" s="83" t="s">
        <v>167</v>
      </c>
      <c r="E69" s="83" t="s">
        <v>228</v>
      </c>
      <c r="F69" s="83" t="s">
        <v>230</v>
      </c>
      <c r="G69" s="83" t="s">
        <v>235</v>
      </c>
      <c r="H69" s="83"/>
      <c r="I69" s="83"/>
      <c r="J69" s="83"/>
      <c r="K69" s="84" t="s">
        <v>236</v>
      </c>
      <c r="L69" s="85">
        <f>SUM(L70:L71)</f>
        <v>0</v>
      </c>
      <c r="M69" s="85">
        <f>SUM(M70:M71)</f>
        <v>0</v>
      </c>
      <c r="N69" s="85">
        <f>SUM(N70:N71)</f>
        <v>0</v>
      </c>
      <c r="O69" s="85">
        <f t="shared" si="2"/>
        <v>0</v>
      </c>
      <c r="P69" s="85">
        <f t="shared" ref="P69:U69" si="31">SUM(P70:P71)</f>
        <v>0</v>
      </c>
      <c r="Q69" s="174">
        <f t="shared" si="31"/>
        <v>0</v>
      </c>
      <c r="R69" s="85">
        <f t="shared" si="31"/>
        <v>0</v>
      </c>
      <c r="S69" s="85">
        <f t="shared" si="31"/>
        <v>0</v>
      </c>
      <c r="T69" s="85">
        <f t="shared" si="31"/>
        <v>0</v>
      </c>
      <c r="U69" s="174">
        <f t="shared" si="31"/>
        <v>0</v>
      </c>
      <c r="V69" s="86" t="e">
        <f t="shared" si="1"/>
        <v>#DIV/0!</v>
      </c>
      <c r="W69" s="85"/>
      <c r="X69" s="87"/>
      <c r="Y69" s="87"/>
      <c r="Z69" s="96"/>
    </row>
    <row r="70" spans="1:26" ht="22.5" customHeight="1" thickTop="1" thickBot="1" x14ac:dyDescent="0.4">
      <c r="A70" s="88">
        <v>1</v>
      </c>
      <c r="B70" s="89" t="s">
        <v>156</v>
      </c>
      <c r="C70" s="89" t="s">
        <v>156</v>
      </c>
      <c r="D70" s="89" t="s">
        <v>167</v>
      </c>
      <c r="E70" s="89" t="s">
        <v>228</v>
      </c>
      <c r="F70" s="89" t="s">
        <v>230</v>
      </c>
      <c r="G70" s="89" t="s">
        <v>235</v>
      </c>
      <c r="H70" s="89" t="s">
        <v>156</v>
      </c>
      <c r="I70" s="89"/>
      <c r="J70" s="89"/>
      <c r="K70" s="90" t="s">
        <v>237</v>
      </c>
      <c r="L70" s="91"/>
      <c r="M70" s="91"/>
      <c r="N70" s="91"/>
      <c r="O70" s="85">
        <f t="shared" si="2"/>
        <v>0</v>
      </c>
      <c r="P70" s="91"/>
      <c r="Q70" s="175"/>
      <c r="R70" s="91"/>
      <c r="S70" s="91"/>
      <c r="T70" s="91"/>
      <c r="U70" s="175"/>
      <c r="V70" s="92" t="e">
        <f t="shared" si="1"/>
        <v>#DIV/0!</v>
      </c>
      <c r="W70" s="91"/>
      <c r="X70" s="87"/>
      <c r="Y70" s="87"/>
      <c r="Z70" s="6"/>
    </row>
    <row r="71" spans="1:26" ht="22.5" customHeight="1" thickTop="1" thickBot="1" x14ac:dyDescent="0.4">
      <c r="A71" s="88">
        <v>1</v>
      </c>
      <c r="B71" s="89" t="s">
        <v>156</v>
      </c>
      <c r="C71" s="89" t="s">
        <v>156</v>
      </c>
      <c r="D71" s="89" t="s">
        <v>167</v>
      </c>
      <c r="E71" s="89" t="s">
        <v>228</v>
      </c>
      <c r="F71" s="89" t="s">
        <v>230</v>
      </c>
      <c r="G71" s="89" t="s">
        <v>235</v>
      </c>
      <c r="H71" s="89" t="s">
        <v>165</v>
      </c>
      <c r="I71" s="89"/>
      <c r="J71" s="89"/>
      <c r="K71" s="90" t="s">
        <v>238</v>
      </c>
      <c r="L71" s="91"/>
      <c r="M71" s="91"/>
      <c r="N71" s="91"/>
      <c r="O71" s="85">
        <f t="shared" si="2"/>
        <v>0</v>
      </c>
      <c r="P71" s="91"/>
      <c r="Q71" s="175"/>
      <c r="R71" s="91"/>
      <c r="S71" s="91"/>
      <c r="T71" s="91"/>
      <c r="U71" s="175"/>
      <c r="V71" s="92" t="e">
        <f t="shared" ref="V71:V134" si="32">+U71/T71</f>
        <v>#DIV/0!</v>
      </c>
      <c r="W71" s="91"/>
      <c r="X71" s="87"/>
      <c r="Y71" s="87"/>
      <c r="Z71" s="6"/>
    </row>
    <row r="72" spans="1:26" ht="22.5" customHeight="1" thickTop="1" thickBot="1" x14ac:dyDescent="0.4">
      <c r="A72" s="82">
        <v>1</v>
      </c>
      <c r="B72" s="83" t="s">
        <v>156</v>
      </c>
      <c r="C72" s="83" t="s">
        <v>156</v>
      </c>
      <c r="D72" s="83" t="s">
        <v>167</v>
      </c>
      <c r="E72" s="83" t="s">
        <v>228</v>
      </c>
      <c r="F72" s="83" t="s">
        <v>230</v>
      </c>
      <c r="G72" s="83" t="s">
        <v>177</v>
      </c>
      <c r="H72" s="83"/>
      <c r="I72" s="83"/>
      <c r="J72" s="83"/>
      <c r="K72" s="84" t="s">
        <v>239</v>
      </c>
      <c r="L72" s="85">
        <f>SUM(L73:L74)</f>
        <v>0</v>
      </c>
      <c r="M72" s="85">
        <f>SUM(M73:M74)</f>
        <v>0</v>
      </c>
      <c r="N72" s="85">
        <f>SUM(N73:N74)</f>
        <v>0</v>
      </c>
      <c r="O72" s="85">
        <f t="shared" ref="O72:O135" si="33">+L72+M72-N72</f>
        <v>0</v>
      </c>
      <c r="P72" s="85">
        <f t="shared" ref="P72:U72" si="34">SUM(P73:P74)</f>
        <v>0</v>
      </c>
      <c r="Q72" s="174">
        <f t="shared" si="34"/>
        <v>0</v>
      </c>
      <c r="R72" s="85">
        <f t="shared" si="34"/>
        <v>0</v>
      </c>
      <c r="S72" s="85">
        <f t="shared" si="34"/>
        <v>0</v>
      </c>
      <c r="T72" s="85">
        <f t="shared" si="34"/>
        <v>0</v>
      </c>
      <c r="U72" s="174">
        <f t="shared" si="34"/>
        <v>0</v>
      </c>
      <c r="V72" s="86" t="e">
        <f t="shared" si="32"/>
        <v>#DIV/0!</v>
      </c>
      <c r="W72" s="85"/>
      <c r="X72" s="87"/>
      <c r="Y72" s="87"/>
      <c r="Z72" s="96"/>
    </row>
    <row r="73" spans="1:26" ht="22.5" customHeight="1" thickTop="1" thickBot="1" x14ac:dyDescent="0.4">
      <c r="A73" s="88">
        <v>1</v>
      </c>
      <c r="B73" s="89" t="s">
        <v>156</v>
      </c>
      <c r="C73" s="89" t="s">
        <v>156</v>
      </c>
      <c r="D73" s="89" t="s">
        <v>167</v>
      </c>
      <c r="E73" s="89" t="s">
        <v>228</v>
      </c>
      <c r="F73" s="89" t="s">
        <v>230</v>
      </c>
      <c r="G73" s="89" t="s">
        <v>177</v>
      </c>
      <c r="H73" s="89" t="s">
        <v>156</v>
      </c>
      <c r="I73" s="83"/>
      <c r="J73" s="83"/>
      <c r="K73" s="90" t="s">
        <v>240</v>
      </c>
      <c r="L73" s="85"/>
      <c r="M73" s="85"/>
      <c r="N73" s="85"/>
      <c r="O73" s="85">
        <f t="shared" si="33"/>
        <v>0</v>
      </c>
      <c r="P73" s="85"/>
      <c r="Q73" s="174"/>
      <c r="R73" s="85"/>
      <c r="S73" s="85"/>
      <c r="T73" s="85"/>
      <c r="U73" s="174"/>
      <c r="V73" s="86" t="e">
        <f t="shared" si="32"/>
        <v>#DIV/0!</v>
      </c>
      <c r="W73" s="85"/>
      <c r="X73" s="87"/>
      <c r="Y73" s="87"/>
      <c r="Z73" s="48"/>
    </row>
    <row r="74" spans="1:26" ht="22.5" customHeight="1" thickTop="1" thickBot="1" x14ac:dyDescent="0.4">
      <c r="A74" s="88">
        <v>1</v>
      </c>
      <c r="B74" s="89" t="s">
        <v>156</v>
      </c>
      <c r="C74" s="89" t="s">
        <v>156</v>
      </c>
      <c r="D74" s="89" t="s">
        <v>167</v>
      </c>
      <c r="E74" s="89" t="s">
        <v>228</v>
      </c>
      <c r="F74" s="89" t="s">
        <v>230</v>
      </c>
      <c r="G74" s="89" t="s">
        <v>177</v>
      </c>
      <c r="H74" s="89" t="s">
        <v>165</v>
      </c>
      <c r="I74" s="83"/>
      <c r="J74" s="83"/>
      <c r="K74" s="90" t="s">
        <v>241</v>
      </c>
      <c r="L74" s="85"/>
      <c r="M74" s="85"/>
      <c r="N74" s="85"/>
      <c r="O74" s="85">
        <f t="shared" si="33"/>
        <v>0</v>
      </c>
      <c r="P74" s="85"/>
      <c r="Q74" s="174"/>
      <c r="R74" s="85"/>
      <c r="S74" s="85"/>
      <c r="T74" s="85"/>
      <c r="U74" s="174"/>
      <c r="V74" s="86" t="e">
        <f t="shared" si="32"/>
        <v>#DIV/0!</v>
      </c>
      <c r="W74" s="85"/>
      <c r="X74" s="87"/>
      <c r="Y74" s="87"/>
      <c r="Z74" s="48"/>
    </row>
    <row r="75" spans="1:26" ht="22.5" customHeight="1" thickTop="1" thickBot="1" x14ac:dyDescent="0.4">
      <c r="A75" s="82">
        <v>1</v>
      </c>
      <c r="B75" s="83" t="s">
        <v>156</v>
      </c>
      <c r="C75" s="83" t="s">
        <v>156</v>
      </c>
      <c r="D75" s="83" t="s">
        <v>167</v>
      </c>
      <c r="E75" s="83" t="s">
        <v>228</v>
      </c>
      <c r="F75" s="83" t="s">
        <v>230</v>
      </c>
      <c r="G75" s="83" t="s">
        <v>242</v>
      </c>
      <c r="H75" s="83"/>
      <c r="I75" s="83"/>
      <c r="J75" s="83"/>
      <c r="K75" s="84" t="s">
        <v>243</v>
      </c>
      <c r="L75" s="85">
        <f>SUM(L76:L77)</f>
        <v>0</v>
      </c>
      <c r="M75" s="85">
        <f>SUM(M76:M77)</f>
        <v>0</v>
      </c>
      <c r="N75" s="85">
        <f>SUM(N76:N77)</f>
        <v>0</v>
      </c>
      <c r="O75" s="85">
        <f t="shared" si="33"/>
        <v>0</v>
      </c>
      <c r="P75" s="85">
        <f t="shared" ref="P75:U75" si="35">SUM(P76:P77)</f>
        <v>0</v>
      </c>
      <c r="Q75" s="174">
        <f t="shared" si="35"/>
        <v>0</v>
      </c>
      <c r="R75" s="85">
        <f t="shared" si="35"/>
        <v>0</v>
      </c>
      <c r="S75" s="85">
        <f t="shared" si="35"/>
        <v>0</v>
      </c>
      <c r="T75" s="85">
        <f t="shared" si="35"/>
        <v>0</v>
      </c>
      <c r="U75" s="174">
        <f t="shared" si="35"/>
        <v>0</v>
      </c>
      <c r="V75" s="86" t="e">
        <f t="shared" si="32"/>
        <v>#DIV/0!</v>
      </c>
      <c r="W75" s="85"/>
      <c r="X75" s="87"/>
      <c r="Y75" s="87"/>
      <c r="Z75" s="96"/>
    </row>
    <row r="76" spans="1:26" ht="22.5" customHeight="1" thickTop="1" thickBot="1" x14ac:dyDescent="0.4">
      <c r="A76" s="88">
        <v>1</v>
      </c>
      <c r="B76" s="89" t="s">
        <v>156</v>
      </c>
      <c r="C76" s="89" t="s">
        <v>156</v>
      </c>
      <c r="D76" s="89" t="s">
        <v>167</v>
      </c>
      <c r="E76" s="89" t="s">
        <v>228</v>
      </c>
      <c r="F76" s="89" t="s">
        <v>230</v>
      </c>
      <c r="G76" s="89" t="s">
        <v>242</v>
      </c>
      <c r="H76" s="89" t="s">
        <v>156</v>
      </c>
      <c r="I76" s="83"/>
      <c r="J76" s="83"/>
      <c r="K76" s="90" t="s">
        <v>244</v>
      </c>
      <c r="L76" s="85"/>
      <c r="M76" s="85"/>
      <c r="N76" s="85"/>
      <c r="O76" s="85">
        <f t="shared" si="33"/>
        <v>0</v>
      </c>
      <c r="P76" s="85"/>
      <c r="Q76" s="174"/>
      <c r="R76" s="85"/>
      <c r="S76" s="85"/>
      <c r="T76" s="85"/>
      <c r="U76" s="174"/>
      <c r="V76" s="86" t="e">
        <f t="shared" si="32"/>
        <v>#DIV/0!</v>
      </c>
      <c r="W76" s="85"/>
      <c r="X76" s="87"/>
      <c r="Y76" s="87"/>
      <c r="Z76" s="48"/>
    </row>
    <row r="77" spans="1:26" ht="22.5" customHeight="1" thickTop="1" thickBot="1" x14ac:dyDescent="0.4">
      <c r="A77" s="88">
        <v>1</v>
      </c>
      <c r="B77" s="89" t="s">
        <v>156</v>
      </c>
      <c r="C77" s="89" t="s">
        <v>156</v>
      </c>
      <c r="D77" s="89" t="s">
        <v>167</v>
      </c>
      <c r="E77" s="89" t="s">
        <v>228</v>
      </c>
      <c r="F77" s="89" t="s">
        <v>230</v>
      </c>
      <c r="G77" s="89" t="s">
        <v>242</v>
      </c>
      <c r="H77" s="89" t="s">
        <v>165</v>
      </c>
      <c r="I77" s="83"/>
      <c r="J77" s="83"/>
      <c r="K77" s="90" t="s">
        <v>245</v>
      </c>
      <c r="L77" s="85"/>
      <c r="M77" s="85"/>
      <c r="N77" s="85"/>
      <c r="O77" s="85">
        <f t="shared" si="33"/>
        <v>0</v>
      </c>
      <c r="P77" s="85"/>
      <c r="Q77" s="174"/>
      <c r="R77" s="85"/>
      <c r="S77" s="85"/>
      <c r="T77" s="85"/>
      <c r="U77" s="174"/>
      <c r="V77" s="86" t="e">
        <f t="shared" si="32"/>
        <v>#DIV/0!</v>
      </c>
      <c r="W77" s="85"/>
      <c r="X77" s="87"/>
      <c r="Y77" s="87"/>
      <c r="Z77" s="48"/>
    </row>
    <row r="78" spans="1:26" ht="22.5" customHeight="1" thickTop="1" thickBot="1" x14ac:dyDescent="0.4">
      <c r="A78" s="82">
        <v>1</v>
      </c>
      <c r="B78" s="83" t="s">
        <v>156</v>
      </c>
      <c r="C78" s="83" t="s">
        <v>156</v>
      </c>
      <c r="D78" s="83" t="s">
        <v>167</v>
      </c>
      <c r="E78" s="83" t="s">
        <v>228</v>
      </c>
      <c r="F78" s="83" t="s">
        <v>230</v>
      </c>
      <c r="G78" s="83" t="s">
        <v>246</v>
      </c>
      <c r="H78" s="83"/>
      <c r="I78" s="83"/>
      <c r="J78" s="83"/>
      <c r="K78" s="84" t="s">
        <v>247</v>
      </c>
      <c r="L78" s="85">
        <f>SUM(L79:L80)</f>
        <v>859522733</v>
      </c>
      <c r="M78" s="85">
        <f>SUM(M79:M80)</f>
        <v>0</v>
      </c>
      <c r="N78" s="85">
        <f>SUM(N79:N80)</f>
        <v>0</v>
      </c>
      <c r="O78" s="85">
        <f t="shared" si="33"/>
        <v>859522733</v>
      </c>
      <c r="P78" s="85">
        <f t="shared" ref="P78:U78" si="36">SUM(P79:P80)</f>
        <v>467238431</v>
      </c>
      <c r="Q78" s="174">
        <f t="shared" si="36"/>
        <v>262577616</v>
      </c>
      <c r="R78" s="85">
        <f t="shared" si="36"/>
        <v>129706686</v>
      </c>
      <c r="S78" s="85">
        <f t="shared" si="36"/>
        <v>0</v>
      </c>
      <c r="T78" s="174">
        <f t="shared" si="36"/>
        <v>4901900574.1199999</v>
      </c>
      <c r="U78" s="174">
        <f t="shared" si="36"/>
        <v>4901900574.1199999</v>
      </c>
      <c r="V78" s="86">
        <f t="shared" si="32"/>
        <v>1</v>
      </c>
      <c r="W78" s="85"/>
      <c r="X78" s="87"/>
      <c r="Y78" s="87"/>
      <c r="Z78" s="96"/>
    </row>
    <row r="79" spans="1:26" ht="22.5" customHeight="1" thickTop="1" thickBot="1" x14ac:dyDescent="0.4">
      <c r="A79" s="88">
        <v>1</v>
      </c>
      <c r="B79" s="89" t="s">
        <v>156</v>
      </c>
      <c r="C79" s="89" t="s">
        <v>156</v>
      </c>
      <c r="D79" s="89" t="s">
        <v>167</v>
      </c>
      <c r="E79" s="89" t="s">
        <v>228</v>
      </c>
      <c r="F79" s="89" t="s">
        <v>230</v>
      </c>
      <c r="G79" s="89" t="s">
        <v>246</v>
      </c>
      <c r="H79" s="89" t="s">
        <v>156</v>
      </c>
      <c r="I79" s="83"/>
      <c r="J79" s="83"/>
      <c r="K79" s="90" t="s">
        <v>248</v>
      </c>
      <c r="L79" s="91">
        <v>105573317</v>
      </c>
      <c r="M79" s="91"/>
      <c r="N79" s="91"/>
      <c r="O79" s="91">
        <f t="shared" si="33"/>
        <v>105573317</v>
      </c>
      <c r="P79" s="91">
        <f>257437099+1+129368245-196204575-129368245</f>
        <v>61232525</v>
      </c>
      <c r="Q79" s="175">
        <f>965097310+1034945964-931356078-1034945964</f>
        <v>33741232</v>
      </c>
      <c r="R79" s="91">
        <f>53825622+129368245-43226062-129368245</f>
        <v>10599560</v>
      </c>
      <c r="S79" s="85"/>
      <c r="T79" s="175">
        <f>2781338071-2464469169</f>
        <v>316868902</v>
      </c>
      <c r="U79" s="175">
        <f>2781338071-2464469169</f>
        <v>316868902</v>
      </c>
      <c r="V79" s="86">
        <f t="shared" si="32"/>
        <v>1</v>
      </c>
      <c r="W79" s="91">
        <v>53397587</v>
      </c>
      <c r="X79" s="235" t="s">
        <v>700</v>
      </c>
      <c r="Y79" s="235" t="s">
        <v>697</v>
      </c>
      <c r="Z79" s="48"/>
    </row>
    <row r="80" spans="1:26" ht="22.5" customHeight="1" thickTop="1" thickBot="1" x14ac:dyDescent="0.4">
      <c r="A80" s="88">
        <v>1</v>
      </c>
      <c r="B80" s="89" t="s">
        <v>156</v>
      </c>
      <c r="C80" s="89" t="s">
        <v>156</v>
      </c>
      <c r="D80" s="89" t="s">
        <v>167</v>
      </c>
      <c r="E80" s="89" t="s">
        <v>228</v>
      </c>
      <c r="F80" s="89" t="s">
        <v>230</v>
      </c>
      <c r="G80" s="89" t="s">
        <v>246</v>
      </c>
      <c r="H80" s="89" t="s">
        <v>165</v>
      </c>
      <c r="I80" s="83"/>
      <c r="J80" s="83"/>
      <c r="K80" s="90" t="s">
        <v>249</v>
      </c>
      <c r="L80" s="91">
        <v>753949416</v>
      </c>
      <c r="M80" s="91">
        <v>0</v>
      </c>
      <c r="N80" s="91"/>
      <c r="O80" s="91">
        <f t="shared" si="33"/>
        <v>753949416</v>
      </c>
      <c r="P80" s="91">
        <v>406005906</v>
      </c>
      <c r="Q80" s="175">
        <v>228836384</v>
      </c>
      <c r="R80" s="91">
        <v>119107126</v>
      </c>
      <c r="S80" s="85"/>
      <c r="T80" s="175">
        <v>4585031672.1199999</v>
      </c>
      <c r="U80" s="175">
        <v>4585031672.1199999</v>
      </c>
      <c r="V80" s="86">
        <f t="shared" si="32"/>
        <v>1</v>
      </c>
      <c r="W80" s="91">
        <v>118159956</v>
      </c>
      <c r="X80" s="235" t="s">
        <v>700</v>
      </c>
      <c r="Y80" s="235" t="s">
        <v>697</v>
      </c>
      <c r="Z80" s="48"/>
    </row>
    <row r="81" spans="1:26" ht="22.5" customHeight="1" thickTop="1" thickBot="1" x14ac:dyDescent="0.4">
      <c r="A81" s="76">
        <v>1</v>
      </c>
      <c r="B81" s="76" t="s">
        <v>156</v>
      </c>
      <c r="C81" s="76" t="s">
        <v>156</v>
      </c>
      <c r="D81" s="77" t="s">
        <v>167</v>
      </c>
      <c r="E81" s="77" t="s">
        <v>228</v>
      </c>
      <c r="F81" s="77" t="s">
        <v>250</v>
      </c>
      <c r="G81" s="93"/>
      <c r="H81" s="77"/>
      <c r="I81" s="77"/>
      <c r="J81" s="77"/>
      <c r="K81" s="78" t="s">
        <v>251</v>
      </c>
      <c r="L81" s="79">
        <v>728442517</v>
      </c>
      <c r="M81" s="79"/>
      <c r="N81" s="79"/>
      <c r="O81" s="79">
        <f t="shared" si="33"/>
        <v>728442517</v>
      </c>
      <c r="P81" s="79">
        <v>432376542</v>
      </c>
      <c r="Q81" s="176">
        <f>257099788+38966187</f>
        <v>296065975</v>
      </c>
      <c r="R81" s="79"/>
      <c r="S81" s="79"/>
      <c r="T81" s="176">
        <v>972934271.88999999</v>
      </c>
      <c r="U81" s="176">
        <v>972934271.88999999</v>
      </c>
      <c r="V81" s="80">
        <f t="shared" si="32"/>
        <v>1</v>
      </c>
      <c r="W81" s="79"/>
      <c r="X81" s="76"/>
      <c r="Y81" s="76"/>
      <c r="Z81" s="96"/>
    </row>
    <row r="82" spans="1:26" ht="22.5" customHeight="1" thickTop="1" thickBot="1" x14ac:dyDescent="0.4">
      <c r="A82" s="69">
        <v>1</v>
      </c>
      <c r="B82" s="70" t="s">
        <v>156</v>
      </c>
      <c r="C82" s="70" t="s">
        <v>156</v>
      </c>
      <c r="D82" s="70" t="s">
        <v>167</v>
      </c>
      <c r="E82" s="70" t="s">
        <v>177</v>
      </c>
      <c r="F82" s="70"/>
      <c r="G82" s="70"/>
      <c r="H82" s="71"/>
      <c r="I82" s="71"/>
      <c r="J82" s="71"/>
      <c r="K82" s="72" t="s">
        <v>252</v>
      </c>
      <c r="L82" s="73">
        <f>+L83+L117</f>
        <v>0</v>
      </c>
      <c r="M82" s="73">
        <f>+M83+M117</f>
        <v>0</v>
      </c>
      <c r="N82" s="73">
        <f>+N83+N117</f>
        <v>0</v>
      </c>
      <c r="O82" s="73">
        <f t="shared" si="33"/>
        <v>0</v>
      </c>
      <c r="P82" s="73">
        <f t="shared" ref="P82:U82" si="37">+P83+P117</f>
        <v>0</v>
      </c>
      <c r="Q82" s="177">
        <f t="shared" si="37"/>
        <v>0</v>
      </c>
      <c r="R82" s="73">
        <f t="shared" si="37"/>
        <v>0</v>
      </c>
      <c r="S82" s="73">
        <f t="shared" si="37"/>
        <v>0</v>
      </c>
      <c r="T82" s="73">
        <f t="shared" si="37"/>
        <v>0</v>
      </c>
      <c r="U82" s="177">
        <f t="shared" si="37"/>
        <v>0</v>
      </c>
      <c r="V82" s="74" t="e">
        <f t="shared" si="32"/>
        <v>#DIV/0!</v>
      </c>
      <c r="W82" s="73"/>
      <c r="X82" s="69"/>
      <c r="Y82" s="70"/>
      <c r="Z82" s="95"/>
    </row>
    <row r="83" spans="1:26" ht="22.5" customHeight="1" thickTop="1" thickBot="1" x14ac:dyDescent="0.4">
      <c r="A83" s="76">
        <v>1</v>
      </c>
      <c r="B83" s="76" t="s">
        <v>156</v>
      </c>
      <c r="C83" s="76" t="s">
        <v>156</v>
      </c>
      <c r="D83" s="77" t="s">
        <v>167</v>
      </c>
      <c r="E83" s="77" t="s">
        <v>177</v>
      </c>
      <c r="F83" s="77" t="s">
        <v>230</v>
      </c>
      <c r="G83" s="93"/>
      <c r="H83" s="77"/>
      <c r="I83" s="77"/>
      <c r="J83" s="77"/>
      <c r="K83" s="78" t="s">
        <v>253</v>
      </c>
      <c r="L83" s="79">
        <f>+L84+L87+L90+L93+L96+L99+L102+L105+L108+L111+L114</f>
        <v>0</v>
      </c>
      <c r="M83" s="79">
        <f>+M84+M87+M90+M93+M96+M99+M102+M105+M108+M111+M114</f>
        <v>0</v>
      </c>
      <c r="N83" s="79">
        <f>+N84+N87+N90+N93+N96+N99+N102+N105+N108+N111+N114</f>
        <v>0</v>
      </c>
      <c r="O83" s="79">
        <f t="shared" si="33"/>
        <v>0</v>
      </c>
      <c r="P83" s="79">
        <f t="shared" ref="P83:U83" si="38">+P84+P87+P90+P93+P96+P99+P102+P105+P108+P111+P114</f>
        <v>0</v>
      </c>
      <c r="Q83" s="176">
        <f t="shared" si="38"/>
        <v>0</v>
      </c>
      <c r="R83" s="79">
        <f t="shared" si="38"/>
        <v>0</v>
      </c>
      <c r="S83" s="79">
        <f t="shared" si="38"/>
        <v>0</v>
      </c>
      <c r="T83" s="79">
        <f t="shared" si="38"/>
        <v>0</v>
      </c>
      <c r="U83" s="176">
        <f t="shared" si="38"/>
        <v>0</v>
      </c>
      <c r="V83" s="80" t="e">
        <f t="shared" si="32"/>
        <v>#DIV/0!</v>
      </c>
      <c r="W83" s="79"/>
      <c r="X83" s="76"/>
      <c r="Y83" s="76"/>
      <c r="Z83" s="96"/>
    </row>
    <row r="84" spans="1:26" ht="22.5" customHeight="1" thickTop="1" thickBot="1" x14ac:dyDescent="0.4">
      <c r="A84" s="82">
        <v>1</v>
      </c>
      <c r="B84" s="83" t="s">
        <v>156</v>
      </c>
      <c r="C84" s="83" t="s">
        <v>156</v>
      </c>
      <c r="D84" s="83" t="s">
        <v>167</v>
      </c>
      <c r="E84" s="83" t="s">
        <v>177</v>
      </c>
      <c r="F84" s="83" t="s">
        <v>230</v>
      </c>
      <c r="G84" s="83" t="s">
        <v>254</v>
      </c>
      <c r="H84" s="83"/>
      <c r="I84" s="83"/>
      <c r="J84" s="83"/>
      <c r="K84" s="84" t="s">
        <v>255</v>
      </c>
      <c r="L84" s="85">
        <f>SUM(L85:L86)</f>
        <v>0</v>
      </c>
      <c r="M84" s="85">
        <f>SUM(M85:M86)</f>
        <v>0</v>
      </c>
      <c r="N84" s="85">
        <f>SUM(N85:N86)</f>
        <v>0</v>
      </c>
      <c r="O84" s="85">
        <f t="shared" si="33"/>
        <v>0</v>
      </c>
      <c r="P84" s="85">
        <f t="shared" ref="P84:U84" si="39">SUM(P85:P86)</f>
        <v>0</v>
      </c>
      <c r="Q84" s="174">
        <f t="shared" si="39"/>
        <v>0</v>
      </c>
      <c r="R84" s="85">
        <f t="shared" si="39"/>
        <v>0</v>
      </c>
      <c r="S84" s="85">
        <f t="shared" si="39"/>
        <v>0</v>
      </c>
      <c r="T84" s="85">
        <f t="shared" si="39"/>
        <v>0</v>
      </c>
      <c r="U84" s="174">
        <f t="shared" si="39"/>
        <v>0</v>
      </c>
      <c r="V84" s="86" t="e">
        <f t="shared" si="32"/>
        <v>#DIV/0!</v>
      </c>
      <c r="W84" s="85"/>
      <c r="X84" s="87"/>
      <c r="Y84" s="87"/>
      <c r="Z84" s="96"/>
    </row>
    <row r="85" spans="1:26" ht="22.5" customHeight="1" thickTop="1" thickBot="1" x14ac:dyDescent="0.4">
      <c r="A85" s="88">
        <v>1</v>
      </c>
      <c r="B85" s="89" t="s">
        <v>156</v>
      </c>
      <c r="C85" s="89" t="s">
        <v>156</v>
      </c>
      <c r="D85" s="89" t="s">
        <v>167</v>
      </c>
      <c r="E85" s="89" t="s">
        <v>177</v>
      </c>
      <c r="F85" s="89" t="s">
        <v>230</v>
      </c>
      <c r="G85" s="89" t="s">
        <v>254</v>
      </c>
      <c r="H85" s="89" t="s">
        <v>156</v>
      </c>
      <c r="I85" s="89"/>
      <c r="J85" s="89"/>
      <c r="K85" s="90" t="s">
        <v>256</v>
      </c>
      <c r="L85" s="91"/>
      <c r="M85" s="91"/>
      <c r="N85" s="91"/>
      <c r="O85" s="85">
        <f t="shared" si="33"/>
        <v>0</v>
      </c>
      <c r="P85" s="91"/>
      <c r="Q85" s="175"/>
      <c r="R85" s="91"/>
      <c r="S85" s="91"/>
      <c r="T85" s="91"/>
      <c r="U85" s="175"/>
      <c r="V85" s="92" t="e">
        <f t="shared" si="32"/>
        <v>#DIV/0!</v>
      </c>
      <c r="W85" s="91"/>
      <c r="X85" s="87"/>
      <c r="Y85" s="87"/>
      <c r="Z85" s="6"/>
    </row>
    <row r="86" spans="1:26" ht="22.5" customHeight="1" thickTop="1" thickBot="1" x14ac:dyDescent="0.4">
      <c r="A86" s="88">
        <v>1</v>
      </c>
      <c r="B86" s="89" t="s">
        <v>156</v>
      </c>
      <c r="C86" s="89" t="s">
        <v>156</v>
      </c>
      <c r="D86" s="89" t="s">
        <v>167</v>
      </c>
      <c r="E86" s="89" t="s">
        <v>177</v>
      </c>
      <c r="F86" s="89" t="s">
        <v>230</v>
      </c>
      <c r="G86" s="89" t="s">
        <v>254</v>
      </c>
      <c r="H86" s="89" t="s">
        <v>165</v>
      </c>
      <c r="I86" s="89"/>
      <c r="J86" s="89"/>
      <c r="K86" s="90" t="s">
        <v>257</v>
      </c>
      <c r="L86" s="91"/>
      <c r="M86" s="91"/>
      <c r="N86" s="91"/>
      <c r="O86" s="85">
        <f t="shared" si="33"/>
        <v>0</v>
      </c>
      <c r="P86" s="91"/>
      <c r="Q86" s="175"/>
      <c r="R86" s="91"/>
      <c r="S86" s="91"/>
      <c r="T86" s="91"/>
      <c r="U86" s="175"/>
      <c r="V86" s="92" t="e">
        <f t="shared" si="32"/>
        <v>#DIV/0!</v>
      </c>
      <c r="W86" s="91"/>
      <c r="X86" s="87"/>
      <c r="Y86" s="87"/>
      <c r="Z86" s="6"/>
    </row>
    <row r="87" spans="1:26" ht="22.5" customHeight="1" thickTop="1" thickBot="1" x14ac:dyDescent="0.4">
      <c r="A87" s="82">
        <v>1</v>
      </c>
      <c r="B87" s="83" t="s">
        <v>156</v>
      </c>
      <c r="C87" s="83" t="s">
        <v>156</v>
      </c>
      <c r="D87" s="83" t="s">
        <v>167</v>
      </c>
      <c r="E87" s="83" t="s">
        <v>177</v>
      </c>
      <c r="F87" s="83" t="s">
        <v>230</v>
      </c>
      <c r="G87" s="83" t="s">
        <v>158</v>
      </c>
      <c r="H87" s="83"/>
      <c r="I87" s="83"/>
      <c r="J87" s="83"/>
      <c r="K87" s="84" t="s">
        <v>258</v>
      </c>
      <c r="L87" s="85">
        <f>SUM(L88:L89)</f>
        <v>0</v>
      </c>
      <c r="M87" s="85">
        <f>SUM(M88:M89)</f>
        <v>0</v>
      </c>
      <c r="N87" s="85">
        <f>SUM(N88:N89)</f>
        <v>0</v>
      </c>
      <c r="O87" s="85">
        <f t="shared" si="33"/>
        <v>0</v>
      </c>
      <c r="P87" s="85">
        <f t="shared" ref="P87:U87" si="40">SUM(P88:P89)</f>
        <v>0</v>
      </c>
      <c r="Q87" s="174">
        <f t="shared" si="40"/>
        <v>0</v>
      </c>
      <c r="R87" s="85">
        <f t="shared" si="40"/>
        <v>0</v>
      </c>
      <c r="S87" s="85">
        <f t="shared" si="40"/>
        <v>0</v>
      </c>
      <c r="T87" s="85">
        <f t="shared" si="40"/>
        <v>0</v>
      </c>
      <c r="U87" s="174">
        <f t="shared" si="40"/>
        <v>0</v>
      </c>
      <c r="V87" s="86" t="e">
        <f t="shared" si="32"/>
        <v>#DIV/0!</v>
      </c>
      <c r="W87" s="85"/>
      <c r="X87" s="87"/>
      <c r="Y87" s="87"/>
      <c r="Z87" s="96"/>
    </row>
    <row r="88" spans="1:26" ht="22.5" customHeight="1" thickTop="1" thickBot="1" x14ac:dyDescent="0.4">
      <c r="A88" s="88">
        <v>1</v>
      </c>
      <c r="B88" s="89" t="s">
        <v>156</v>
      </c>
      <c r="C88" s="89" t="s">
        <v>156</v>
      </c>
      <c r="D88" s="89" t="s">
        <v>167</v>
      </c>
      <c r="E88" s="89" t="s">
        <v>177</v>
      </c>
      <c r="F88" s="89" t="s">
        <v>230</v>
      </c>
      <c r="G88" s="89" t="s">
        <v>158</v>
      </c>
      <c r="H88" s="89" t="s">
        <v>156</v>
      </c>
      <c r="I88" s="89"/>
      <c r="J88" s="89"/>
      <c r="K88" s="90" t="s">
        <v>259</v>
      </c>
      <c r="L88" s="91"/>
      <c r="M88" s="91"/>
      <c r="N88" s="91"/>
      <c r="O88" s="85">
        <f t="shared" si="33"/>
        <v>0</v>
      </c>
      <c r="P88" s="91"/>
      <c r="Q88" s="175"/>
      <c r="R88" s="91"/>
      <c r="S88" s="91"/>
      <c r="T88" s="91"/>
      <c r="U88" s="175"/>
      <c r="V88" s="92" t="e">
        <f t="shared" si="32"/>
        <v>#DIV/0!</v>
      </c>
      <c r="W88" s="91"/>
      <c r="X88" s="87"/>
      <c r="Y88" s="87"/>
      <c r="Z88" s="6"/>
    </row>
    <row r="89" spans="1:26" ht="22.5" customHeight="1" thickTop="1" thickBot="1" x14ac:dyDescent="0.4">
      <c r="A89" s="88">
        <v>1</v>
      </c>
      <c r="B89" s="89" t="s">
        <v>156</v>
      </c>
      <c r="C89" s="89" t="s">
        <v>156</v>
      </c>
      <c r="D89" s="89" t="s">
        <v>167</v>
      </c>
      <c r="E89" s="89" t="s">
        <v>177</v>
      </c>
      <c r="F89" s="89" t="s">
        <v>230</v>
      </c>
      <c r="G89" s="89" t="s">
        <v>158</v>
      </c>
      <c r="H89" s="89" t="s">
        <v>165</v>
      </c>
      <c r="I89" s="89"/>
      <c r="J89" s="89"/>
      <c r="K89" s="90" t="s">
        <v>260</v>
      </c>
      <c r="L89" s="91"/>
      <c r="M89" s="91"/>
      <c r="N89" s="91"/>
      <c r="O89" s="85">
        <f t="shared" si="33"/>
        <v>0</v>
      </c>
      <c r="P89" s="91"/>
      <c r="Q89" s="175"/>
      <c r="R89" s="91"/>
      <c r="S89" s="91"/>
      <c r="T89" s="91"/>
      <c r="U89" s="175"/>
      <c r="V89" s="92" t="e">
        <f t="shared" si="32"/>
        <v>#DIV/0!</v>
      </c>
      <c r="W89" s="91"/>
      <c r="X89" s="87"/>
      <c r="Y89" s="87"/>
      <c r="Z89" s="6"/>
    </row>
    <row r="90" spans="1:26" ht="22.5" customHeight="1" thickTop="1" thickBot="1" x14ac:dyDescent="0.4">
      <c r="A90" s="82">
        <v>1</v>
      </c>
      <c r="B90" s="83" t="s">
        <v>156</v>
      </c>
      <c r="C90" s="83" t="s">
        <v>156</v>
      </c>
      <c r="D90" s="83" t="s">
        <v>167</v>
      </c>
      <c r="E90" s="83" t="s">
        <v>177</v>
      </c>
      <c r="F90" s="83" t="s">
        <v>230</v>
      </c>
      <c r="G90" s="83" t="s">
        <v>167</v>
      </c>
      <c r="H90" s="83"/>
      <c r="I90" s="83"/>
      <c r="J90" s="83"/>
      <c r="K90" s="84" t="s">
        <v>261</v>
      </c>
      <c r="L90" s="85">
        <f>SUM(L91:L92)</f>
        <v>0</v>
      </c>
      <c r="M90" s="85">
        <f>SUM(M91:M92)</f>
        <v>0</v>
      </c>
      <c r="N90" s="85">
        <f>SUM(N91:N92)</f>
        <v>0</v>
      </c>
      <c r="O90" s="85">
        <f t="shared" si="33"/>
        <v>0</v>
      </c>
      <c r="P90" s="85">
        <f t="shared" ref="P90:U90" si="41">SUM(P91:P92)</f>
        <v>0</v>
      </c>
      <c r="Q90" s="174">
        <f t="shared" si="41"/>
        <v>0</v>
      </c>
      <c r="R90" s="85">
        <f t="shared" si="41"/>
        <v>0</v>
      </c>
      <c r="S90" s="85">
        <f t="shared" si="41"/>
        <v>0</v>
      </c>
      <c r="T90" s="85">
        <f t="shared" si="41"/>
        <v>0</v>
      </c>
      <c r="U90" s="174">
        <f t="shared" si="41"/>
        <v>0</v>
      </c>
      <c r="V90" s="86" t="e">
        <f t="shared" si="32"/>
        <v>#DIV/0!</v>
      </c>
      <c r="W90" s="85"/>
      <c r="X90" s="87"/>
      <c r="Y90" s="87"/>
      <c r="Z90" s="96"/>
    </row>
    <row r="91" spans="1:26" ht="22.5" customHeight="1" thickTop="1" thickBot="1" x14ac:dyDescent="0.4">
      <c r="A91" s="88">
        <v>1</v>
      </c>
      <c r="B91" s="89" t="s">
        <v>156</v>
      </c>
      <c r="C91" s="89" t="s">
        <v>156</v>
      </c>
      <c r="D91" s="89" t="s">
        <v>167</v>
      </c>
      <c r="E91" s="89" t="s">
        <v>177</v>
      </c>
      <c r="F91" s="89" t="s">
        <v>230</v>
      </c>
      <c r="G91" s="89" t="s">
        <v>167</v>
      </c>
      <c r="H91" s="89" t="s">
        <v>156</v>
      </c>
      <c r="I91" s="89"/>
      <c r="J91" s="89"/>
      <c r="K91" s="90" t="s">
        <v>262</v>
      </c>
      <c r="L91" s="91"/>
      <c r="M91" s="91"/>
      <c r="N91" s="91"/>
      <c r="O91" s="85">
        <f t="shared" si="33"/>
        <v>0</v>
      </c>
      <c r="P91" s="91"/>
      <c r="Q91" s="175"/>
      <c r="R91" s="91"/>
      <c r="S91" s="91"/>
      <c r="T91" s="91"/>
      <c r="U91" s="175"/>
      <c r="V91" s="92" t="e">
        <f t="shared" si="32"/>
        <v>#DIV/0!</v>
      </c>
      <c r="W91" s="91"/>
      <c r="X91" s="87"/>
      <c r="Y91" s="87"/>
      <c r="Z91" s="6"/>
    </row>
    <row r="92" spans="1:26" ht="22.5" customHeight="1" thickTop="1" thickBot="1" x14ac:dyDescent="0.4">
      <c r="A92" s="88">
        <v>1</v>
      </c>
      <c r="B92" s="89" t="s">
        <v>156</v>
      </c>
      <c r="C92" s="89" t="s">
        <v>156</v>
      </c>
      <c r="D92" s="89" t="s">
        <v>167</v>
      </c>
      <c r="E92" s="89" t="s">
        <v>177</v>
      </c>
      <c r="F92" s="89" t="s">
        <v>230</v>
      </c>
      <c r="G92" s="89" t="s">
        <v>167</v>
      </c>
      <c r="H92" s="89" t="s">
        <v>165</v>
      </c>
      <c r="I92" s="89"/>
      <c r="J92" s="89"/>
      <c r="K92" s="90" t="s">
        <v>263</v>
      </c>
      <c r="L92" s="91"/>
      <c r="M92" s="91"/>
      <c r="N92" s="91"/>
      <c r="O92" s="85">
        <f t="shared" si="33"/>
        <v>0</v>
      </c>
      <c r="P92" s="91"/>
      <c r="Q92" s="175"/>
      <c r="R92" s="91"/>
      <c r="S92" s="91"/>
      <c r="T92" s="91"/>
      <c r="U92" s="175"/>
      <c r="V92" s="92" t="e">
        <f t="shared" si="32"/>
        <v>#DIV/0!</v>
      </c>
      <c r="W92" s="91"/>
      <c r="X92" s="87"/>
      <c r="Y92" s="87"/>
      <c r="Z92" s="6"/>
    </row>
    <row r="93" spans="1:26" ht="22.5" customHeight="1" thickTop="1" thickBot="1" x14ac:dyDescent="0.4">
      <c r="A93" s="82">
        <v>1</v>
      </c>
      <c r="B93" s="83" t="s">
        <v>156</v>
      </c>
      <c r="C93" s="83" t="s">
        <v>156</v>
      </c>
      <c r="D93" s="83" t="s">
        <v>167</v>
      </c>
      <c r="E93" s="83" t="s">
        <v>177</v>
      </c>
      <c r="F93" s="83" t="s">
        <v>230</v>
      </c>
      <c r="G93" s="83" t="s">
        <v>228</v>
      </c>
      <c r="H93" s="83"/>
      <c r="I93" s="83"/>
      <c r="J93" s="83"/>
      <c r="K93" s="84" t="s">
        <v>264</v>
      </c>
      <c r="L93" s="85">
        <f>SUM(L94:L95)</f>
        <v>0</v>
      </c>
      <c r="M93" s="85">
        <f>SUM(M94:M95)</f>
        <v>0</v>
      </c>
      <c r="N93" s="85">
        <f>SUM(N94:N95)</f>
        <v>0</v>
      </c>
      <c r="O93" s="85">
        <f t="shared" si="33"/>
        <v>0</v>
      </c>
      <c r="P93" s="85">
        <f t="shared" ref="P93:U93" si="42">SUM(P94:P95)</f>
        <v>0</v>
      </c>
      <c r="Q93" s="174">
        <f t="shared" si="42"/>
        <v>0</v>
      </c>
      <c r="R93" s="85">
        <f t="shared" si="42"/>
        <v>0</v>
      </c>
      <c r="S93" s="85">
        <f t="shared" si="42"/>
        <v>0</v>
      </c>
      <c r="T93" s="85">
        <f t="shared" si="42"/>
        <v>0</v>
      </c>
      <c r="U93" s="174">
        <f t="shared" si="42"/>
        <v>0</v>
      </c>
      <c r="V93" s="86" t="e">
        <f t="shared" si="32"/>
        <v>#DIV/0!</v>
      </c>
      <c r="W93" s="85"/>
      <c r="X93" s="87"/>
      <c r="Y93" s="87"/>
      <c r="Z93" s="96"/>
    </row>
    <row r="94" spans="1:26" ht="22.5" customHeight="1" thickTop="1" thickBot="1" x14ac:dyDescent="0.4">
      <c r="A94" s="88">
        <v>1</v>
      </c>
      <c r="B94" s="89" t="s">
        <v>156</v>
      </c>
      <c r="C94" s="89" t="s">
        <v>156</v>
      </c>
      <c r="D94" s="89" t="s">
        <v>167</v>
      </c>
      <c r="E94" s="89" t="s">
        <v>177</v>
      </c>
      <c r="F94" s="89" t="s">
        <v>230</v>
      </c>
      <c r="G94" s="89" t="s">
        <v>228</v>
      </c>
      <c r="H94" s="89" t="s">
        <v>156</v>
      </c>
      <c r="I94" s="89"/>
      <c r="J94" s="89"/>
      <c r="K94" s="90" t="s">
        <v>265</v>
      </c>
      <c r="L94" s="91"/>
      <c r="M94" s="91"/>
      <c r="N94" s="91"/>
      <c r="O94" s="85">
        <f t="shared" si="33"/>
        <v>0</v>
      </c>
      <c r="P94" s="91"/>
      <c r="Q94" s="175"/>
      <c r="R94" s="91"/>
      <c r="S94" s="91"/>
      <c r="T94" s="91"/>
      <c r="U94" s="175"/>
      <c r="V94" s="92" t="e">
        <f t="shared" si="32"/>
        <v>#DIV/0!</v>
      </c>
      <c r="W94" s="91"/>
      <c r="X94" s="87"/>
      <c r="Y94" s="87"/>
      <c r="Z94" s="6"/>
    </row>
    <row r="95" spans="1:26" ht="22.5" customHeight="1" thickTop="1" thickBot="1" x14ac:dyDescent="0.4">
      <c r="A95" s="88">
        <v>1</v>
      </c>
      <c r="B95" s="89" t="s">
        <v>156</v>
      </c>
      <c r="C95" s="89" t="s">
        <v>156</v>
      </c>
      <c r="D95" s="89" t="s">
        <v>167</v>
      </c>
      <c r="E95" s="89" t="s">
        <v>177</v>
      </c>
      <c r="F95" s="89" t="s">
        <v>230</v>
      </c>
      <c r="G95" s="89" t="s">
        <v>228</v>
      </c>
      <c r="H95" s="89" t="s">
        <v>165</v>
      </c>
      <c r="I95" s="89"/>
      <c r="J95" s="89"/>
      <c r="K95" s="90" t="s">
        <v>266</v>
      </c>
      <c r="L95" s="91"/>
      <c r="M95" s="91"/>
      <c r="N95" s="91"/>
      <c r="O95" s="85">
        <f t="shared" si="33"/>
        <v>0</v>
      </c>
      <c r="P95" s="91"/>
      <c r="Q95" s="175"/>
      <c r="R95" s="91"/>
      <c r="S95" s="91"/>
      <c r="T95" s="91"/>
      <c r="U95" s="175"/>
      <c r="V95" s="92" t="e">
        <f t="shared" si="32"/>
        <v>#DIV/0!</v>
      </c>
      <c r="W95" s="91"/>
      <c r="X95" s="87"/>
      <c r="Y95" s="87"/>
      <c r="Z95" s="6"/>
    </row>
    <row r="96" spans="1:26" ht="22.5" customHeight="1" thickTop="1" thickBot="1" x14ac:dyDescent="0.4">
      <c r="A96" s="82">
        <v>1</v>
      </c>
      <c r="B96" s="83" t="s">
        <v>156</v>
      </c>
      <c r="C96" s="83" t="s">
        <v>156</v>
      </c>
      <c r="D96" s="83" t="s">
        <v>167</v>
      </c>
      <c r="E96" s="83" t="s">
        <v>177</v>
      </c>
      <c r="F96" s="83" t="s">
        <v>230</v>
      </c>
      <c r="G96" s="83" t="s">
        <v>235</v>
      </c>
      <c r="H96" s="83"/>
      <c r="I96" s="83"/>
      <c r="J96" s="83"/>
      <c r="K96" s="84" t="s">
        <v>267</v>
      </c>
      <c r="L96" s="85">
        <f>SUM(L97)</f>
        <v>0</v>
      </c>
      <c r="M96" s="85">
        <f>SUM(M97)</f>
        <v>0</v>
      </c>
      <c r="N96" s="85">
        <f>SUM(N97)</f>
        <v>0</v>
      </c>
      <c r="O96" s="85">
        <f t="shared" si="33"/>
        <v>0</v>
      </c>
      <c r="P96" s="85">
        <f t="shared" ref="P96:U96" si="43">SUM(P97)</f>
        <v>0</v>
      </c>
      <c r="Q96" s="174">
        <f t="shared" si="43"/>
        <v>0</v>
      </c>
      <c r="R96" s="85">
        <f t="shared" si="43"/>
        <v>0</v>
      </c>
      <c r="S96" s="85">
        <f t="shared" si="43"/>
        <v>0</v>
      </c>
      <c r="T96" s="85">
        <f t="shared" si="43"/>
        <v>0</v>
      </c>
      <c r="U96" s="174">
        <f t="shared" si="43"/>
        <v>0</v>
      </c>
      <c r="V96" s="86" t="e">
        <f t="shared" si="32"/>
        <v>#DIV/0!</v>
      </c>
      <c r="W96" s="85"/>
      <c r="X96" s="87"/>
      <c r="Y96" s="87"/>
      <c r="Z96" s="96"/>
    </row>
    <row r="97" spans="1:26" ht="22.5" customHeight="1" thickTop="1" thickBot="1" x14ac:dyDescent="0.4">
      <c r="A97" s="88">
        <v>1</v>
      </c>
      <c r="B97" s="89" t="s">
        <v>156</v>
      </c>
      <c r="C97" s="89" t="s">
        <v>156</v>
      </c>
      <c r="D97" s="89" t="s">
        <v>167</v>
      </c>
      <c r="E97" s="89" t="s">
        <v>177</v>
      </c>
      <c r="F97" s="89" t="s">
        <v>230</v>
      </c>
      <c r="G97" s="89" t="s">
        <v>235</v>
      </c>
      <c r="H97" s="89" t="s">
        <v>156</v>
      </c>
      <c r="I97" s="89"/>
      <c r="J97" s="89"/>
      <c r="K97" s="90" t="s">
        <v>268</v>
      </c>
      <c r="L97" s="91"/>
      <c r="M97" s="91"/>
      <c r="N97" s="91"/>
      <c r="O97" s="85">
        <f t="shared" si="33"/>
        <v>0</v>
      </c>
      <c r="P97" s="91"/>
      <c r="Q97" s="175"/>
      <c r="R97" s="91"/>
      <c r="S97" s="91"/>
      <c r="T97" s="91"/>
      <c r="U97" s="175"/>
      <c r="V97" s="92" t="e">
        <f t="shared" si="32"/>
        <v>#DIV/0!</v>
      </c>
      <c r="W97" s="91"/>
      <c r="X97" s="87"/>
      <c r="Y97" s="87"/>
      <c r="Z97" s="6"/>
    </row>
    <row r="98" spans="1:26" ht="22.5" customHeight="1" thickTop="1" thickBot="1" x14ac:dyDescent="0.4">
      <c r="A98" s="88">
        <v>1</v>
      </c>
      <c r="B98" s="89" t="s">
        <v>156</v>
      </c>
      <c r="C98" s="89" t="s">
        <v>156</v>
      </c>
      <c r="D98" s="89" t="s">
        <v>167</v>
      </c>
      <c r="E98" s="89" t="s">
        <v>177</v>
      </c>
      <c r="F98" s="89" t="s">
        <v>230</v>
      </c>
      <c r="G98" s="89" t="s">
        <v>235</v>
      </c>
      <c r="H98" s="89" t="s">
        <v>165</v>
      </c>
      <c r="I98" s="89"/>
      <c r="J98" s="89"/>
      <c r="K98" s="90" t="s">
        <v>269</v>
      </c>
      <c r="L98" s="91"/>
      <c r="M98" s="91"/>
      <c r="N98" s="91"/>
      <c r="O98" s="85">
        <f t="shared" si="33"/>
        <v>0</v>
      </c>
      <c r="P98" s="91"/>
      <c r="Q98" s="175"/>
      <c r="R98" s="91"/>
      <c r="S98" s="91"/>
      <c r="T98" s="91"/>
      <c r="U98" s="175"/>
      <c r="V98" s="92" t="e">
        <f t="shared" si="32"/>
        <v>#DIV/0!</v>
      </c>
      <c r="W98" s="91"/>
      <c r="X98" s="87"/>
      <c r="Y98" s="87"/>
      <c r="Z98" s="6"/>
    </row>
    <row r="99" spans="1:26" ht="22.5" customHeight="1" thickTop="1" thickBot="1" x14ac:dyDescent="0.4">
      <c r="A99" s="82">
        <v>1</v>
      </c>
      <c r="B99" s="83" t="s">
        <v>156</v>
      </c>
      <c r="C99" s="83" t="s">
        <v>156</v>
      </c>
      <c r="D99" s="83" t="s">
        <v>167</v>
      </c>
      <c r="E99" s="83" t="s">
        <v>177</v>
      </c>
      <c r="F99" s="83" t="s">
        <v>230</v>
      </c>
      <c r="G99" s="83" t="s">
        <v>177</v>
      </c>
      <c r="H99" s="83"/>
      <c r="I99" s="83"/>
      <c r="J99" s="83"/>
      <c r="K99" s="84" t="s">
        <v>270</v>
      </c>
      <c r="L99" s="85">
        <f>SUM(L100:L101)</f>
        <v>0</v>
      </c>
      <c r="M99" s="85">
        <f>SUM(M100:M101)</f>
        <v>0</v>
      </c>
      <c r="N99" s="85">
        <f>SUM(N100:N101)</f>
        <v>0</v>
      </c>
      <c r="O99" s="85">
        <f t="shared" si="33"/>
        <v>0</v>
      </c>
      <c r="P99" s="85">
        <f t="shared" ref="P99:U99" si="44">SUM(P100:P101)</f>
        <v>0</v>
      </c>
      <c r="Q99" s="174">
        <f t="shared" si="44"/>
        <v>0</v>
      </c>
      <c r="R99" s="85">
        <f t="shared" si="44"/>
        <v>0</v>
      </c>
      <c r="S99" s="85">
        <f t="shared" si="44"/>
        <v>0</v>
      </c>
      <c r="T99" s="85">
        <f t="shared" si="44"/>
        <v>0</v>
      </c>
      <c r="U99" s="174">
        <f t="shared" si="44"/>
        <v>0</v>
      </c>
      <c r="V99" s="86" t="e">
        <f t="shared" si="32"/>
        <v>#DIV/0!</v>
      </c>
      <c r="W99" s="85"/>
      <c r="X99" s="87"/>
      <c r="Y99" s="87"/>
      <c r="Z99" s="96"/>
    </row>
    <row r="100" spans="1:26" ht="22.5" customHeight="1" thickTop="1" thickBot="1" x14ac:dyDescent="0.4">
      <c r="A100" s="88">
        <v>1</v>
      </c>
      <c r="B100" s="89" t="s">
        <v>156</v>
      </c>
      <c r="C100" s="89" t="s">
        <v>156</v>
      </c>
      <c r="D100" s="89" t="s">
        <v>167</v>
      </c>
      <c r="E100" s="89" t="s">
        <v>177</v>
      </c>
      <c r="F100" s="89" t="s">
        <v>230</v>
      </c>
      <c r="G100" s="89" t="s">
        <v>177</v>
      </c>
      <c r="H100" s="89" t="s">
        <v>156</v>
      </c>
      <c r="I100" s="89"/>
      <c r="J100" s="89"/>
      <c r="K100" s="90" t="s">
        <v>271</v>
      </c>
      <c r="L100" s="91"/>
      <c r="M100" s="91"/>
      <c r="N100" s="91"/>
      <c r="O100" s="85">
        <f t="shared" si="33"/>
        <v>0</v>
      </c>
      <c r="P100" s="91"/>
      <c r="Q100" s="175"/>
      <c r="R100" s="91"/>
      <c r="S100" s="91"/>
      <c r="T100" s="91"/>
      <c r="U100" s="175"/>
      <c r="V100" s="92" t="e">
        <f t="shared" si="32"/>
        <v>#DIV/0!</v>
      </c>
      <c r="W100" s="91"/>
      <c r="X100" s="87"/>
      <c r="Y100" s="87"/>
      <c r="Z100" s="6"/>
    </row>
    <row r="101" spans="1:26" ht="22.5" customHeight="1" thickTop="1" thickBot="1" x14ac:dyDescent="0.4">
      <c r="A101" s="88">
        <v>1</v>
      </c>
      <c r="B101" s="89" t="s">
        <v>156</v>
      </c>
      <c r="C101" s="89" t="s">
        <v>156</v>
      </c>
      <c r="D101" s="89" t="s">
        <v>167</v>
      </c>
      <c r="E101" s="89" t="s">
        <v>177</v>
      </c>
      <c r="F101" s="89" t="s">
        <v>230</v>
      </c>
      <c r="G101" s="89" t="s">
        <v>177</v>
      </c>
      <c r="H101" s="89" t="s">
        <v>165</v>
      </c>
      <c r="I101" s="89"/>
      <c r="J101" s="89"/>
      <c r="K101" s="90" t="s">
        <v>272</v>
      </c>
      <c r="L101" s="91"/>
      <c r="M101" s="91"/>
      <c r="N101" s="91"/>
      <c r="O101" s="85">
        <f t="shared" si="33"/>
        <v>0</v>
      </c>
      <c r="P101" s="91"/>
      <c r="Q101" s="175"/>
      <c r="R101" s="91"/>
      <c r="S101" s="91"/>
      <c r="T101" s="91"/>
      <c r="U101" s="175"/>
      <c r="V101" s="92" t="e">
        <f t="shared" si="32"/>
        <v>#DIV/0!</v>
      </c>
      <c r="W101" s="91"/>
      <c r="X101" s="87"/>
      <c r="Y101" s="87"/>
      <c r="Z101" s="6"/>
    </row>
    <row r="102" spans="1:26" ht="22.5" customHeight="1" thickTop="1" thickBot="1" x14ac:dyDescent="0.4">
      <c r="A102" s="82">
        <v>1</v>
      </c>
      <c r="B102" s="83" t="s">
        <v>156</v>
      </c>
      <c r="C102" s="83" t="s">
        <v>156</v>
      </c>
      <c r="D102" s="83" t="s">
        <v>167</v>
      </c>
      <c r="E102" s="83" t="s">
        <v>177</v>
      </c>
      <c r="F102" s="83" t="s">
        <v>230</v>
      </c>
      <c r="G102" s="83" t="s">
        <v>273</v>
      </c>
      <c r="H102" s="83"/>
      <c r="I102" s="83"/>
      <c r="J102" s="83"/>
      <c r="K102" s="84" t="s">
        <v>274</v>
      </c>
      <c r="L102" s="85">
        <f>SUM(L103:L104)</f>
        <v>0</v>
      </c>
      <c r="M102" s="85">
        <f>SUM(M103:M104)</f>
        <v>0</v>
      </c>
      <c r="N102" s="85">
        <f>SUM(N103:N104)</f>
        <v>0</v>
      </c>
      <c r="O102" s="85">
        <f t="shared" si="33"/>
        <v>0</v>
      </c>
      <c r="P102" s="85">
        <f t="shared" ref="P102:U102" si="45">SUM(P103:P104)</f>
        <v>0</v>
      </c>
      <c r="Q102" s="174">
        <f t="shared" si="45"/>
        <v>0</v>
      </c>
      <c r="R102" s="85">
        <f t="shared" si="45"/>
        <v>0</v>
      </c>
      <c r="S102" s="85">
        <f t="shared" si="45"/>
        <v>0</v>
      </c>
      <c r="T102" s="85">
        <f t="shared" si="45"/>
        <v>0</v>
      </c>
      <c r="U102" s="174">
        <f t="shared" si="45"/>
        <v>0</v>
      </c>
      <c r="V102" s="86" t="e">
        <f t="shared" si="32"/>
        <v>#DIV/0!</v>
      </c>
      <c r="W102" s="85"/>
      <c r="X102" s="87"/>
      <c r="Y102" s="87"/>
      <c r="Z102" s="96"/>
    </row>
    <row r="103" spans="1:26" ht="22.5" customHeight="1" thickTop="1" thickBot="1" x14ac:dyDescent="0.4">
      <c r="A103" s="88">
        <v>1</v>
      </c>
      <c r="B103" s="89" t="s">
        <v>156</v>
      </c>
      <c r="C103" s="89" t="s">
        <v>156</v>
      </c>
      <c r="D103" s="89" t="s">
        <v>167</v>
      </c>
      <c r="E103" s="89" t="s">
        <v>177</v>
      </c>
      <c r="F103" s="89" t="s">
        <v>230</v>
      </c>
      <c r="G103" s="89" t="s">
        <v>273</v>
      </c>
      <c r="H103" s="89" t="s">
        <v>156</v>
      </c>
      <c r="I103" s="89"/>
      <c r="J103" s="89"/>
      <c r="K103" s="90" t="s">
        <v>275</v>
      </c>
      <c r="L103" s="91"/>
      <c r="M103" s="91"/>
      <c r="N103" s="91"/>
      <c r="O103" s="85">
        <f t="shared" si="33"/>
        <v>0</v>
      </c>
      <c r="P103" s="91"/>
      <c r="Q103" s="175"/>
      <c r="R103" s="91"/>
      <c r="S103" s="91"/>
      <c r="T103" s="91"/>
      <c r="U103" s="175"/>
      <c r="V103" s="92" t="e">
        <f t="shared" si="32"/>
        <v>#DIV/0!</v>
      </c>
      <c r="W103" s="91"/>
      <c r="X103" s="87"/>
      <c r="Y103" s="87"/>
      <c r="Z103" s="6"/>
    </row>
    <row r="104" spans="1:26" ht="22.5" customHeight="1" thickTop="1" thickBot="1" x14ac:dyDescent="0.4">
      <c r="A104" s="88">
        <v>1</v>
      </c>
      <c r="B104" s="89" t="s">
        <v>156</v>
      </c>
      <c r="C104" s="89" t="s">
        <v>156</v>
      </c>
      <c r="D104" s="89" t="s">
        <v>167</v>
      </c>
      <c r="E104" s="89" t="s">
        <v>177</v>
      </c>
      <c r="F104" s="89" t="s">
        <v>230</v>
      </c>
      <c r="G104" s="89" t="s">
        <v>273</v>
      </c>
      <c r="H104" s="89" t="s">
        <v>165</v>
      </c>
      <c r="I104" s="89"/>
      <c r="J104" s="89"/>
      <c r="K104" s="90" t="s">
        <v>276</v>
      </c>
      <c r="L104" s="91"/>
      <c r="M104" s="91"/>
      <c r="N104" s="91"/>
      <c r="O104" s="85">
        <f t="shared" si="33"/>
        <v>0</v>
      </c>
      <c r="P104" s="91"/>
      <c r="Q104" s="175"/>
      <c r="R104" s="91"/>
      <c r="S104" s="91"/>
      <c r="T104" s="91"/>
      <c r="U104" s="175"/>
      <c r="V104" s="92" t="e">
        <f t="shared" si="32"/>
        <v>#DIV/0!</v>
      </c>
      <c r="W104" s="91"/>
      <c r="X104" s="87"/>
      <c r="Y104" s="87"/>
      <c r="Z104" s="6"/>
    </row>
    <row r="105" spans="1:26" ht="22.5" customHeight="1" thickTop="1" thickBot="1" x14ac:dyDescent="0.4">
      <c r="A105" s="82">
        <v>1</v>
      </c>
      <c r="B105" s="83" t="s">
        <v>156</v>
      </c>
      <c r="C105" s="83" t="s">
        <v>156</v>
      </c>
      <c r="D105" s="83" t="s">
        <v>167</v>
      </c>
      <c r="E105" s="83" t="s">
        <v>177</v>
      </c>
      <c r="F105" s="83" t="s">
        <v>230</v>
      </c>
      <c r="G105" s="83" t="s">
        <v>277</v>
      </c>
      <c r="H105" s="83"/>
      <c r="I105" s="83"/>
      <c r="J105" s="83"/>
      <c r="K105" s="84" t="s">
        <v>278</v>
      </c>
      <c r="L105" s="85">
        <f>SUM(L106:L107)</f>
        <v>0</v>
      </c>
      <c r="M105" s="85">
        <f>SUM(M106:M107)</f>
        <v>0</v>
      </c>
      <c r="N105" s="85">
        <f>SUM(N106:N107)</f>
        <v>0</v>
      </c>
      <c r="O105" s="85">
        <f t="shared" si="33"/>
        <v>0</v>
      </c>
      <c r="P105" s="85">
        <f t="shared" ref="P105:U105" si="46">SUM(P106:P107)</f>
        <v>0</v>
      </c>
      <c r="Q105" s="174">
        <f t="shared" si="46"/>
        <v>0</v>
      </c>
      <c r="R105" s="85">
        <f t="shared" si="46"/>
        <v>0</v>
      </c>
      <c r="S105" s="85">
        <f t="shared" si="46"/>
        <v>0</v>
      </c>
      <c r="T105" s="85">
        <f t="shared" si="46"/>
        <v>0</v>
      </c>
      <c r="U105" s="174">
        <f t="shared" si="46"/>
        <v>0</v>
      </c>
      <c r="V105" s="86" t="e">
        <f t="shared" si="32"/>
        <v>#DIV/0!</v>
      </c>
      <c r="W105" s="85"/>
      <c r="X105" s="87"/>
      <c r="Y105" s="87"/>
      <c r="Z105" s="96"/>
    </row>
    <row r="106" spans="1:26" ht="22.5" customHeight="1" thickTop="1" thickBot="1" x14ac:dyDescent="0.4">
      <c r="A106" s="88">
        <v>1</v>
      </c>
      <c r="B106" s="89" t="s">
        <v>156</v>
      </c>
      <c r="C106" s="89" t="s">
        <v>156</v>
      </c>
      <c r="D106" s="89" t="s">
        <v>167</v>
      </c>
      <c r="E106" s="89" t="s">
        <v>177</v>
      </c>
      <c r="F106" s="89" t="s">
        <v>230</v>
      </c>
      <c r="G106" s="89" t="s">
        <v>277</v>
      </c>
      <c r="H106" s="89" t="s">
        <v>156</v>
      </c>
      <c r="I106" s="89"/>
      <c r="J106" s="89"/>
      <c r="K106" s="90" t="s">
        <v>279</v>
      </c>
      <c r="L106" s="91"/>
      <c r="M106" s="91"/>
      <c r="N106" s="91"/>
      <c r="O106" s="85">
        <f t="shared" si="33"/>
        <v>0</v>
      </c>
      <c r="P106" s="91"/>
      <c r="Q106" s="175"/>
      <c r="R106" s="91"/>
      <c r="S106" s="91"/>
      <c r="T106" s="91"/>
      <c r="U106" s="175"/>
      <c r="V106" s="92" t="e">
        <f t="shared" si="32"/>
        <v>#DIV/0!</v>
      </c>
      <c r="W106" s="91"/>
      <c r="X106" s="87"/>
      <c r="Y106" s="87"/>
      <c r="Z106" s="6"/>
    </row>
    <row r="107" spans="1:26" ht="22.5" customHeight="1" thickTop="1" thickBot="1" x14ac:dyDescent="0.4">
      <c r="A107" s="88">
        <v>1</v>
      </c>
      <c r="B107" s="89" t="s">
        <v>156</v>
      </c>
      <c r="C107" s="89" t="s">
        <v>156</v>
      </c>
      <c r="D107" s="89" t="s">
        <v>167</v>
      </c>
      <c r="E107" s="89" t="s">
        <v>177</v>
      </c>
      <c r="F107" s="89" t="s">
        <v>230</v>
      </c>
      <c r="G107" s="89" t="s">
        <v>277</v>
      </c>
      <c r="H107" s="89" t="s">
        <v>165</v>
      </c>
      <c r="I107" s="89"/>
      <c r="J107" s="89"/>
      <c r="K107" s="90" t="s">
        <v>280</v>
      </c>
      <c r="L107" s="91"/>
      <c r="M107" s="91"/>
      <c r="N107" s="91"/>
      <c r="O107" s="85">
        <f t="shared" si="33"/>
        <v>0</v>
      </c>
      <c r="P107" s="91"/>
      <c r="Q107" s="175"/>
      <c r="R107" s="91"/>
      <c r="S107" s="91"/>
      <c r="T107" s="91"/>
      <c r="U107" s="175"/>
      <c r="V107" s="92" t="e">
        <f t="shared" si="32"/>
        <v>#DIV/0!</v>
      </c>
      <c r="W107" s="91"/>
      <c r="X107" s="87"/>
      <c r="Y107" s="87"/>
      <c r="Z107" s="6"/>
    </row>
    <row r="108" spans="1:26" ht="22.5" customHeight="1" thickTop="1" thickBot="1" x14ac:dyDescent="0.4">
      <c r="A108" s="82">
        <v>1</v>
      </c>
      <c r="B108" s="83" t="s">
        <v>156</v>
      </c>
      <c r="C108" s="83" t="s">
        <v>156</v>
      </c>
      <c r="D108" s="83" t="s">
        <v>167</v>
      </c>
      <c r="E108" s="83" t="s">
        <v>177</v>
      </c>
      <c r="F108" s="83" t="s">
        <v>230</v>
      </c>
      <c r="G108" s="83" t="s">
        <v>281</v>
      </c>
      <c r="H108" s="83"/>
      <c r="I108" s="83"/>
      <c r="J108" s="83"/>
      <c r="K108" s="84" t="s">
        <v>282</v>
      </c>
      <c r="L108" s="85">
        <f>SUM(L109:L110)</f>
        <v>0</v>
      </c>
      <c r="M108" s="85">
        <f>SUM(M109:M110)</f>
        <v>0</v>
      </c>
      <c r="N108" s="85">
        <f>SUM(N109:N110)</f>
        <v>0</v>
      </c>
      <c r="O108" s="85">
        <f t="shared" si="33"/>
        <v>0</v>
      </c>
      <c r="P108" s="85">
        <f t="shared" ref="P108:U108" si="47">SUM(P109:P110)</f>
        <v>0</v>
      </c>
      <c r="Q108" s="174">
        <f t="shared" si="47"/>
        <v>0</v>
      </c>
      <c r="R108" s="85">
        <f t="shared" si="47"/>
        <v>0</v>
      </c>
      <c r="S108" s="85">
        <f t="shared" si="47"/>
        <v>0</v>
      </c>
      <c r="T108" s="85">
        <f t="shared" si="47"/>
        <v>0</v>
      </c>
      <c r="U108" s="174">
        <f t="shared" si="47"/>
        <v>0</v>
      </c>
      <c r="V108" s="86" t="e">
        <f t="shared" si="32"/>
        <v>#DIV/0!</v>
      </c>
      <c r="W108" s="85"/>
      <c r="X108" s="87"/>
      <c r="Y108" s="87"/>
      <c r="Z108" s="96"/>
    </row>
    <row r="109" spans="1:26" ht="22.5" customHeight="1" thickTop="1" thickBot="1" x14ac:dyDescent="0.4">
      <c r="A109" s="88">
        <v>1</v>
      </c>
      <c r="B109" s="89" t="s">
        <v>156</v>
      </c>
      <c r="C109" s="89" t="s">
        <v>156</v>
      </c>
      <c r="D109" s="89" t="s">
        <v>167</v>
      </c>
      <c r="E109" s="89" t="s">
        <v>177</v>
      </c>
      <c r="F109" s="89" t="s">
        <v>230</v>
      </c>
      <c r="G109" s="89" t="s">
        <v>281</v>
      </c>
      <c r="H109" s="89" t="s">
        <v>156</v>
      </c>
      <c r="I109" s="89"/>
      <c r="J109" s="89"/>
      <c r="K109" s="90" t="s">
        <v>283</v>
      </c>
      <c r="L109" s="91"/>
      <c r="M109" s="91"/>
      <c r="N109" s="91"/>
      <c r="O109" s="85">
        <f t="shared" si="33"/>
        <v>0</v>
      </c>
      <c r="P109" s="91"/>
      <c r="Q109" s="175"/>
      <c r="R109" s="91"/>
      <c r="S109" s="91"/>
      <c r="T109" s="91"/>
      <c r="U109" s="175"/>
      <c r="V109" s="92" t="e">
        <f t="shared" si="32"/>
        <v>#DIV/0!</v>
      </c>
      <c r="W109" s="91"/>
      <c r="X109" s="87"/>
      <c r="Y109" s="87"/>
      <c r="Z109" s="6"/>
    </row>
    <row r="110" spans="1:26" ht="22.5" customHeight="1" thickTop="1" thickBot="1" x14ac:dyDescent="0.4">
      <c r="A110" s="88">
        <v>1</v>
      </c>
      <c r="B110" s="89" t="s">
        <v>156</v>
      </c>
      <c r="C110" s="89" t="s">
        <v>156</v>
      </c>
      <c r="D110" s="89" t="s">
        <v>167</v>
      </c>
      <c r="E110" s="89" t="s">
        <v>177</v>
      </c>
      <c r="F110" s="89" t="s">
        <v>230</v>
      </c>
      <c r="G110" s="89" t="s">
        <v>281</v>
      </c>
      <c r="H110" s="89" t="s">
        <v>165</v>
      </c>
      <c r="I110" s="89"/>
      <c r="J110" s="89"/>
      <c r="K110" s="90" t="s">
        <v>284</v>
      </c>
      <c r="L110" s="91"/>
      <c r="M110" s="91"/>
      <c r="N110" s="91"/>
      <c r="O110" s="85">
        <f t="shared" si="33"/>
        <v>0</v>
      </c>
      <c r="P110" s="91"/>
      <c r="Q110" s="175"/>
      <c r="R110" s="91"/>
      <c r="S110" s="91"/>
      <c r="T110" s="91"/>
      <c r="U110" s="175"/>
      <c r="V110" s="92" t="e">
        <f t="shared" si="32"/>
        <v>#DIV/0!</v>
      </c>
      <c r="W110" s="91"/>
      <c r="X110" s="87"/>
      <c r="Y110" s="87"/>
      <c r="Z110" s="6"/>
    </row>
    <row r="111" spans="1:26" ht="22.5" customHeight="1" thickTop="1" thickBot="1" x14ac:dyDescent="0.4">
      <c r="A111" s="82">
        <v>1</v>
      </c>
      <c r="B111" s="83" t="s">
        <v>156</v>
      </c>
      <c r="C111" s="83" t="s">
        <v>156</v>
      </c>
      <c r="D111" s="83" t="s">
        <v>167</v>
      </c>
      <c r="E111" s="83" t="s">
        <v>177</v>
      </c>
      <c r="F111" s="83" t="s">
        <v>230</v>
      </c>
      <c r="G111" s="83" t="s">
        <v>285</v>
      </c>
      <c r="H111" s="83"/>
      <c r="I111" s="83"/>
      <c r="J111" s="83"/>
      <c r="K111" s="84" t="s">
        <v>286</v>
      </c>
      <c r="L111" s="85">
        <f>SUM(L112:L113)</f>
        <v>0</v>
      </c>
      <c r="M111" s="85">
        <f>SUM(M112:M113)</f>
        <v>0</v>
      </c>
      <c r="N111" s="85">
        <f>SUM(N112:N113)</f>
        <v>0</v>
      </c>
      <c r="O111" s="85">
        <f t="shared" si="33"/>
        <v>0</v>
      </c>
      <c r="P111" s="85">
        <f t="shared" ref="P111:U111" si="48">SUM(P112:P113)</f>
        <v>0</v>
      </c>
      <c r="Q111" s="174">
        <f t="shared" si="48"/>
        <v>0</v>
      </c>
      <c r="R111" s="85">
        <f t="shared" si="48"/>
        <v>0</v>
      </c>
      <c r="S111" s="85">
        <f t="shared" si="48"/>
        <v>0</v>
      </c>
      <c r="T111" s="85">
        <f t="shared" si="48"/>
        <v>0</v>
      </c>
      <c r="U111" s="174">
        <f t="shared" si="48"/>
        <v>0</v>
      </c>
      <c r="V111" s="86" t="e">
        <f t="shared" si="32"/>
        <v>#DIV/0!</v>
      </c>
      <c r="W111" s="85"/>
      <c r="X111" s="87"/>
      <c r="Y111" s="87"/>
      <c r="Z111" s="96"/>
    </row>
    <row r="112" spans="1:26" ht="22.5" customHeight="1" thickTop="1" thickBot="1" x14ac:dyDescent="0.4">
      <c r="A112" s="88">
        <v>1</v>
      </c>
      <c r="B112" s="89" t="s">
        <v>156</v>
      </c>
      <c r="C112" s="89" t="s">
        <v>156</v>
      </c>
      <c r="D112" s="89" t="s">
        <v>167</v>
      </c>
      <c r="E112" s="89" t="s">
        <v>177</v>
      </c>
      <c r="F112" s="89" t="s">
        <v>230</v>
      </c>
      <c r="G112" s="89" t="s">
        <v>285</v>
      </c>
      <c r="H112" s="89" t="s">
        <v>156</v>
      </c>
      <c r="I112" s="89"/>
      <c r="J112" s="89"/>
      <c r="K112" s="90" t="s">
        <v>287</v>
      </c>
      <c r="L112" s="91"/>
      <c r="M112" s="91"/>
      <c r="N112" s="91"/>
      <c r="O112" s="85">
        <f t="shared" si="33"/>
        <v>0</v>
      </c>
      <c r="P112" s="91"/>
      <c r="Q112" s="175"/>
      <c r="R112" s="91"/>
      <c r="S112" s="91"/>
      <c r="T112" s="91"/>
      <c r="U112" s="175"/>
      <c r="V112" s="92" t="e">
        <f t="shared" si="32"/>
        <v>#DIV/0!</v>
      </c>
      <c r="W112" s="91"/>
      <c r="X112" s="87"/>
      <c r="Y112" s="87"/>
      <c r="Z112" s="6"/>
    </row>
    <row r="113" spans="1:26" ht="22.5" customHeight="1" thickTop="1" thickBot="1" x14ac:dyDescent="0.4">
      <c r="A113" s="88">
        <v>1</v>
      </c>
      <c r="B113" s="89" t="s">
        <v>156</v>
      </c>
      <c r="C113" s="89" t="s">
        <v>156</v>
      </c>
      <c r="D113" s="89" t="s">
        <v>167</v>
      </c>
      <c r="E113" s="89" t="s">
        <v>177</v>
      </c>
      <c r="F113" s="89" t="s">
        <v>230</v>
      </c>
      <c r="G113" s="89" t="s">
        <v>285</v>
      </c>
      <c r="H113" s="89" t="s">
        <v>165</v>
      </c>
      <c r="I113" s="89"/>
      <c r="J113" s="89"/>
      <c r="K113" s="90" t="s">
        <v>288</v>
      </c>
      <c r="L113" s="91"/>
      <c r="M113" s="91"/>
      <c r="N113" s="91"/>
      <c r="O113" s="85">
        <f t="shared" si="33"/>
        <v>0</v>
      </c>
      <c r="P113" s="91"/>
      <c r="Q113" s="175"/>
      <c r="R113" s="91"/>
      <c r="S113" s="91"/>
      <c r="T113" s="91"/>
      <c r="U113" s="175"/>
      <c r="V113" s="92" t="e">
        <f t="shared" si="32"/>
        <v>#DIV/0!</v>
      </c>
      <c r="W113" s="91"/>
      <c r="X113" s="87"/>
      <c r="Y113" s="87"/>
      <c r="Z113" s="6"/>
    </row>
    <row r="114" spans="1:26" ht="22.5" customHeight="1" thickTop="1" thickBot="1" x14ac:dyDescent="0.4">
      <c r="A114" s="82">
        <v>1</v>
      </c>
      <c r="B114" s="83" t="s">
        <v>156</v>
      </c>
      <c r="C114" s="83" t="s">
        <v>156</v>
      </c>
      <c r="D114" s="83" t="s">
        <v>167</v>
      </c>
      <c r="E114" s="83" t="s">
        <v>177</v>
      </c>
      <c r="F114" s="83" t="s">
        <v>230</v>
      </c>
      <c r="G114" s="83" t="s">
        <v>289</v>
      </c>
      <c r="H114" s="83"/>
      <c r="I114" s="83"/>
      <c r="J114" s="83"/>
      <c r="K114" s="84" t="s">
        <v>290</v>
      </c>
      <c r="L114" s="85">
        <f>SUM(L115:L116)</f>
        <v>0</v>
      </c>
      <c r="M114" s="85">
        <f>SUM(M115:M116)</f>
        <v>0</v>
      </c>
      <c r="N114" s="85">
        <f>SUM(N115:N116)</f>
        <v>0</v>
      </c>
      <c r="O114" s="85">
        <f t="shared" si="33"/>
        <v>0</v>
      </c>
      <c r="P114" s="85">
        <f t="shared" ref="P114:U114" si="49">SUM(P115:P116)</f>
        <v>0</v>
      </c>
      <c r="Q114" s="174">
        <f t="shared" si="49"/>
        <v>0</v>
      </c>
      <c r="R114" s="85">
        <f t="shared" si="49"/>
        <v>0</v>
      </c>
      <c r="S114" s="85">
        <f t="shared" si="49"/>
        <v>0</v>
      </c>
      <c r="T114" s="85">
        <f t="shared" si="49"/>
        <v>0</v>
      </c>
      <c r="U114" s="174">
        <f t="shared" si="49"/>
        <v>0</v>
      </c>
      <c r="V114" s="86" t="e">
        <f t="shared" si="32"/>
        <v>#DIV/0!</v>
      </c>
      <c r="W114" s="85"/>
      <c r="X114" s="87"/>
      <c r="Y114" s="87"/>
      <c r="Z114" s="96"/>
    </row>
    <row r="115" spans="1:26" ht="22.5" customHeight="1" thickTop="1" thickBot="1" x14ac:dyDescent="0.4">
      <c r="A115" s="88">
        <v>1</v>
      </c>
      <c r="B115" s="89" t="s">
        <v>156</v>
      </c>
      <c r="C115" s="89" t="s">
        <v>156</v>
      </c>
      <c r="D115" s="89" t="s">
        <v>167</v>
      </c>
      <c r="E115" s="89" t="s">
        <v>177</v>
      </c>
      <c r="F115" s="89" t="s">
        <v>230</v>
      </c>
      <c r="G115" s="89" t="s">
        <v>289</v>
      </c>
      <c r="H115" s="89" t="s">
        <v>156</v>
      </c>
      <c r="I115" s="89"/>
      <c r="J115" s="89"/>
      <c r="K115" s="90" t="s">
        <v>291</v>
      </c>
      <c r="L115" s="91"/>
      <c r="M115" s="91"/>
      <c r="N115" s="91"/>
      <c r="O115" s="85">
        <f t="shared" si="33"/>
        <v>0</v>
      </c>
      <c r="P115" s="91"/>
      <c r="Q115" s="175"/>
      <c r="R115" s="91"/>
      <c r="S115" s="91"/>
      <c r="T115" s="91"/>
      <c r="U115" s="175"/>
      <c r="V115" s="92" t="e">
        <f t="shared" si="32"/>
        <v>#DIV/0!</v>
      </c>
      <c r="W115" s="91"/>
      <c r="X115" s="87"/>
      <c r="Y115" s="87"/>
      <c r="Z115" s="6"/>
    </row>
    <row r="116" spans="1:26" ht="22.5" customHeight="1" thickTop="1" thickBot="1" x14ac:dyDescent="0.4">
      <c r="A116" s="88">
        <v>1</v>
      </c>
      <c r="B116" s="89" t="s">
        <v>156</v>
      </c>
      <c r="C116" s="89" t="s">
        <v>156</v>
      </c>
      <c r="D116" s="89" t="s">
        <v>167</v>
      </c>
      <c r="E116" s="89" t="s">
        <v>177</v>
      </c>
      <c r="F116" s="89" t="s">
        <v>230</v>
      </c>
      <c r="G116" s="89" t="s">
        <v>289</v>
      </c>
      <c r="H116" s="89" t="s">
        <v>165</v>
      </c>
      <c r="I116" s="89"/>
      <c r="J116" s="89"/>
      <c r="K116" s="90" t="s">
        <v>292</v>
      </c>
      <c r="L116" s="91"/>
      <c r="M116" s="91"/>
      <c r="N116" s="91"/>
      <c r="O116" s="85">
        <f t="shared" si="33"/>
        <v>0</v>
      </c>
      <c r="P116" s="91"/>
      <c r="Q116" s="175"/>
      <c r="R116" s="91"/>
      <c r="S116" s="91"/>
      <c r="T116" s="91"/>
      <c r="U116" s="175"/>
      <c r="V116" s="92" t="e">
        <f t="shared" si="32"/>
        <v>#DIV/0!</v>
      </c>
      <c r="W116" s="91"/>
      <c r="X116" s="87"/>
      <c r="Y116" s="87"/>
      <c r="Z116" s="6"/>
    </row>
    <row r="117" spans="1:26" ht="22.5" customHeight="1" thickTop="1" thickBot="1" x14ac:dyDescent="0.4">
      <c r="A117" s="76">
        <v>1</v>
      </c>
      <c r="B117" s="76" t="s">
        <v>156</v>
      </c>
      <c r="C117" s="76" t="s">
        <v>156</v>
      </c>
      <c r="D117" s="77" t="s">
        <v>167</v>
      </c>
      <c r="E117" s="77" t="s">
        <v>177</v>
      </c>
      <c r="F117" s="77" t="s">
        <v>250</v>
      </c>
      <c r="G117" s="93"/>
      <c r="H117" s="77"/>
      <c r="I117" s="77"/>
      <c r="J117" s="77"/>
      <c r="K117" s="78" t="s">
        <v>293</v>
      </c>
      <c r="L117" s="79">
        <f>+L118+L121+L124+L127+L130+L133+L136+L139+L142+L145</f>
        <v>0</v>
      </c>
      <c r="M117" s="79">
        <f>+M118+M121+M124+M127+M130+M133+M136+M139+M142+M145</f>
        <v>0</v>
      </c>
      <c r="N117" s="79">
        <f>+N118+N121+N124+N127+N130+N133+N136+N139+N142+N145</f>
        <v>0</v>
      </c>
      <c r="O117" s="79">
        <f t="shared" si="33"/>
        <v>0</v>
      </c>
      <c r="P117" s="79">
        <f t="shared" ref="P117:U117" si="50">+P118+P121+P124+P127+P130+P133+P136+P139+P142+P145</f>
        <v>0</v>
      </c>
      <c r="Q117" s="176">
        <f t="shared" si="50"/>
        <v>0</v>
      </c>
      <c r="R117" s="79">
        <f t="shared" si="50"/>
        <v>0</v>
      </c>
      <c r="S117" s="79">
        <f t="shared" si="50"/>
        <v>0</v>
      </c>
      <c r="T117" s="79">
        <f t="shared" si="50"/>
        <v>0</v>
      </c>
      <c r="U117" s="176">
        <f t="shared" si="50"/>
        <v>0</v>
      </c>
      <c r="V117" s="80" t="e">
        <f t="shared" si="32"/>
        <v>#DIV/0!</v>
      </c>
      <c r="W117" s="79"/>
      <c r="X117" s="76"/>
      <c r="Y117" s="76"/>
      <c r="Z117" s="96"/>
    </row>
    <row r="118" spans="1:26" ht="22.5" customHeight="1" thickTop="1" thickBot="1" x14ac:dyDescent="0.4">
      <c r="A118" s="82">
        <v>1</v>
      </c>
      <c r="B118" s="83" t="s">
        <v>156</v>
      </c>
      <c r="C118" s="83" t="s">
        <v>156</v>
      </c>
      <c r="D118" s="83" t="s">
        <v>167</v>
      </c>
      <c r="E118" s="83" t="s">
        <v>177</v>
      </c>
      <c r="F118" s="83" t="s">
        <v>250</v>
      </c>
      <c r="G118" s="83" t="s">
        <v>254</v>
      </c>
      <c r="H118" s="83"/>
      <c r="I118" s="83"/>
      <c r="J118" s="83"/>
      <c r="K118" s="84" t="s">
        <v>255</v>
      </c>
      <c r="L118" s="85">
        <f>SUM(L119:L120)</f>
        <v>0</v>
      </c>
      <c r="M118" s="85">
        <f>SUM(M119:M120)</f>
        <v>0</v>
      </c>
      <c r="N118" s="85">
        <f>SUM(N119:N120)</f>
        <v>0</v>
      </c>
      <c r="O118" s="85">
        <f t="shared" si="33"/>
        <v>0</v>
      </c>
      <c r="P118" s="85">
        <f t="shared" ref="P118:U118" si="51">SUM(P119:P120)</f>
        <v>0</v>
      </c>
      <c r="Q118" s="174">
        <f t="shared" si="51"/>
        <v>0</v>
      </c>
      <c r="R118" s="85">
        <f t="shared" si="51"/>
        <v>0</v>
      </c>
      <c r="S118" s="85">
        <f t="shared" si="51"/>
        <v>0</v>
      </c>
      <c r="T118" s="85">
        <f t="shared" si="51"/>
        <v>0</v>
      </c>
      <c r="U118" s="174">
        <f t="shared" si="51"/>
        <v>0</v>
      </c>
      <c r="V118" s="86" t="e">
        <f t="shared" si="32"/>
        <v>#DIV/0!</v>
      </c>
      <c r="W118" s="85"/>
      <c r="X118" s="87"/>
      <c r="Y118" s="87"/>
      <c r="Z118" s="96"/>
    </row>
    <row r="119" spans="1:26" ht="22.5" customHeight="1" thickTop="1" thickBot="1" x14ac:dyDescent="0.4">
      <c r="A119" s="88">
        <v>1</v>
      </c>
      <c r="B119" s="89" t="s">
        <v>156</v>
      </c>
      <c r="C119" s="89" t="s">
        <v>156</v>
      </c>
      <c r="D119" s="89" t="s">
        <v>167</v>
      </c>
      <c r="E119" s="89" t="s">
        <v>177</v>
      </c>
      <c r="F119" s="89" t="s">
        <v>250</v>
      </c>
      <c r="G119" s="89" t="s">
        <v>254</v>
      </c>
      <c r="H119" s="89" t="s">
        <v>156</v>
      </c>
      <c r="I119" s="89"/>
      <c r="J119" s="89"/>
      <c r="K119" s="90" t="s">
        <v>256</v>
      </c>
      <c r="L119" s="91"/>
      <c r="M119" s="91"/>
      <c r="N119" s="91"/>
      <c r="O119" s="85">
        <f t="shared" si="33"/>
        <v>0</v>
      </c>
      <c r="P119" s="91"/>
      <c r="Q119" s="175"/>
      <c r="R119" s="91"/>
      <c r="S119" s="91"/>
      <c r="T119" s="91"/>
      <c r="U119" s="175"/>
      <c r="V119" s="92" t="e">
        <f t="shared" si="32"/>
        <v>#DIV/0!</v>
      </c>
      <c r="W119" s="91"/>
      <c r="X119" s="87"/>
      <c r="Y119" s="87"/>
      <c r="Z119" s="6"/>
    </row>
    <row r="120" spans="1:26" ht="22.5" customHeight="1" thickTop="1" thickBot="1" x14ac:dyDescent="0.4">
      <c r="A120" s="88">
        <v>1</v>
      </c>
      <c r="B120" s="89" t="s">
        <v>156</v>
      </c>
      <c r="C120" s="89" t="s">
        <v>156</v>
      </c>
      <c r="D120" s="89" t="s">
        <v>167</v>
      </c>
      <c r="E120" s="89" t="s">
        <v>177</v>
      </c>
      <c r="F120" s="89" t="s">
        <v>250</v>
      </c>
      <c r="G120" s="89" t="s">
        <v>254</v>
      </c>
      <c r="H120" s="89" t="s">
        <v>165</v>
      </c>
      <c r="I120" s="89"/>
      <c r="J120" s="89"/>
      <c r="K120" s="90" t="s">
        <v>294</v>
      </c>
      <c r="L120" s="91"/>
      <c r="M120" s="91"/>
      <c r="N120" s="91"/>
      <c r="O120" s="85">
        <f t="shared" si="33"/>
        <v>0</v>
      </c>
      <c r="P120" s="91"/>
      <c r="Q120" s="175"/>
      <c r="R120" s="91"/>
      <c r="S120" s="91"/>
      <c r="T120" s="91"/>
      <c r="U120" s="175"/>
      <c r="V120" s="92" t="e">
        <f t="shared" si="32"/>
        <v>#DIV/0!</v>
      </c>
      <c r="W120" s="91"/>
      <c r="X120" s="87"/>
      <c r="Y120" s="87"/>
      <c r="Z120" s="6"/>
    </row>
    <row r="121" spans="1:26" ht="22.5" customHeight="1" thickTop="1" thickBot="1" x14ac:dyDescent="0.4">
      <c r="A121" s="82">
        <v>1</v>
      </c>
      <c r="B121" s="83" t="s">
        <v>156</v>
      </c>
      <c r="C121" s="83" t="s">
        <v>156</v>
      </c>
      <c r="D121" s="83" t="s">
        <v>167</v>
      </c>
      <c r="E121" s="83" t="s">
        <v>177</v>
      </c>
      <c r="F121" s="83" t="s">
        <v>250</v>
      </c>
      <c r="G121" s="83" t="s">
        <v>158</v>
      </c>
      <c r="H121" s="83"/>
      <c r="I121" s="83"/>
      <c r="J121" s="83"/>
      <c r="K121" s="84" t="s">
        <v>258</v>
      </c>
      <c r="L121" s="85">
        <f>SUM(L122:L123)</f>
        <v>0</v>
      </c>
      <c r="M121" s="85">
        <f>SUM(M122:M123)</f>
        <v>0</v>
      </c>
      <c r="N121" s="85">
        <f>SUM(N122:N123)</f>
        <v>0</v>
      </c>
      <c r="O121" s="85">
        <f t="shared" si="33"/>
        <v>0</v>
      </c>
      <c r="P121" s="85">
        <f t="shared" ref="P121:U121" si="52">SUM(P122:P123)</f>
        <v>0</v>
      </c>
      <c r="Q121" s="174">
        <f t="shared" si="52"/>
        <v>0</v>
      </c>
      <c r="R121" s="85">
        <f t="shared" si="52"/>
        <v>0</v>
      </c>
      <c r="S121" s="85">
        <f t="shared" si="52"/>
        <v>0</v>
      </c>
      <c r="T121" s="85">
        <f t="shared" si="52"/>
        <v>0</v>
      </c>
      <c r="U121" s="174">
        <f t="shared" si="52"/>
        <v>0</v>
      </c>
      <c r="V121" s="86" t="e">
        <f t="shared" si="32"/>
        <v>#DIV/0!</v>
      </c>
      <c r="W121" s="85"/>
      <c r="X121" s="87"/>
      <c r="Y121" s="87"/>
      <c r="Z121" s="96"/>
    </row>
    <row r="122" spans="1:26" ht="22.5" customHeight="1" thickTop="1" thickBot="1" x14ac:dyDescent="0.4">
      <c r="A122" s="88">
        <v>1</v>
      </c>
      <c r="B122" s="89" t="s">
        <v>156</v>
      </c>
      <c r="C122" s="89" t="s">
        <v>156</v>
      </c>
      <c r="D122" s="89" t="s">
        <v>167</v>
      </c>
      <c r="E122" s="89" t="s">
        <v>177</v>
      </c>
      <c r="F122" s="89" t="s">
        <v>250</v>
      </c>
      <c r="G122" s="89" t="s">
        <v>158</v>
      </c>
      <c r="H122" s="89" t="s">
        <v>156</v>
      </c>
      <c r="I122" s="89"/>
      <c r="J122" s="89"/>
      <c r="K122" s="90" t="s">
        <v>259</v>
      </c>
      <c r="L122" s="91"/>
      <c r="M122" s="91"/>
      <c r="N122" s="91"/>
      <c r="O122" s="85">
        <f t="shared" si="33"/>
        <v>0</v>
      </c>
      <c r="P122" s="91"/>
      <c r="Q122" s="175"/>
      <c r="R122" s="91"/>
      <c r="S122" s="91"/>
      <c r="T122" s="91"/>
      <c r="U122" s="175"/>
      <c r="V122" s="92" t="e">
        <f t="shared" si="32"/>
        <v>#DIV/0!</v>
      </c>
      <c r="W122" s="91"/>
      <c r="X122" s="87"/>
      <c r="Y122" s="87"/>
      <c r="Z122" s="6"/>
    </row>
    <row r="123" spans="1:26" ht="22.5" customHeight="1" thickTop="1" thickBot="1" x14ac:dyDescent="0.4">
      <c r="A123" s="88">
        <v>1</v>
      </c>
      <c r="B123" s="89" t="s">
        <v>156</v>
      </c>
      <c r="C123" s="89" t="s">
        <v>156</v>
      </c>
      <c r="D123" s="89" t="s">
        <v>167</v>
      </c>
      <c r="E123" s="89" t="s">
        <v>177</v>
      </c>
      <c r="F123" s="89" t="s">
        <v>250</v>
      </c>
      <c r="G123" s="89" t="s">
        <v>158</v>
      </c>
      <c r="H123" s="89" t="s">
        <v>165</v>
      </c>
      <c r="I123" s="89"/>
      <c r="J123" s="89"/>
      <c r="K123" s="90" t="s">
        <v>260</v>
      </c>
      <c r="L123" s="91"/>
      <c r="M123" s="91"/>
      <c r="N123" s="91"/>
      <c r="O123" s="85">
        <f t="shared" si="33"/>
        <v>0</v>
      </c>
      <c r="P123" s="91"/>
      <c r="Q123" s="175"/>
      <c r="R123" s="91"/>
      <c r="S123" s="91"/>
      <c r="T123" s="91"/>
      <c r="U123" s="175"/>
      <c r="V123" s="92" t="e">
        <f t="shared" si="32"/>
        <v>#DIV/0!</v>
      </c>
      <c r="W123" s="91"/>
      <c r="X123" s="87"/>
      <c r="Y123" s="87"/>
      <c r="Z123" s="6"/>
    </row>
    <row r="124" spans="1:26" ht="22.5" customHeight="1" thickTop="1" thickBot="1" x14ac:dyDescent="0.4">
      <c r="A124" s="82">
        <v>1</v>
      </c>
      <c r="B124" s="83" t="s">
        <v>156</v>
      </c>
      <c r="C124" s="83" t="s">
        <v>156</v>
      </c>
      <c r="D124" s="83" t="s">
        <v>167</v>
      </c>
      <c r="E124" s="83" t="s">
        <v>177</v>
      </c>
      <c r="F124" s="83" t="s">
        <v>250</v>
      </c>
      <c r="G124" s="83" t="s">
        <v>167</v>
      </c>
      <c r="H124" s="83"/>
      <c r="I124" s="83"/>
      <c r="J124" s="83"/>
      <c r="K124" s="84" t="s">
        <v>261</v>
      </c>
      <c r="L124" s="85">
        <f>SUM(L125:L126)</f>
        <v>0</v>
      </c>
      <c r="M124" s="85">
        <f>SUM(M125:M126)</f>
        <v>0</v>
      </c>
      <c r="N124" s="85">
        <f>SUM(N125:N126)</f>
        <v>0</v>
      </c>
      <c r="O124" s="85">
        <f t="shared" si="33"/>
        <v>0</v>
      </c>
      <c r="P124" s="85">
        <f t="shared" ref="P124:U124" si="53">SUM(P125:P126)</f>
        <v>0</v>
      </c>
      <c r="Q124" s="174">
        <f t="shared" si="53"/>
        <v>0</v>
      </c>
      <c r="R124" s="85">
        <f t="shared" si="53"/>
        <v>0</v>
      </c>
      <c r="S124" s="85">
        <f t="shared" si="53"/>
        <v>0</v>
      </c>
      <c r="T124" s="85">
        <f t="shared" si="53"/>
        <v>0</v>
      </c>
      <c r="U124" s="174">
        <f t="shared" si="53"/>
        <v>0</v>
      </c>
      <c r="V124" s="86" t="e">
        <f t="shared" si="32"/>
        <v>#DIV/0!</v>
      </c>
      <c r="W124" s="85"/>
      <c r="X124" s="87"/>
      <c r="Y124" s="87"/>
      <c r="Z124" s="96"/>
    </row>
    <row r="125" spans="1:26" ht="22.5" customHeight="1" thickTop="1" thickBot="1" x14ac:dyDescent="0.4">
      <c r="A125" s="88">
        <v>1</v>
      </c>
      <c r="B125" s="89" t="s">
        <v>156</v>
      </c>
      <c r="C125" s="89" t="s">
        <v>156</v>
      </c>
      <c r="D125" s="89" t="s">
        <v>167</v>
      </c>
      <c r="E125" s="89" t="s">
        <v>177</v>
      </c>
      <c r="F125" s="89" t="s">
        <v>250</v>
      </c>
      <c r="G125" s="89" t="s">
        <v>167</v>
      </c>
      <c r="H125" s="89" t="s">
        <v>156</v>
      </c>
      <c r="I125" s="89"/>
      <c r="J125" s="89"/>
      <c r="K125" s="90" t="s">
        <v>262</v>
      </c>
      <c r="L125" s="91"/>
      <c r="M125" s="91"/>
      <c r="N125" s="91"/>
      <c r="O125" s="85">
        <f t="shared" si="33"/>
        <v>0</v>
      </c>
      <c r="P125" s="91"/>
      <c r="Q125" s="175"/>
      <c r="R125" s="91"/>
      <c r="S125" s="91"/>
      <c r="T125" s="91"/>
      <c r="U125" s="175"/>
      <c r="V125" s="92" t="e">
        <f t="shared" si="32"/>
        <v>#DIV/0!</v>
      </c>
      <c r="W125" s="91"/>
      <c r="X125" s="87"/>
      <c r="Y125" s="87"/>
      <c r="Z125" s="6"/>
    </row>
    <row r="126" spans="1:26" ht="22.5" customHeight="1" thickTop="1" thickBot="1" x14ac:dyDescent="0.4">
      <c r="A126" s="88">
        <v>1</v>
      </c>
      <c r="B126" s="89" t="s">
        <v>156</v>
      </c>
      <c r="C126" s="89" t="s">
        <v>156</v>
      </c>
      <c r="D126" s="89" t="s">
        <v>167</v>
      </c>
      <c r="E126" s="89" t="s">
        <v>177</v>
      </c>
      <c r="F126" s="89" t="s">
        <v>250</v>
      </c>
      <c r="G126" s="89" t="s">
        <v>167</v>
      </c>
      <c r="H126" s="89" t="s">
        <v>165</v>
      </c>
      <c r="I126" s="89"/>
      <c r="J126" s="89"/>
      <c r="K126" s="90" t="s">
        <v>263</v>
      </c>
      <c r="L126" s="91"/>
      <c r="M126" s="91"/>
      <c r="N126" s="91"/>
      <c r="O126" s="85">
        <f t="shared" si="33"/>
        <v>0</v>
      </c>
      <c r="P126" s="91"/>
      <c r="Q126" s="175"/>
      <c r="R126" s="91"/>
      <c r="S126" s="91"/>
      <c r="T126" s="91"/>
      <c r="U126" s="175"/>
      <c r="V126" s="92" t="e">
        <f t="shared" si="32"/>
        <v>#DIV/0!</v>
      </c>
      <c r="W126" s="91"/>
      <c r="X126" s="87"/>
      <c r="Y126" s="87"/>
      <c r="Z126" s="6"/>
    </row>
    <row r="127" spans="1:26" ht="22.5" customHeight="1" thickTop="1" thickBot="1" x14ac:dyDescent="0.4">
      <c r="A127" s="82">
        <v>1</v>
      </c>
      <c r="B127" s="83" t="s">
        <v>156</v>
      </c>
      <c r="C127" s="83" t="s">
        <v>156</v>
      </c>
      <c r="D127" s="83" t="s">
        <v>167</v>
      </c>
      <c r="E127" s="83" t="s">
        <v>177</v>
      </c>
      <c r="F127" s="83" t="s">
        <v>250</v>
      </c>
      <c r="G127" s="83" t="s">
        <v>228</v>
      </c>
      <c r="H127" s="83"/>
      <c r="I127" s="83"/>
      <c r="J127" s="83"/>
      <c r="K127" s="84" t="s">
        <v>264</v>
      </c>
      <c r="L127" s="85">
        <f>SUM(L128:L129)</f>
        <v>0</v>
      </c>
      <c r="M127" s="85">
        <f>SUM(M128:M129)</f>
        <v>0</v>
      </c>
      <c r="N127" s="85">
        <f>SUM(N128:N129)</f>
        <v>0</v>
      </c>
      <c r="O127" s="85">
        <f t="shared" si="33"/>
        <v>0</v>
      </c>
      <c r="P127" s="85">
        <f t="shared" ref="P127:U127" si="54">SUM(P128:P129)</f>
        <v>0</v>
      </c>
      <c r="Q127" s="174">
        <f t="shared" si="54"/>
        <v>0</v>
      </c>
      <c r="R127" s="85">
        <f t="shared" si="54"/>
        <v>0</v>
      </c>
      <c r="S127" s="85">
        <f t="shared" si="54"/>
        <v>0</v>
      </c>
      <c r="T127" s="85">
        <f t="shared" si="54"/>
        <v>0</v>
      </c>
      <c r="U127" s="174">
        <f t="shared" si="54"/>
        <v>0</v>
      </c>
      <c r="V127" s="86" t="e">
        <f t="shared" si="32"/>
        <v>#DIV/0!</v>
      </c>
      <c r="W127" s="85"/>
      <c r="X127" s="87"/>
      <c r="Y127" s="87"/>
      <c r="Z127" s="96"/>
    </row>
    <row r="128" spans="1:26" ht="22.5" customHeight="1" thickTop="1" thickBot="1" x14ac:dyDescent="0.4">
      <c r="A128" s="88">
        <v>1</v>
      </c>
      <c r="B128" s="89" t="s">
        <v>156</v>
      </c>
      <c r="C128" s="89" t="s">
        <v>156</v>
      </c>
      <c r="D128" s="89" t="s">
        <v>167</v>
      </c>
      <c r="E128" s="89" t="s">
        <v>177</v>
      </c>
      <c r="F128" s="89" t="s">
        <v>250</v>
      </c>
      <c r="G128" s="89" t="s">
        <v>228</v>
      </c>
      <c r="H128" s="89" t="s">
        <v>156</v>
      </c>
      <c r="I128" s="89"/>
      <c r="J128" s="89"/>
      <c r="K128" s="90" t="s">
        <v>265</v>
      </c>
      <c r="L128" s="91"/>
      <c r="M128" s="91"/>
      <c r="N128" s="91"/>
      <c r="O128" s="85">
        <f t="shared" si="33"/>
        <v>0</v>
      </c>
      <c r="P128" s="91"/>
      <c r="Q128" s="175"/>
      <c r="R128" s="91"/>
      <c r="S128" s="91"/>
      <c r="T128" s="91"/>
      <c r="U128" s="175"/>
      <c r="V128" s="92" t="e">
        <f t="shared" si="32"/>
        <v>#DIV/0!</v>
      </c>
      <c r="W128" s="91"/>
      <c r="X128" s="87"/>
      <c r="Y128" s="87"/>
      <c r="Z128" s="6"/>
    </row>
    <row r="129" spans="1:26" ht="22.5" customHeight="1" thickTop="1" thickBot="1" x14ac:dyDescent="0.4">
      <c r="A129" s="88">
        <v>1</v>
      </c>
      <c r="B129" s="89" t="s">
        <v>156</v>
      </c>
      <c r="C129" s="89" t="s">
        <v>156</v>
      </c>
      <c r="D129" s="89" t="s">
        <v>167</v>
      </c>
      <c r="E129" s="89" t="s">
        <v>177</v>
      </c>
      <c r="F129" s="89" t="s">
        <v>250</v>
      </c>
      <c r="G129" s="89" t="s">
        <v>228</v>
      </c>
      <c r="H129" s="89" t="s">
        <v>165</v>
      </c>
      <c r="I129" s="89"/>
      <c r="J129" s="89"/>
      <c r="K129" s="90" t="s">
        <v>266</v>
      </c>
      <c r="L129" s="91"/>
      <c r="M129" s="91"/>
      <c r="N129" s="91"/>
      <c r="O129" s="85">
        <f t="shared" si="33"/>
        <v>0</v>
      </c>
      <c r="P129" s="91"/>
      <c r="Q129" s="175"/>
      <c r="R129" s="91"/>
      <c r="S129" s="91"/>
      <c r="T129" s="91"/>
      <c r="U129" s="175"/>
      <c r="V129" s="92" t="e">
        <f t="shared" si="32"/>
        <v>#DIV/0!</v>
      </c>
      <c r="W129" s="91"/>
      <c r="X129" s="87"/>
      <c r="Y129" s="87"/>
      <c r="Z129" s="6"/>
    </row>
    <row r="130" spans="1:26" ht="22.5" customHeight="1" thickTop="1" thickBot="1" x14ac:dyDescent="0.4">
      <c r="A130" s="82">
        <v>1</v>
      </c>
      <c r="B130" s="83" t="s">
        <v>156</v>
      </c>
      <c r="C130" s="83" t="s">
        <v>156</v>
      </c>
      <c r="D130" s="83" t="s">
        <v>167</v>
      </c>
      <c r="E130" s="83" t="s">
        <v>177</v>
      </c>
      <c r="F130" s="83" t="s">
        <v>250</v>
      </c>
      <c r="G130" s="83" t="s">
        <v>235</v>
      </c>
      <c r="H130" s="83"/>
      <c r="I130" s="83"/>
      <c r="J130" s="83"/>
      <c r="K130" s="84" t="s">
        <v>267</v>
      </c>
      <c r="L130" s="85">
        <f>SUM(L131:L132)</f>
        <v>0</v>
      </c>
      <c r="M130" s="85">
        <f>SUM(M131:M132)</f>
        <v>0</v>
      </c>
      <c r="N130" s="85">
        <f>SUM(N131:N132)</f>
        <v>0</v>
      </c>
      <c r="O130" s="85">
        <f t="shared" si="33"/>
        <v>0</v>
      </c>
      <c r="P130" s="85">
        <f t="shared" ref="P130:U130" si="55">SUM(P131:P132)</f>
        <v>0</v>
      </c>
      <c r="Q130" s="174">
        <f t="shared" si="55"/>
        <v>0</v>
      </c>
      <c r="R130" s="85">
        <f t="shared" si="55"/>
        <v>0</v>
      </c>
      <c r="S130" s="85">
        <f t="shared" si="55"/>
        <v>0</v>
      </c>
      <c r="T130" s="85">
        <f t="shared" si="55"/>
        <v>0</v>
      </c>
      <c r="U130" s="174">
        <f t="shared" si="55"/>
        <v>0</v>
      </c>
      <c r="V130" s="86" t="e">
        <f t="shared" si="32"/>
        <v>#DIV/0!</v>
      </c>
      <c r="W130" s="85"/>
      <c r="X130" s="87"/>
      <c r="Y130" s="87"/>
      <c r="Z130" s="96"/>
    </row>
    <row r="131" spans="1:26" ht="22.5" customHeight="1" thickTop="1" thickBot="1" x14ac:dyDescent="0.4">
      <c r="A131" s="88">
        <v>1</v>
      </c>
      <c r="B131" s="89" t="s">
        <v>156</v>
      </c>
      <c r="C131" s="89" t="s">
        <v>156</v>
      </c>
      <c r="D131" s="89" t="s">
        <v>167</v>
      </c>
      <c r="E131" s="89" t="s">
        <v>177</v>
      </c>
      <c r="F131" s="89" t="s">
        <v>250</v>
      </c>
      <c r="G131" s="89" t="s">
        <v>235</v>
      </c>
      <c r="H131" s="89" t="s">
        <v>156</v>
      </c>
      <c r="I131" s="89"/>
      <c r="J131" s="89"/>
      <c r="K131" s="90" t="s">
        <v>268</v>
      </c>
      <c r="L131" s="91"/>
      <c r="M131" s="91"/>
      <c r="N131" s="91"/>
      <c r="O131" s="85">
        <f t="shared" si="33"/>
        <v>0</v>
      </c>
      <c r="P131" s="91"/>
      <c r="Q131" s="175"/>
      <c r="R131" s="91"/>
      <c r="S131" s="91"/>
      <c r="T131" s="91"/>
      <c r="U131" s="175"/>
      <c r="V131" s="92" t="e">
        <f t="shared" si="32"/>
        <v>#DIV/0!</v>
      </c>
      <c r="W131" s="91"/>
      <c r="X131" s="87"/>
      <c r="Y131" s="87"/>
      <c r="Z131" s="6"/>
    </row>
    <row r="132" spans="1:26" ht="22.5" customHeight="1" thickTop="1" thickBot="1" x14ac:dyDescent="0.4">
      <c r="A132" s="88">
        <v>1</v>
      </c>
      <c r="B132" s="89" t="s">
        <v>156</v>
      </c>
      <c r="C132" s="89" t="s">
        <v>156</v>
      </c>
      <c r="D132" s="89" t="s">
        <v>167</v>
      </c>
      <c r="E132" s="89" t="s">
        <v>177</v>
      </c>
      <c r="F132" s="89" t="s">
        <v>250</v>
      </c>
      <c r="G132" s="89" t="s">
        <v>235</v>
      </c>
      <c r="H132" s="89" t="s">
        <v>165</v>
      </c>
      <c r="I132" s="89"/>
      <c r="J132" s="89"/>
      <c r="K132" s="90" t="s">
        <v>269</v>
      </c>
      <c r="L132" s="91"/>
      <c r="M132" s="91"/>
      <c r="N132" s="91"/>
      <c r="O132" s="85">
        <f t="shared" si="33"/>
        <v>0</v>
      </c>
      <c r="P132" s="91"/>
      <c r="Q132" s="175"/>
      <c r="R132" s="91"/>
      <c r="S132" s="91"/>
      <c r="T132" s="91"/>
      <c r="U132" s="175"/>
      <c r="V132" s="92" t="e">
        <f t="shared" si="32"/>
        <v>#DIV/0!</v>
      </c>
      <c r="W132" s="91"/>
      <c r="X132" s="87"/>
      <c r="Y132" s="87"/>
      <c r="Z132" s="6"/>
    </row>
    <row r="133" spans="1:26" ht="22.5" customHeight="1" thickTop="1" thickBot="1" x14ac:dyDescent="0.4">
      <c r="A133" s="82">
        <v>1</v>
      </c>
      <c r="B133" s="83" t="s">
        <v>156</v>
      </c>
      <c r="C133" s="83" t="s">
        <v>156</v>
      </c>
      <c r="D133" s="83" t="s">
        <v>167</v>
      </c>
      <c r="E133" s="83" t="s">
        <v>177</v>
      </c>
      <c r="F133" s="83" t="s">
        <v>250</v>
      </c>
      <c r="G133" s="83" t="s">
        <v>177</v>
      </c>
      <c r="H133" s="83"/>
      <c r="I133" s="83"/>
      <c r="J133" s="83"/>
      <c r="K133" s="84" t="s">
        <v>270</v>
      </c>
      <c r="L133" s="85">
        <f>SUM(L134:L135)</f>
        <v>0</v>
      </c>
      <c r="M133" s="85">
        <f>SUM(M134:M135)</f>
        <v>0</v>
      </c>
      <c r="N133" s="85">
        <f>SUM(N134:N135)</f>
        <v>0</v>
      </c>
      <c r="O133" s="85">
        <f t="shared" si="33"/>
        <v>0</v>
      </c>
      <c r="P133" s="85">
        <f t="shared" ref="P133:U133" si="56">SUM(P134:P135)</f>
        <v>0</v>
      </c>
      <c r="Q133" s="174">
        <f t="shared" si="56"/>
        <v>0</v>
      </c>
      <c r="R133" s="85">
        <f t="shared" si="56"/>
        <v>0</v>
      </c>
      <c r="S133" s="85">
        <f t="shared" si="56"/>
        <v>0</v>
      </c>
      <c r="T133" s="85">
        <f t="shared" si="56"/>
        <v>0</v>
      </c>
      <c r="U133" s="174">
        <f t="shared" si="56"/>
        <v>0</v>
      </c>
      <c r="V133" s="86" t="e">
        <f t="shared" si="32"/>
        <v>#DIV/0!</v>
      </c>
      <c r="W133" s="85"/>
      <c r="X133" s="87"/>
      <c r="Y133" s="87"/>
      <c r="Z133" s="96"/>
    </row>
    <row r="134" spans="1:26" ht="22.5" customHeight="1" thickTop="1" thickBot="1" x14ac:dyDescent="0.4">
      <c r="A134" s="88">
        <v>1</v>
      </c>
      <c r="B134" s="89" t="s">
        <v>156</v>
      </c>
      <c r="C134" s="89" t="s">
        <v>156</v>
      </c>
      <c r="D134" s="89" t="s">
        <v>167</v>
      </c>
      <c r="E134" s="89" t="s">
        <v>177</v>
      </c>
      <c r="F134" s="89" t="s">
        <v>250</v>
      </c>
      <c r="G134" s="89" t="s">
        <v>177</v>
      </c>
      <c r="H134" s="89" t="s">
        <v>156</v>
      </c>
      <c r="I134" s="89"/>
      <c r="J134" s="89"/>
      <c r="K134" s="90" t="s">
        <v>271</v>
      </c>
      <c r="L134" s="91"/>
      <c r="M134" s="91"/>
      <c r="N134" s="91"/>
      <c r="O134" s="85">
        <f t="shared" si="33"/>
        <v>0</v>
      </c>
      <c r="P134" s="91"/>
      <c r="Q134" s="175"/>
      <c r="R134" s="91"/>
      <c r="S134" s="91"/>
      <c r="T134" s="91"/>
      <c r="U134" s="175"/>
      <c r="V134" s="92" t="e">
        <f t="shared" si="32"/>
        <v>#DIV/0!</v>
      </c>
      <c r="W134" s="91"/>
      <c r="X134" s="87"/>
      <c r="Y134" s="87"/>
      <c r="Z134" s="6"/>
    </row>
    <row r="135" spans="1:26" ht="22.5" customHeight="1" thickTop="1" thickBot="1" x14ac:dyDescent="0.4">
      <c r="A135" s="88">
        <v>1</v>
      </c>
      <c r="B135" s="89" t="s">
        <v>156</v>
      </c>
      <c r="C135" s="89" t="s">
        <v>156</v>
      </c>
      <c r="D135" s="89" t="s">
        <v>167</v>
      </c>
      <c r="E135" s="89" t="s">
        <v>177</v>
      </c>
      <c r="F135" s="89" t="s">
        <v>250</v>
      </c>
      <c r="G135" s="89" t="s">
        <v>177</v>
      </c>
      <c r="H135" s="89" t="s">
        <v>165</v>
      </c>
      <c r="I135" s="89"/>
      <c r="J135" s="89"/>
      <c r="K135" s="90" t="s">
        <v>272</v>
      </c>
      <c r="L135" s="91"/>
      <c r="M135" s="91"/>
      <c r="N135" s="91"/>
      <c r="O135" s="85">
        <f t="shared" si="33"/>
        <v>0</v>
      </c>
      <c r="P135" s="91"/>
      <c r="Q135" s="175"/>
      <c r="R135" s="91"/>
      <c r="S135" s="91"/>
      <c r="T135" s="91"/>
      <c r="U135" s="175"/>
      <c r="V135" s="92" t="e">
        <f t="shared" ref="V135:V198" si="57">+U135/T135</f>
        <v>#DIV/0!</v>
      </c>
      <c r="W135" s="91"/>
      <c r="X135" s="87"/>
      <c r="Y135" s="87"/>
      <c r="Z135" s="6"/>
    </row>
    <row r="136" spans="1:26" ht="22.5" customHeight="1" thickTop="1" thickBot="1" x14ac:dyDescent="0.4">
      <c r="A136" s="82">
        <v>1</v>
      </c>
      <c r="B136" s="83" t="s">
        <v>156</v>
      </c>
      <c r="C136" s="83" t="s">
        <v>156</v>
      </c>
      <c r="D136" s="83" t="s">
        <v>167</v>
      </c>
      <c r="E136" s="83" t="s">
        <v>177</v>
      </c>
      <c r="F136" s="83" t="s">
        <v>250</v>
      </c>
      <c r="G136" s="83" t="s">
        <v>273</v>
      </c>
      <c r="H136" s="83"/>
      <c r="I136" s="83"/>
      <c r="J136" s="83"/>
      <c r="K136" s="84" t="s">
        <v>274</v>
      </c>
      <c r="L136" s="85">
        <f>SUM(L137:L138)</f>
        <v>0</v>
      </c>
      <c r="M136" s="85">
        <f>SUM(M137:M138)</f>
        <v>0</v>
      </c>
      <c r="N136" s="85">
        <f>SUM(N137:N138)</f>
        <v>0</v>
      </c>
      <c r="O136" s="85">
        <f t="shared" ref="O136:O199" si="58">+L136+M136-N136</f>
        <v>0</v>
      </c>
      <c r="P136" s="85">
        <f t="shared" ref="P136:U136" si="59">SUM(P137:P138)</f>
        <v>0</v>
      </c>
      <c r="Q136" s="174">
        <f t="shared" si="59"/>
        <v>0</v>
      </c>
      <c r="R136" s="85">
        <f t="shared" si="59"/>
        <v>0</v>
      </c>
      <c r="S136" s="85">
        <f t="shared" si="59"/>
        <v>0</v>
      </c>
      <c r="T136" s="85">
        <f t="shared" si="59"/>
        <v>0</v>
      </c>
      <c r="U136" s="174">
        <f t="shared" si="59"/>
        <v>0</v>
      </c>
      <c r="V136" s="86" t="e">
        <f t="shared" si="57"/>
        <v>#DIV/0!</v>
      </c>
      <c r="W136" s="85"/>
      <c r="X136" s="87"/>
      <c r="Y136" s="87"/>
      <c r="Z136" s="96"/>
    </row>
    <row r="137" spans="1:26" ht="22.5" customHeight="1" thickTop="1" thickBot="1" x14ac:dyDescent="0.4">
      <c r="A137" s="88">
        <v>1</v>
      </c>
      <c r="B137" s="89" t="s">
        <v>156</v>
      </c>
      <c r="C137" s="89" t="s">
        <v>156</v>
      </c>
      <c r="D137" s="89" t="s">
        <v>167</v>
      </c>
      <c r="E137" s="89" t="s">
        <v>177</v>
      </c>
      <c r="F137" s="89" t="s">
        <v>250</v>
      </c>
      <c r="G137" s="89" t="s">
        <v>273</v>
      </c>
      <c r="H137" s="89" t="s">
        <v>156</v>
      </c>
      <c r="I137" s="89"/>
      <c r="J137" s="89"/>
      <c r="K137" s="90" t="s">
        <v>295</v>
      </c>
      <c r="L137" s="91"/>
      <c r="M137" s="91"/>
      <c r="N137" s="91"/>
      <c r="O137" s="85">
        <f t="shared" si="58"/>
        <v>0</v>
      </c>
      <c r="P137" s="91"/>
      <c r="Q137" s="175"/>
      <c r="R137" s="91"/>
      <c r="S137" s="91"/>
      <c r="T137" s="91"/>
      <c r="U137" s="175"/>
      <c r="V137" s="92" t="e">
        <f t="shared" si="57"/>
        <v>#DIV/0!</v>
      </c>
      <c r="W137" s="91"/>
      <c r="X137" s="87"/>
      <c r="Y137" s="87"/>
      <c r="Z137" s="6"/>
    </row>
    <row r="138" spans="1:26" ht="22.5" customHeight="1" thickTop="1" thickBot="1" x14ac:dyDescent="0.4">
      <c r="A138" s="88">
        <v>1</v>
      </c>
      <c r="B138" s="89" t="s">
        <v>156</v>
      </c>
      <c r="C138" s="89" t="s">
        <v>156</v>
      </c>
      <c r="D138" s="89" t="s">
        <v>167</v>
      </c>
      <c r="E138" s="89" t="s">
        <v>177</v>
      </c>
      <c r="F138" s="89" t="s">
        <v>250</v>
      </c>
      <c r="G138" s="89" t="s">
        <v>273</v>
      </c>
      <c r="H138" s="89" t="s">
        <v>165</v>
      </c>
      <c r="I138" s="89"/>
      <c r="J138" s="89"/>
      <c r="K138" s="90" t="s">
        <v>276</v>
      </c>
      <c r="L138" s="91"/>
      <c r="M138" s="91"/>
      <c r="N138" s="91"/>
      <c r="O138" s="85">
        <f t="shared" si="58"/>
        <v>0</v>
      </c>
      <c r="P138" s="91"/>
      <c r="Q138" s="175"/>
      <c r="R138" s="91"/>
      <c r="S138" s="91"/>
      <c r="T138" s="91"/>
      <c r="U138" s="175"/>
      <c r="V138" s="92" t="e">
        <f t="shared" si="57"/>
        <v>#DIV/0!</v>
      </c>
      <c r="W138" s="91"/>
      <c r="X138" s="87"/>
      <c r="Y138" s="87"/>
      <c r="Z138" s="6"/>
    </row>
    <row r="139" spans="1:26" ht="22.5" customHeight="1" thickTop="1" thickBot="1" x14ac:dyDescent="0.4">
      <c r="A139" s="82">
        <v>1</v>
      </c>
      <c r="B139" s="83" t="s">
        <v>156</v>
      </c>
      <c r="C139" s="83" t="s">
        <v>156</v>
      </c>
      <c r="D139" s="83" t="s">
        <v>167</v>
      </c>
      <c r="E139" s="83" t="s">
        <v>177</v>
      </c>
      <c r="F139" s="83" t="s">
        <v>250</v>
      </c>
      <c r="G139" s="83" t="s">
        <v>277</v>
      </c>
      <c r="H139" s="83"/>
      <c r="I139" s="83"/>
      <c r="J139" s="83"/>
      <c r="K139" s="84" t="s">
        <v>278</v>
      </c>
      <c r="L139" s="85">
        <f>SUM(L140:L141)</f>
        <v>0</v>
      </c>
      <c r="M139" s="85">
        <f>SUM(M140:M141)</f>
        <v>0</v>
      </c>
      <c r="N139" s="85">
        <f>SUM(N140:N141)</f>
        <v>0</v>
      </c>
      <c r="O139" s="85">
        <f t="shared" si="58"/>
        <v>0</v>
      </c>
      <c r="P139" s="85">
        <f t="shared" ref="P139:U139" si="60">SUM(P140:P141)</f>
        <v>0</v>
      </c>
      <c r="Q139" s="174">
        <f t="shared" si="60"/>
        <v>0</v>
      </c>
      <c r="R139" s="85">
        <f t="shared" si="60"/>
        <v>0</v>
      </c>
      <c r="S139" s="85">
        <f t="shared" si="60"/>
        <v>0</v>
      </c>
      <c r="T139" s="85">
        <f t="shared" si="60"/>
        <v>0</v>
      </c>
      <c r="U139" s="174">
        <f t="shared" si="60"/>
        <v>0</v>
      </c>
      <c r="V139" s="86" t="e">
        <f t="shared" si="57"/>
        <v>#DIV/0!</v>
      </c>
      <c r="W139" s="85"/>
      <c r="X139" s="87"/>
      <c r="Y139" s="87"/>
      <c r="Z139" s="96"/>
    </row>
    <row r="140" spans="1:26" ht="22.5" customHeight="1" thickTop="1" thickBot="1" x14ac:dyDescent="0.4">
      <c r="A140" s="88">
        <v>1</v>
      </c>
      <c r="B140" s="89" t="s">
        <v>156</v>
      </c>
      <c r="C140" s="89" t="s">
        <v>156</v>
      </c>
      <c r="D140" s="89" t="s">
        <v>167</v>
      </c>
      <c r="E140" s="89" t="s">
        <v>177</v>
      </c>
      <c r="F140" s="89" t="s">
        <v>250</v>
      </c>
      <c r="G140" s="89" t="s">
        <v>277</v>
      </c>
      <c r="H140" s="89" t="s">
        <v>156</v>
      </c>
      <c r="I140" s="89"/>
      <c r="J140" s="89"/>
      <c r="K140" s="90" t="s">
        <v>280</v>
      </c>
      <c r="L140" s="91"/>
      <c r="M140" s="91"/>
      <c r="N140" s="91"/>
      <c r="O140" s="85">
        <f t="shared" si="58"/>
        <v>0</v>
      </c>
      <c r="P140" s="91"/>
      <c r="Q140" s="175"/>
      <c r="R140" s="91"/>
      <c r="S140" s="91"/>
      <c r="T140" s="91"/>
      <c r="U140" s="175"/>
      <c r="V140" s="92" t="e">
        <f t="shared" si="57"/>
        <v>#DIV/0!</v>
      </c>
      <c r="W140" s="91"/>
      <c r="X140" s="87"/>
      <c r="Y140" s="87"/>
      <c r="Z140" s="6"/>
    </row>
    <row r="141" spans="1:26" ht="22.5" customHeight="1" thickTop="1" thickBot="1" x14ac:dyDescent="0.4">
      <c r="A141" s="88">
        <v>1</v>
      </c>
      <c r="B141" s="89" t="s">
        <v>156</v>
      </c>
      <c r="C141" s="89" t="s">
        <v>156</v>
      </c>
      <c r="D141" s="89" t="s">
        <v>167</v>
      </c>
      <c r="E141" s="89" t="s">
        <v>177</v>
      </c>
      <c r="F141" s="89" t="s">
        <v>250</v>
      </c>
      <c r="G141" s="89" t="s">
        <v>277</v>
      </c>
      <c r="H141" s="89" t="s">
        <v>165</v>
      </c>
      <c r="I141" s="89"/>
      <c r="J141" s="89"/>
      <c r="K141" s="90" t="s">
        <v>279</v>
      </c>
      <c r="L141" s="91"/>
      <c r="M141" s="91"/>
      <c r="N141" s="91"/>
      <c r="O141" s="85">
        <f t="shared" si="58"/>
        <v>0</v>
      </c>
      <c r="P141" s="91"/>
      <c r="Q141" s="175"/>
      <c r="R141" s="91"/>
      <c r="S141" s="91"/>
      <c r="T141" s="91"/>
      <c r="U141" s="175"/>
      <c r="V141" s="92" t="e">
        <f t="shared" si="57"/>
        <v>#DIV/0!</v>
      </c>
      <c r="W141" s="91"/>
      <c r="X141" s="87"/>
      <c r="Y141" s="87"/>
      <c r="Z141" s="6"/>
    </row>
    <row r="142" spans="1:26" ht="22.5" customHeight="1" thickTop="1" thickBot="1" x14ac:dyDescent="0.4">
      <c r="A142" s="82">
        <v>1</v>
      </c>
      <c r="B142" s="83" t="s">
        <v>156</v>
      </c>
      <c r="C142" s="83" t="s">
        <v>156</v>
      </c>
      <c r="D142" s="83" t="s">
        <v>167</v>
      </c>
      <c r="E142" s="83" t="s">
        <v>177</v>
      </c>
      <c r="F142" s="83" t="s">
        <v>250</v>
      </c>
      <c r="G142" s="83" t="s">
        <v>281</v>
      </c>
      <c r="H142" s="83"/>
      <c r="I142" s="83"/>
      <c r="J142" s="83"/>
      <c r="K142" s="84" t="s">
        <v>282</v>
      </c>
      <c r="L142" s="85">
        <f>SUM(L143:L144)</f>
        <v>0</v>
      </c>
      <c r="M142" s="85">
        <f>SUM(M143:M144)</f>
        <v>0</v>
      </c>
      <c r="N142" s="85">
        <f>SUM(N143:N144)</f>
        <v>0</v>
      </c>
      <c r="O142" s="85">
        <f t="shared" si="58"/>
        <v>0</v>
      </c>
      <c r="P142" s="85">
        <f t="shared" ref="P142:U142" si="61">SUM(P143:P144)</f>
        <v>0</v>
      </c>
      <c r="Q142" s="174">
        <f t="shared" si="61"/>
        <v>0</v>
      </c>
      <c r="R142" s="85">
        <f t="shared" si="61"/>
        <v>0</v>
      </c>
      <c r="S142" s="85">
        <f t="shared" si="61"/>
        <v>0</v>
      </c>
      <c r="T142" s="85">
        <f t="shared" si="61"/>
        <v>0</v>
      </c>
      <c r="U142" s="174">
        <f t="shared" si="61"/>
        <v>0</v>
      </c>
      <c r="V142" s="86" t="e">
        <f t="shared" si="57"/>
        <v>#DIV/0!</v>
      </c>
      <c r="W142" s="85"/>
      <c r="X142" s="87"/>
      <c r="Y142" s="87"/>
      <c r="Z142" s="96"/>
    </row>
    <row r="143" spans="1:26" ht="22.5" customHeight="1" thickTop="1" thickBot="1" x14ac:dyDescent="0.4">
      <c r="A143" s="88">
        <v>1</v>
      </c>
      <c r="B143" s="89" t="s">
        <v>156</v>
      </c>
      <c r="C143" s="89" t="s">
        <v>156</v>
      </c>
      <c r="D143" s="89" t="s">
        <v>167</v>
      </c>
      <c r="E143" s="89" t="s">
        <v>177</v>
      </c>
      <c r="F143" s="89" t="s">
        <v>250</v>
      </c>
      <c r="G143" s="89" t="s">
        <v>281</v>
      </c>
      <c r="H143" s="89" t="s">
        <v>156</v>
      </c>
      <c r="I143" s="89"/>
      <c r="J143" s="89"/>
      <c r="K143" s="90" t="s">
        <v>283</v>
      </c>
      <c r="L143" s="91"/>
      <c r="M143" s="91"/>
      <c r="N143" s="91"/>
      <c r="O143" s="85">
        <f t="shared" si="58"/>
        <v>0</v>
      </c>
      <c r="P143" s="91"/>
      <c r="Q143" s="175"/>
      <c r="R143" s="91"/>
      <c r="S143" s="91"/>
      <c r="T143" s="91"/>
      <c r="U143" s="175"/>
      <c r="V143" s="92" t="e">
        <f t="shared" si="57"/>
        <v>#DIV/0!</v>
      </c>
      <c r="W143" s="91"/>
      <c r="X143" s="87"/>
      <c r="Y143" s="87"/>
      <c r="Z143" s="6"/>
    </row>
    <row r="144" spans="1:26" ht="22.5" customHeight="1" thickTop="1" thickBot="1" x14ac:dyDescent="0.4">
      <c r="A144" s="88">
        <v>1</v>
      </c>
      <c r="B144" s="89" t="s">
        <v>156</v>
      </c>
      <c r="C144" s="89" t="s">
        <v>156</v>
      </c>
      <c r="D144" s="89" t="s">
        <v>167</v>
      </c>
      <c r="E144" s="89" t="s">
        <v>177</v>
      </c>
      <c r="F144" s="89" t="s">
        <v>250</v>
      </c>
      <c r="G144" s="89" t="s">
        <v>281</v>
      </c>
      <c r="H144" s="89" t="s">
        <v>165</v>
      </c>
      <c r="I144" s="89"/>
      <c r="J144" s="89"/>
      <c r="K144" s="90" t="s">
        <v>284</v>
      </c>
      <c r="L144" s="91"/>
      <c r="M144" s="91"/>
      <c r="N144" s="91"/>
      <c r="O144" s="85">
        <f t="shared" si="58"/>
        <v>0</v>
      </c>
      <c r="P144" s="91"/>
      <c r="Q144" s="175"/>
      <c r="R144" s="91"/>
      <c r="S144" s="91"/>
      <c r="T144" s="91"/>
      <c r="U144" s="175"/>
      <c r="V144" s="92" t="e">
        <f t="shared" si="57"/>
        <v>#DIV/0!</v>
      </c>
      <c r="W144" s="91"/>
      <c r="X144" s="87"/>
      <c r="Y144" s="87"/>
      <c r="Z144" s="6"/>
    </row>
    <row r="145" spans="1:26" ht="22.5" customHeight="1" thickTop="1" thickBot="1" x14ac:dyDescent="0.4">
      <c r="A145" s="82">
        <v>1</v>
      </c>
      <c r="B145" s="83" t="s">
        <v>156</v>
      </c>
      <c r="C145" s="83" t="s">
        <v>156</v>
      </c>
      <c r="D145" s="83" t="s">
        <v>167</v>
      </c>
      <c r="E145" s="83" t="s">
        <v>177</v>
      </c>
      <c r="F145" s="83" t="s">
        <v>250</v>
      </c>
      <c r="G145" s="83" t="s">
        <v>285</v>
      </c>
      <c r="H145" s="83"/>
      <c r="I145" s="83"/>
      <c r="J145" s="83"/>
      <c r="K145" s="84" t="s">
        <v>286</v>
      </c>
      <c r="L145" s="85">
        <f>SUM(L146:L147)</f>
        <v>0</v>
      </c>
      <c r="M145" s="85">
        <f>SUM(M146:M147)</f>
        <v>0</v>
      </c>
      <c r="N145" s="85">
        <f>SUM(N146:N147)</f>
        <v>0</v>
      </c>
      <c r="O145" s="85">
        <f t="shared" si="58"/>
        <v>0</v>
      </c>
      <c r="P145" s="85">
        <f t="shared" ref="P145:U145" si="62">SUM(P146:P147)</f>
        <v>0</v>
      </c>
      <c r="Q145" s="174">
        <f t="shared" si="62"/>
        <v>0</v>
      </c>
      <c r="R145" s="85">
        <f t="shared" si="62"/>
        <v>0</v>
      </c>
      <c r="S145" s="85">
        <f t="shared" si="62"/>
        <v>0</v>
      </c>
      <c r="T145" s="85">
        <f t="shared" si="62"/>
        <v>0</v>
      </c>
      <c r="U145" s="174">
        <f t="shared" si="62"/>
        <v>0</v>
      </c>
      <c r="V145" s="86" t="e">
        <f t="shared" si="57"/>
        <v>#DIV/0!</v>
      </c>
      <c r="W145" s="85"/>
      <c r="X145" s="87"/>
      <c r="Y145" s="87"/>
      <c r="Z145" s="96"/>
    </row>
    <row r="146" spans="1:26" ht="22.5" customHeight="1" thickTop="1" thickBot="1" x14ac:dyDescent="0.4">
      <c r="A146" s="88">
        <v>1</v>
      </c>
      <c r="B146" s="89" t="s">
        <v>156</v>
      </c>
      <c r="C146" s="89" t="s">
        <v>156</v>
      </c>
      <c r="D146" s="89" t="s">
        <v>167</v>
      </c>
      <c r="E146" s="89" t="s">
        <v>177</v>
      </c>
      <c r="F146" s="89" t="s">
        <v>250</v>
      </c>
      <c r="G146" s="89" t="s">
        <v>285</v>
      </c>
      <c r="H146" s="89" t="s">
        <v>156</v>
      </c>
      <c r="I146" s="89"/>
      <c r="J146" s="89"/>
      <c r="K146" s="90" t="s">
        <v>287</v>
      </c>
      <c r="L146" s="91"/>
      <c r="M146" s="91"/>
      <c r="N146" s="91"/>
      <c r="O146" s="85">
        <f t="shared" si="58"/>
        <v>0</v>
      </c>
      <c r="P146" s="91"/>
      <c r="Q146" s="175"/>
      <c r="R146" s="91"/>
      <c r="S146" s="91"/>
      <c r="T146" s="91"/>
      <c r="U146" s="175"/>
      <c r="V146" s="92" t="e">
        <f t="shared" si="57"/>
        <v>#DIV/0!</v>
      </c>
      <c r="W146" s="91"/>
      <c r="X146" s="87"/>
      <c r="Y146" s="87"/>
      <c r="Z146" s="6"/>
    </row>
    <row r="147" spans="1:26" ht="22.5" customHeight="1" thickTop="1" thickBot="1" x14ac:dyDescent="0.4">
      <c r="A147" s="88">
        <v>1</v>
      </c>
      <c r="B147" s="89" t="s">
        <v>156</v>
      </c>
      <c r="C147" s="89" t="s">
        <v>156</v>
      </c>
      <c r="D147" s="89" t="s">
        <v>167</v>
      </c>
      <c r="E147" s="89" t="s">
        <v>177</v>
      </c>
      <c r="F147" s="89" t="s">
        <v>250</v>
      </c>
      <c r="G147" s="89" t="s">
        <v>285</v>
      </c>
      <c r="H147" s="89" t="s">
        <v>165</v>
      </c>
      <c r="I147" s="89"/>
      <c r="J147" s="89"/>
      <c r="K147" s="90" t="s">
        <v>288</v>
      </c>
      <c r="L147" s="91"/>
      <c r="M147" s="91"/>
      <c r="N147" s="91"/>
      <c r="O147" s="85">
        <f t="shared" si="58"/>
        <v>0</v>
      </c>
      <c r="P147" s="91"/>
      <c r="Q147" s="175"/>
      <c r="R147" s="91"/>
      <c r="S147" s="91"/>
      <c r="T147" s="91"/>
      <c r="U147" s="175"/>
      <c r="V147" s="92" t="e">
        <f t="shared" si="57"/>
        <v>#DIV/0!</v>
      </c>
      <c r="W147" s="91"/>
      <c r="X147" s="87"/>
      <c r="Y147" s="87"/>
      <c r="Z147" s="6"/>
    </row>
    <row r="148" spans="1:26" ht="22.5" customHeight="1" thickTop="1" thickBot="1" x14ac:dyDescent="0.4">
      <c r="A148" s="69">
        <v>1</v>
      </c>
      <c r="B148" s="70" t="s">
        <v>156</v>
      </c>
      <c r="C148" s="70" t="s">
        <v>156</v>
      </c>
      <c r="D148" s="70" t="s">
        <v>167</v>
      </c>
      <c r="E148" s="70" t="s">
        <v>273</v>
      </c>
      <c r="F148" s="70"/>
      <c r="G148" s="70"/>
      <c r="H148" s="71"/>
      <c r="I148" s="71"/>
      <c r="J148" s="71"/>
      <c r="K148" s="72" t="s">
        <v>296</v>
      </c>
      <c r="L148" s="73">
        <f>+L149+L158+L163+L174+L177</f>
        <v>12674183543</v>
      </c>
      <c r="M148" s="73">
        <f>+M149+M158+M163+M174+M177</f>
        <v>0</v>
      </c>
      <c r="N148" s="73">
        <f>+N149+N158+N163+N174+N177</f>
        <v>0</v>
      </c>
      <c r="O148" s="73">
        <f t="shared" si="58"/>
        <v>12674183543</v>
      </c>
      <c r="P148" s="73">
        <f t="shared" ref="P148:U148" si="63">+P149+P158+P163+P174+P177</f>
        <v>4710589546</v>
      </c>
      <c r="Q148" s="177">
        <f t="shared" si="63"/>
        <v>7859354535</v>
      </c>
      <c r="R148" s="73">
        <f t="shared" si="63"/>
        <v>0</v>
      </c>
      <c r="S148" s="73">
        <f t="shared" si="63"/>
        <v>104239462</v>
      </c>
      <c r="T148" s="73">
        <f t="shared" si="63"/>
        <v>13690053293.969999</v>
      </c>
      <c r="U148" s="177">
        <f t="shared" si="63"/>
        <v>13690053293.969999</v>
      </c>
      <c r="V148" s="74">
        <f t="shared" si="57"/>
        <v>1</v>
      </c>
      <c r="W148" s="73"/>
      <c r="X148" s="69"/>
      <c r="Y148" s="70"/>
      <c r="Z148" s="95"/>
    </row>
    <row r="149" spans="1:26" ht="22.5" customHeight="1" thickTop="1" thickBot="1" x14ac:dyDescent="0.4">
      <c r="A149" s="76">
        <v>1</v>
      </c>
      <c r="B149" s="76" t="s">
        <v>156</v>
      </c>
      <c r="C149" s="76" t="s">
        <v>156</v>
      </c>
      <c r="D149" s="77" t="s">
        <v>167</v>
      </c>
      <c r="E149" s="77" t="s">
        <v>273</v>
      </c>
      <c r="F149" s="77" t="s">
        <v>297</v>
      </c>
      <c r="G149" s="93"/>
      <c r="H149" s="77"/>
      <c r="I149" s="77"/>
      <c r="J149" s="77"/>
      <c r="K149" s="78" t="s">
        <v>298</v>
      </c>
      <c r="L149" s="79">
        <f>+L150+L154</f>
        <v>12674183543</v>
      </c>
      <c r="M149" s="79">
        <f>+M150+M154</f>
        <v>0</v>
      </c>
      <c r="N149" s="79">
        <f>+N150+N154</f>
        <v>0</v>
      </c>
      <c r="O149" s="79">
        <f t="shared" si="58"/>
        <v>12674183543</v>
      </c>
      <c r="P149" s="79">
        <f t="shared" ref="P149:U149" si="64">+P150+P154</f>
        <v>4710589546</v>
      </c>
      <c r="Q149" s="176">
        <f t="shared" si="64"/>
        <v>7859354535</v>
      </c>
      <c r="R149" s="79">
        <f t="shared" si="64"/>
        <v>0</v>
      </c>
      <c r="S149" s="79">
        <f t="shared" si="64"/>
        <v>104239462</v>
      </c>
      <c r="T149" s="79">
        <f t="shared" si="64"/>
        <v>13690053293.969999</v>
      </c>
      <c r="U149" s="176">
        <f t="shared" si="64"/>
        <v>13690053293.969999</v>
      </c>
      <c r="V149" s="80">
        <f t="shared" si="57"/>
        <v>1</v>
      </c>
      <c r="W149" s="79"/>
      <c r="X149" s="76"/>
      <c r="Y149" s="76"/>
      <c r="Z149" s="96"/>
    </row>
    <row r="150" spans="1:26" ht="22.5" customHeight="1" thickTop="1" thickBot="1" x14ac:dyDescent="0.4">
      <c r="A150" s="82">
        <v>1</v>
      </c>
      <c r="B150" s="83" t="s">
        <v>156</v>
      </c>
      <c r="C150" s="83" t="s">
        <v>156</v>
      </c>
      <c r="D150" s="83" t="s">
        <v>167</v>
      </c>
      <c r="E150" s="83" t="s">
        <v>273</v>
      </c>
      <c r="F150" s="83" t="s">
        <v>297</v>
      </c>
      <c r="G150" s="83" t="s">
        <v>158</v>
      </c>
      <c r="H150" s="83"/>
      <c r="I150" s="83"/>
      <c r="J150" s="83"/>
      <c r="K150" s="84" t="s">
        <v>299</v>
      </c>
      <c r="L150" s="85">
        <f>+L151</f>
        <v>12674183543</v>
      </c>
      <c r="M150" s="85">
        <f>+M151</f>
        <v>0</v>
      </c>
      <c r="N150" s="85">
        <f>+N151</f>
        <v>0</v>
      </c>
      <c r="O150" s="85">
        <f t="shared" si="58"/>
        <v>12674183543</v>
      </c>
      <c r="P150" s="85">
        <f t="shared" ref="P150:U150" si="65">+P151</f>
        <v>4710589546</v>
      </c>
      <c r="Q150" s="174">
        <f t="shared" si="65"/>
        <v>7859354535</v>
      </c>
      <c r="R150" s="85">
        <f t="shared" si="65"/>
        <v>0</v>
      </c>
      <c r="S150" s="85">
        <f t="shared" si="65"/>
        <v>104239462</v>
      </c>
      <c r="T150" s="85">
        <f t="shared" si="65"/>
        <v>13690053293.969999</v>
      </c>
      <c r="U150" s="174">
        <f t="shared" si="65"/>
        <v>13690053293.969999</v>
      </c>
      <c r="V150" s="86">
        <f t="shared" si="57"/>
        <v>1</v>
      </c>
      <c r="W150" s="85"/>
      <c r="X150" s="87"/>
      <c r="Y150" s="87"/>
      <c r="Z150" s="96"/>
    </row>
    <row r="151" spans="1:26" ht="22.5" customHeight="1" thickTop="1" thickBot="1" x14ac:dyDescent="0.4">
      <c r="A151" s="97">
        <v>1</v>
      </c>
      <c r="B151" s="98" t="s">
        <v>156</v>
      </c>
      <c r="C151" s="98" t="s">
        <v>156</v>
      </c>
      <c r="D151" s="98" t="s">
        <v>167</v>
      </c>
      <c r="E151" s="98" t="s">
        <v>273</v>
      </c>
      <c r="F151" s="98" t="s">
        <v>297</v>
      </c>
      <c r="G151" s="98" t="s">
        <v>158</v>
      </c>
      <c r="H151" s="98" t="s">
        <v>300</v>
      </c>
      <c r="I151" s="98"/>
      <c r="J151" s="98"/>
      <c r="K151" s="100" t="s">
        <v>301</v>
      </c>
      <c r="L151" s="101">
        <f>SUM(L152:L153)</f>
        <v>12674183543</v>
      </c>
      <c r="M151" s="101">
        <f>SUM(M152:M153)</f>
        <v>0</v>
      </c>
      <c r="N151" s="101">
        <f>SUM(N152:N153)</f>
        <v>0</v>
      </c>
      <c r="O151" s="101">
        <f t="shared" si="58"/>
        <v>12674183543</v>
      </c>
      <c r="P151" s="101">
        <f t="shared" ref="P151:U151" si="66">SUM(P152:P153)</f>
        <v>4710589546</v>
      </c>
      <c r="Q151" s="178">
        <f t="shared" si="66"/>
        <v>7859354535</v>
      </c>
      <c r="R151" s="101">
        <f t="shared" si="66"/>
        <v>0</v>
      </c>
      <c r="S151" s="101">
        <f t="shared" si="66"/>
        <v>104239462</v>
      </c>
      <c r="T151" s="101">
        <f t="shared" si="66"/>
        <v>13690053293.969999</v>
      </c>
      <c r="U151" s="178">
        <f t="shared" si="66"/>
        <v>13690053293.969999</v>
      </c>
      <c r="V151" s="102">
        <f t="shared" si="57"/>
        <v>1</v>
      </c>
      <c r="W151" s="101"/>
      <c r="X151" s="103"/>
      <c r="Y151" s="103"/>
      <c r="Z151" s="6"/>
    </row>
    <row r="152" spans="1:26" ht="22.5" customHeight="1" thickTop="1" thickBot="1" x14ac:dyDescent="0.4">
      <c r="A152" s="88">
        <v>1</v>
      </c>
      <c r="B152" s="89" t="s">
        <v>156</v>
      </c>
      <c r="C152" s="89" t="s">
        <v>156</v>
      </c>
      <c r="D152" s="89" t="s">
        <v>167</v>
      </c>
      <c r="E152" s="89" t="s">
        <v>273</v>
      </c>
      <c r="F152" s="89" t="s">
        <v>297</v>
      </c>
      <c r="G152" s="89" t="s">
        <v>158</v>
      </c>
      <c r="H152" s="89" t="s">
        <v>300</v>
      </c>
      <c r="I152" s="89" t="s">
        <v>156</v>
      </c>
      <c r="J152" s="89"/>
      <c r="K152" s="90" t="s">
        <v>302</v>
      </c>
      <c r="L152" s="91">
        <v>11538450114</v>
      </c>
      <c r="M152" s="91"/>
      <c r="N152" s="91"/>
      <c r="O152" s="91">
        <f t="shared" si="58"/>
        <v>11538450114</v>
      </c>
      <c r="P152" s="91">
        <f>3885213614-1+470000000-24623244</f>
        <v>4330590369</v>
      </c>
      <c r="Q152" s="175">
        <f>6772680861+390000000-59060578</f>
        <v>7103620283</v>
      </c>
      <c r="R152" s="91"/>
      <c r="S152" s="91">
        <f>964239462-860000000</f>
        <v>104239462</v>
      </c>
      <c r="T152" s="175">
        <f>12533826550.97-83683822</f>
        <v>12450142728.969999</v>
      </c>
      <c r="U152" s="175">
        <f>12533826550.97-83683822</f>
        <v>12450142728.969999</v>
      </c>
      <c r="V152" s="92">
        <f t="shared" si="57"/>
        <v>1</v>
      </c>
      <c r="W152" s="224" t="s">
        <v>853</v>
      </c>
      <c r="X152" s="235" t="s">
        <v>701</v>
      </c>
      <c r="Y152" s="235" t="s">
        <v>695</v>
      </c>
      <c r="Z152" s="6"/>
    </row>
    <row r="153" spans="1:26" ht="22.5" customHeight="1" thickTop="1" thickBot="1" x14ac:dyDescent="0.4">
      <c r="A153" s="88">
        <v>1</v>
      </c>
      <c r="B153" s="89" t="s">
        <v>156</v>
      </c>
      <c r="C153" s="89" t="s">
        <v>156</v>
      </c>
      <c r="D153" s="89" t="s">
        <v>167</v>
      </c>
      <c r="E153" s="89" t="s">
        <v>273</v>
      </c>
      <c r="F153" s="89" t="s">
        <v>297</v>
      </c>
      <c r="G153" s="89" t="s">
        <v>158</v>
      </c>
      <c r="H153" s="89" t="s">
        <v>300</v>
      </c>
      <c r="I153" s="89" t="s">
        <v>165</v>
      </c>
      <c r="J153" s="89"/>
      <c r="K153" s="90" t="s">
        <v>303</v>
      </c>
      <c r="L153" s="91">
        <v>1135733429</v>
      </c>
      <c r="M153" s="91">
        <v>0</v>
      </c>
      <c r="N153" s="91"/>
      <c r="O153" s="91">
        <f t="shared" si="58"/>
        <v>1135733429</v>
      </c>
      <c r="P153" s="91">
        <f>379999176+1</f>
        <v>379999177</v>
      </c>
      <c r="Q153" s="175">
        <v>755734252</v>
      </c>
      <c r="R153" s="91"/>
      <c r="S153" s="91"/>
      <c r="T153" s="175">
        <v>1239910565</v>
      </c>
      <c r="U153" s="175">
        <v>1239910565</v>
      </c>
      <c r="V153" s="92">
        <f t="shared" si="57"/>
        <v>1</v>
      </c>
      <c r="W153" s="91"/>
      <c r="X153" s="235" t="s">
        <v>701</v>
      </c>
      <c r="Y153" s="235" t="s">
        <v>695</v>
      </c>
      <c r="Z153" s="6"/>
    </row>
    <row r="154" spans="1:26" ht="22.5" customHeight="1" thickTop="1" thickBot="1" x14ac:dyDescent="0.4">
      <c r="A154" s="82">
        <v>1</v>
      </c>
      <c r="B154" s="83" t="s">
        <v>156</v>
      </c>
      <c r="C154" s="83" t="s">
        <v>156</v>
      </c>
      <c r="D154" s="83" t="s">
        <v>167</v>
      </c>
      <c r="E154" s="83" t="s">
        <v>273</v>
      </c>
      <c r="F154" s="83" t="s">
        <v>297</v>
      </c>
      <c r="G154" s="83" t="s">
        <v>228</v>
      </c>
      <c r="H154" s="83"/>
      <c r="I154" s="83"/>
      <c r="J154" s="83"/>
      <c r="K154" s="84" t="s">
        <v>304</v>
      </c>
      <c r="L154" s="85">
        <f>+L155</f>
        <v>0</v>
      </c>
      <c r="M154" s="85">
        <f>+M155</f>
        <v>0</v>
      </c>
      <c r="N154" s="85">
        <f>+N155</f>
        <v>0</v>
      </c>
      <c r="O154" s="85">
        <f t="shared" si="58"/>
        <v>0</v>
      </c>
      <c r="P154" s="85">
        <f t="shared" ref="P154:U154" si="67">+P155</f>
        <v>0</v>
      </c>
      <c r="Q154" s="174">
        <f t="shared" si="67"/>
        <v>0</v>
      </c>
      <c r="R154" s="85">
        <f t="shared" si="67"/>
        <v>0</v>
      </c>
      <c r="S154" s="85">
        <f t="shared" si="67"/>
        <v>0</v>
      </c>
      <c r="T154" s="85">
        <f t="shared" si="67"/>
        <v>0</v>
      </c>
      <c r="U154" s="174">
        <f t="shared" si="67"/>
        <v>0</v>
      </c>
      <c r="V154" s="86" t="e">
        <f t="shared" si="57"/>
        <v>#DIV/0!</v>
      </c>
      <c r="W154" s="85"/>
      <c r="X154" s="87"/>
      <c r="Y154" s="87"/>
      <c r="Z154" s="96"/>
    </row>
    <row r="155" spans="1:26" ht="22.5" customHeight="1" thickTop="1" thickBot="1" x14ac:dyDescent="0.4">
      <c r="A155" s="97">
        <v>1</v>
      </c>
      <c r="B155" s="98" t="s">
        <v>156</v>
      </c>
      <c r="C155" s="98" t="s">
        <v>156</v>
      </c>
      <c r="D155" s="98" t="s">
        <v>167</v>
      </c>
      <c r="E155" s="98" t="s">
        <v>273</v>
      </c>
      <c r="F155" s="98" t="s">
        <v>297</v>
      </c>
      <c r="G155" s="98" t="s">
        <v>228</v>
      </c>
      <c r="H155" s="98" t="s">
        <v>228</v>
      </c>
      <c r="I155" s="98"/>
      <c r="J155" s="98"/>
      <c r="K155" s="100" t="s">
        <v>305</v>
      </c>
      <c r="L155" s="101">
        <f>SUM(L156:L157)</f>
        <v>0</v>
      </c>
      <c r="M155" s="101">
        <f>SUM(M156:M157)</f>
        <v>0</v>
      </c>
      <c r="N155" s="101">
        <f>SUM(N156:N157)</f>
        <v>0</v>
      </c>
      <c r="O155" s="101">
        <f t="shared" si="58"/>
        <v>0</v>
      </c>
      <c r="P155" s="101">
        <f t="shared" ref="P155:U155" si="68">SUM(P156:P157)</f>
        <v>0</v>
      </c>
      <c r="Q155" s="178">
        <f t="shared" si="68"/>
        <v>0</v>
      </c>
      <c r="R155" s="101">
        <f t="shared" si="68"/>
        <v>0</v>
      </c>
      <c r="S155" s="101">
        <f t="shared" si="68"/>
        <v>0</v>
      </c>
      <c r="T155" s="101">
        <f t="shared" si="68"/>
        <v>0</v>
      </c>
      <c r="U155" s="178">
        <f t="shared" si="68"/>
        <v>0</v>
      </c>
      <c r="V155" s="102" t="e">
        <f t="shared" si="57"/>
        <v>#DIV/0!</v>
      </c>
      <c r="W155" s="101"/>
      <c r="X155" s="103"/>
      <c r="Y155" s="103"/>
      <c r="Z155" s="6"/>
    </row>
    <row r="156" spans="1:26" ht="22.5" customHeight="1" thickTop="1" thickBot="1" x14ac:dyDescent="0.4">
      <c r="A156" s="88">
        <v>1</v>
      </c>
      <c r="B156" s="89" t="s">
        <v>156</v>
      </c>
      <c r="C156" s="89" t="s">
        <v>156</v>
      </c>
      <c r="D156" s="89" t="s">
        <v>167</v>
      </c>
      <c r="E156" s="89" t="s">
        <v>273</v>
      </c>
      <c r="F156" s="89" t="s">
        <v>297</v>
      </c>
      <c r="G156" s="89" t="s">
        <v>228</v>
      </c>
      <c r="H156" s="89" t="s">
        <v>228</v>
      </c>
      <c r="I156" s="89" t="s">
        <v>156</v>
      </c>
      <c r="J156" s="89"/>
      <c r="K156" s="90" t="s">
        <v>306</v>
      </c>
      <c r="L156" s="91"/>
      <c r="M156" s="91"/>
      <c r="N156" s="91"/>
      <c r="O156" s="85">
        <f t="shared" si="58"/>
        <v>0</v>
      </c>
      <c r="P156" s="91"/>
      <c r="Q156" s="175"/>
      <c r="R156" s="91"/>
      <c r="S156" s="91"/>
      <c r="T156" s="91"/>
      <c r="U156" s="175"/>
      <c r="V156" s="92" t="e">
        <f t="shared" si="57"/>
        <v>#DIV/0!</v>
      </c>
      <c r="W156" s="91"/>
      <c r="X156" s="87"/>
      <c r="Y156" s="87"/>
      <c r="Z156" s="6"/>
    </row>
    <row r="157" spans="1:26" ht="22.5" customHeight="1" thickTop="1" thickBot="1" x14ac:dyDescent="0.4">
      <c r="A157" s="88">
        <v>1</v>
      </c>
      <c r="B157" s="89" t="s">
        <v>156</v>
      </c>
      <c r="C157" s="89" t="s">
        <v>156</v>
      </c>
      <c r="D157" s="89" t="s">
        <v>167</v>
      </c>
      <c r="E157" s="89" t="s">
        <v>273</v>
      </c>
      <c r="F157" s="89" t="s">
        <v>297</v>
      </c>
      <c r="G157" s="89" t="s">
        <v>228</v>
      </c>
      <c r="H157" s="89" t="s">
        <v>228</v>
      </c>
      <c r="I157" s="89" t="s">
        <v>165</v>
      </c>
      <c r="J157" s="89"/>
      <c r="K157" s="90" t="s">
        <v>307</v>
      </c>
      <c r="L157" s="91"/>
      <c r="M157" s="91"/>
      <c r="N157" s="91"/>
      <c r="O157" s="85">
        <f t="shared" si="58"/>
        <v>0</v>
      </c>
      <c r="P157" s="91"/>
      <c r="Q157" s="175"/>
      <c r="R157" s="91"/>
      <c r="S157" s="91"/>
      <c r="T157" s="91"/>
      <c r="U157" s="175"/>
      <c r="V157" s="92" t="e">
        <f t="shared" si="57"/>
        <v>#DIV/0!</v>
      </c>
      <c r="W157" s="91"/>
      <c r="X157" s="87"/>
      <c r="Y157" s="87"/>
      <c r="Z157" s="6"/>
    </row>
    <row r="158" spans="1:26" ht="22.5" customHeight="1" thickTop="1" thickBot="1" x14ac:dyDescent="0.4">
      <c r="A158" s="76">
        <v>1</v>
      </c>
      <c r="B158" s="76">
        <v>1</v>
      </c>
      <c r="C158" s="76" t="s">
        <v>156</v>
      </c>
      <c r="D158" s="77">
        <v>2</v>
      </c>
      <c r="E158" s="77" t="s">
        <v>273</v>
      </c>
      <c r="F158" s="77" t="s">
        <v>308</v>
      </c>
      <c r="G158" s="93"/>
      <c r="H158" s="77"/>
      <c r="I158" s="77"/>
      <c r="J158" s="77"/>
      <c r="K158" s="78" t="s">
        <v>309</v>
      </c>
      <c r="L158" s="79">
        <f t="shared" ref="L158:N159" si="69">+L159</f>
        <v>0</v>
      </c>
      <c r="M158" s="79">
        <f t="shared" si="69"/>
        <v>0</v>
      </c>
      <c r="N158" s="79">
        <f t="shared" si="69"/>
        <v>0</v>
      </c>
      <c r="O158" s="79">
        <f t="shared" si="58"/>
        <v>0</v>
      </c>
      <c r="P158" s="79">
        <f t="shared" ref="P158:U159" si="70">+P159</f>
        <v>0</v>
      </c>
      <c r="Q158" s="176">
        <f t="shared" si="70"/>
        <v>0</v>
      </c>
      <c r="R158" s="79">
        <f t="shared" si="70"/>
        <v>0</v>
      </c>
      <c r="S158" s="79">
        <f t="shared" si="70"/>
        <v>0</v>
      </c>
      <c r="T158" s="79">
        <f t="shared" si="70"/>
        <v>0</v>
      </c>
      <c r="U158" s="176">
        <f t="shared" si="70"/>
        <v>0</v>
      </c>
      <c r="V158" s="80" t="e">
        <f t="shared" si="57"/>
        <v>#DIV/0!</v>
      </c>
      <c r="W158" s="79"/>
      <c r="X158" s="76"/>
      <c r="Y158" s="76"/>
      <c r="Z158" s="96"/>
    </row>
    <row r="159" spans="1:26" ht="22.5" customHeight="1" thickTop="1" thickBot="1" x14ac:dyDescent="0.4">
      <c r="A159" s="82">
        <v>1</v>
      </c>
      <c r="B159" s="82">
        <v>1</v>
      </c>
      <c r="C159" s="83" t="s">
        <v>156</v>
      </c>
      <c r="D159" s="82">
        <v>2</v>
      </c>
      <c r="E159" s="83" t="s">
        <v>273</v>
      </c>
      <c r="F159" s="83" t="s">
        <v>308</v>
      </c>
      <c r="G159" s="83" t="s">
        <v>167</v>
      </c>
      <c r="H159" s="83"/>
      <c r="I159" s="83"/>
      <c r="J159" s="83"/>
      <c r="K159" s="84" t="s">
        <v>310</v>
      </c>
      <c r="L159" s="85">
        <f t="shared" si="69"/>
        <v>0</v>
      </c>
      <c r="M159" s="85">
        <f t="shared" si="69"/>
        <v>0</v>
      </c>
      <c r="N159" s="85">
        <f t="shared" si="69"/>
        <v>0</v>
      </c>
      <c r="O159" s="85">
        <f t="shared" si="58"/>
        <v>0</v>
      </c>
      <c r="P159" s="85">
        <f t="shared" si="70"/>
        <v>0</v>
      </c>
      <c r="Q159" s="174">
        <f t="shared" si="70"/>
        <v>0</v>
      </c>
      <c r="R159" s="85">
        <f t="shared" si="70"/>
        <v>0</v>
      </c>
      <c r="S159" s="85">
        <f t="shared" si="70"/>
        <v>0</v>
      </c>
      <c r="T159" s="85">
        <f t="shared" si="70"/>
        <v>0</v>
      </c>
      <c r="U159" s="174">
        <f t="shared" si="70"/>
        <v>0</v>
      </c>
      <c r="V159" s="86" t="e">
        <f t="shared" si="57"/>
        <v>#DIV/0!</v>
      </c>
      <c r="W159" s="85"/>
      <c r="X159" s="87"/>
      <c r="Y159" s="87"/>
      <c r="Z159" s="48"/>
    </row>
    <row r="160" spans="1:26" ht="22.5" customHeight="1" thickTop="1" thickBot="1" x14ac:dyDescent="0.4">
      <c r="A160" s="97">
        <v>1</v>
      </c>
      <c r="B160" s="98">
        <v>1</v>
      </c>
      <c r="C160" s="98" t="s">
        <v>156</v>
      </c>
      <c r="D160" s="98">
        <v>2</v>
      </c>
      <c r="E160" s="98" t="s">
        <v>273</v>
      </c>
      <c r="F160" s="98" t="s">
        <v>308</v>
      </c>
      <c r="G160" s="98" t="s">
        <v>167</v>
      </c>
      <c r="H160" s="98" t="s">
        <v>228</v>
      </c>
      <c r="I160" s="98"/>
      <c r="J160" s="98"/>
      <c r="K160" s="100" t="s">
        <v>311</v>
      </c>
      <c r="L160" s="101">
        <f>SUM(L161:L162)</f>
        <v>0</v>
      </c>
      <c r="M160" s="101">
        <f>SUM(M161:M162)</f>
        <v>0</v>
      </c>
      <c r="N160" s="101">
        <f>SUM(N161:N162)</f>
        <v>0</v>
      </c>
      <c r="O160" s="101">
        <f t="shared" si="58"/>
        <v>0</v>
      </c>
      <c r="P160" s="101">
        <f t="shared" ref="P160:U160" si="71">SUM(P161:P162)</f>
        <v>0</v>
      </c>
      <c r="Q160" s="178">
        <f t="shared" si="71"/>
        <v>0</v>
      </c>
      <c r="R160" s="101">
        <f t="shared" si="71"/>
        <v>0</v>
      </c>
      <c r="S160" s="101">
        <f t="shared" si="71"/>
        <v>0</v>
      </c>
      <c r="T160" s="101">
        <f t="shared" si="71"/>
        <v>0</v>
      </c>
      <c r="U160" s="178">
        <f t="shared" si="71"/>
        <v>0</v>
      </c>
      <c r="V160" s="102" t="e">
        <f t="shared" si="57"/>
        <v>#DIV/0!</v>
      </c>
      <c r="W160" s="101"/>
      <c r="X160" s="103"/>
      <c r="Y160" s="103"/>
      <c r="Z160" s="96"/>
    </row>
    <row r="161" spans="1:26" ht="22.5" customHeight="1" thickTop="1" thickBot="1" x14ac:dyDescent="0.4">
      <c r="A161" s="88">
        <v>1</v>
      </c>
      <c r="B161" s="88">
        <v>1</v>
      </c>
      <c r="C161" s="89" t="s">
        <v>156</v>
      </c>
      <c r="D161" s="88">
        <v>2</v>
      </c>
      <c r="E161" s="89" t="s">
        <v>273</v>
      </c>
      <c r="F161" s="89" t="s">
        <v>308</v>
      </c>
      <c r="G161" s="89" t="s">
        <v>167</v>
      </c>
      <c r="H161" s="89" t="s">
        <v>228</v>
      </c>
      <c r="I161" s="89" t="s">
        <v>156</v>
      </c>
      <c r="J161" s="89"/>
      <c r="K161" s="90" t="s">
        <v>312</v>
      </c>
      <c r="L161" s="91"/>
      <c r="M161" s="91"/>
      <c r="N161" s="91"/>
      <c r="O161" s="85">
        <f t="shared" si="58"/>
        <v>0</v>
      </c>
      <c r="P161" s="91"/>
      <c r="Q161" s="175"/>
      <c r="R161" s="91"/>
      <c r="S161" s="91"/>
      <c r="T161" s="91"/>
      <c r="U161" s="175"/>
      <c r="V161" s="92" t="e">
        <f t="shared" si="57"/>
        <v>#DIV/0!</v>
      </c>
      <c r="W161" s="91"/>
      <c r="X161" s="87"/>
      <c r="Y161" s="87"/>
      <c r="Z161" s="6"/>
    </row>
    <row r="162" spans="1:26" ht="22.5" customHeight="1" thickTop="1" thickBot="1" x14ac:dyDescent="0.4">
      <c r="A162" s="88">
        <v>1</v>
      </c>
      <c r="B162" s="88">
        <v>1</v>
      </c>
      <c r="C162" s="89" t="s">
        <v>156</v>
      </c>
      <c r="D162" s="88">
        <v>2</v>
      </c>
      <c r="E162" s="89" t="s">
        <v>273</v>
      </c>
      <c r="F162" s="89" t="s">
        <v>308</v>
      </c>
      <c r="G162" s="89" t="s">
        <v>167</v>
      </c>
      <c r="H162" s="89" t="s">
        <v>228</v>
      </c>
      <c r="I162" s="89" t="s">
        <v>165</v>
      </c>
      <c r="J162" s="89"/>
      <c r="K162" s="90" t="s">
        <v>313</v>
      </c>
      <c r="L162" s="91"/>
      <c r="M162" s="91"/>
      <c r="N162" s="91"/>
      <c r="O162" s="85">
        <f t="shared" si="58"/>
        <v>0</v>
      </c>
      <c r="P162" s="91"/>
      <c r="Q162" s="175"/>
      <c r="R162" s="91"/>
      <c r="S162" s="91"/>
      <c r="T162" s="91"/>
      <c r="U162" s="175"/>
      <c r="V162" s="92" t="e">
        <f t="shared" si="57"/>
        <v>#DIV/0!</v>
      </c>
      <c r="W162" s="91"/>
      <c r="X162" s="87"/>
      <c r="Y162" s="87"/>
      <c r="Z162" s="6"/>
    </row>
    <row r="163" spans="1:26" ht="22.5" customHeight="1" thickTop="1" thickBot="1" x14ac:dyDescent="0.4">
      <c r="A163" s="76">
        <v>1</v>
      </c>
      <c r="B163" s="76">
        <v>1</v>
      </c>
      <c r="C163" s="76" t="s">
        <v>156</v>
      </c>
      <c r="D163" s="77">
        <v>2</v>
      </c>
      <c r="E163" s="77" t="s">
        <v>273</v>
      </c>
      <c r="F163" s="77" t="s">
        <v>314</v>
      </c>
      <c r="G163" s="93"/>
      <c r="H163" s="77"/>
      <c r="I163" s="77"/>
      <c r="J163" s="77"/>
      <c r="K163" s="78" t="s">
        <v>315</v>
      </c>
      <c r="L163" s="79">
        <f>+L164</f>
        <v>0</v>
      </c>
      <c r="M163" s="79">
        <f>+M164</f>
        <v>0</v>
      </c>
      <c r="N163" s="79">
        <f>+N164</f>
        <v>0</v>
      </c>
      <c r="O163" s="79">
        <f t="shared" si="58"/>
        <v>0</v>
      </c>
      <c r="P163" s="79">
        <f t="shared" ref="P163:U163" si="72">+P164</f>
        <v>0</v>
      </c>
      <c r="Q163" s="176">
        <f t="shared" si="72"/>
        <v>0</v>
      </c>
      <c r="R163" s="79">
        <f t="shared" si="72"/>
        <v>0</v>
      </c>
      <c r="S163" s="79">
        <f t="shared" si="72"/>
        <v>0</v>
      </c>
      <c r="T163" s="79">
        <f t="shared" si="72"/>
        <v>0</v>
      </c>
      <c r="U163" s="176">
        <f t="shared" si="72"/>
        <v>0</v>
      </c>
      <c r="V163" s="80" t="e">
        <f t="shared" si="57"/>
        <v>#DIV/0!</v>
      </c>
      <c r="W163" s="79"/>
      <c r="X163" s="76"/>
      <c r="Y163" s="76"/>
      <c r="Z163" s="96"/>
    </row>
    <row r="164" spans="1:26" ht="22.5" customHeight="1" thickTop="1" thickBot="1" x14ac:dyDescent="0.4">
      <c r="A164" s="82">
        <v>1</v>
      </c>
      <c r="B164" s="82">
        <v>1</v>
      </c>
      <c r="C164" s="83" t="s">
        <v>156</v>
      </c>
      <c r="D164" s="82">
        <v>2</v>
      </c>
      <c r="E164" s="83" t="s">
        <v>273</v>
      </c>
      <c r="F164" s="83" t="s">
        <v>314</v>
      </c>
      <c r="G164" s="83" t="s">
        <v>158</v>
      </c>
      <c r="H164" s="83"/>
      <c r="I164" s="83"/>
      <c r="J164" s="83"/>
      <c r="K164" s="84" t="s">
        <v>316</v>
      </c>
      <c r="L164" s="85">
        <f>+L165+L168+L171</f>
        <v>0</v>
      </c>
      <c r="M164" s="85">
        <f>+M165+M168+M171</f>
        <v>0</v>
      </c>
      <c r="N164" s="85">
        <f>+N165+N168+N171</f>
        <v>0</v>
      </c>
      <c r="O164" s="85">
        <f t="shared" si="58"/>
        <v>0</v>
      </c>
      <c r="P164" s="85">
        <f t="shared" ref="P164:U164" si="73">+P165+P168+P171</f>
        <v>0</v>
      </c>
      <c r="Q164" s="174">
        <f t="shared" si="73"/>
        <v>0</v>
      </c>
      <c r="R164" s="85">
        <f t="shared" si="73"/>
        <v>0</v>
      </c>
      <c r="S164" s="85">
        <f t="shared" si="73"/>
        <v>0</v>
      </c>
      <c r="T164" s="85">
        <f t="shared" si="73"/>
        <v>0</v>
      </c>
      <c r="U164" s="174">
        <f t="shared" si="73"/>
        <v>0</v>
      </c>
      <c r="V164" s="86" t="e">
        <f t="shared" si="57"/>
        <v>#DIV/0!</v>
      </c>
      <c r="W164" s="85"/>
      <c r="X164" s="87"/>
      <c r="Y164" s="87"/>
      <c r="Z164" s="48"/>
    </row>
    <row r="165" spans="1:26" ht="22.5" customHeight="1" thickTop="1" thickBot="1" x14ac:dyDescent="0.4">
      <c r="A165" s="97">
        <v>1</v>
      </c>
      <c r="B165" s="98">
        <v>1</v>
      </c>
      <c r="C165" s="98" t="s">
        <v>156</v>
      </c>
      <c r="D165" s="98">
        <v>2</v>
      </c>
      <c r="E165" s="98" t="s">
        <v>273</v>
      </c>
      <c r="F165" s="98" t="s">
        <v>314</v>
      </c>
      <c r="G165" s="98" t="s">
        <v>158</v>
      </c>
      <c r="H165" s="98" t="s">
        <v>158</v>
      </c>
      <c r="I165" s="98"/>
      <c r="J165" s="98"/>
      <c r="K165" s="100" t="s">
        <v>317</v>
      </c>
      <c r="L165" s="101">
        <f>SUM(L166:L167)</f>
        <v>0</v>
      </c>
      <c r="M165" s="101">
        <f>SUM(M166:M167)</f>
        <v>0</v>
      </c>
      <c r="N165" s="101">
        <f>SUM(N166:N167)</f>
        <v>0</v>
      </c>
      <c r="O165" s="101">
        <f t="shared" si="58"/>
        <v>0</v>
      </c>
      <c r="P165" s="101">
        <f t="shared" ref="P165:U165" si="74">SUM(P166:P167)</f>
        <v>0</v>
      </c>
      <c r="Q165" s="178">
        <f t="shared" si="74"/>
        <v>0</v>
      </c>
      <c r="R165" s="101">
        <f t="shared" si="74"/>
        <v>0</v>
      </c>
      <c r="S165" s="101">
        <f t="shared" si="74"/>
        <v>0</v>
      </c>
      <c r="T165" s="101">
        <f t="shared" si="74"/>
        <v>0</v>
      </c>
      <c r="U165" s="178">
        <f t="shared" si="74"/>
        <v>0</v>
      </c>
      <c r="V165" s="102" t="e">
        <f t="shared" si="57"/>
        <v>#DIV/0!</v>
      </c>
      <c r="W165" s="101"/>
      <c r="X165" s="103"/>
      <c r="Y165" s="103"/>
      <c r="Z165" s="96"/>
    </row>
    <row r="166" spans="1:26" ht="22.5" customHeight="1" thickTop="1" thickBot="1" x14ac:dyDescent="0.4">
      <c r="A166" s="88">
        <v>1</v>
      </c>
      <c r="B166" s="88">
        <v>1</v>
      </c>
      <c r="C166" s="89" t="s">
        <v>156</v>
      </c>
      <c r="D166" s="88">
        <v>2</v>
      </c>
      <c r="E166" s="89" t="s">
        <v>273</v>
      </c>
      <c r="F166" s="89" t="s">
        <v>314</v>
      </c>
      <c r="G166" s="89" t="s">
        <v>158</v>
      </c>
      <c r="H166" s="89" t="s">
        <v>158</v>
      </c>
      <c r="I166" s="89" t="s">
        <v>156</v>
      </c>
      <c r="J166" s="89"/>
      <c r="K166" s="90" t="s">
        <v>318</v>
      </c>
      <c r="L166" s="91"/>
      <c r="M166" s="91"/>
      <c r="N166" s="91"/>
      <c r="O166" s="85">
        <f t="shared" si="58"/>
        <v>0</v>
      </c>
      <c r="P166" s="91"/>
      <c r="Q166" s="175"/>
      <c r="R166" s="91"/>
      <c r="S166" s="91"/>
      <c r="T166" s="91"/>
      <c r="U166" s="175"/>
      <c r="V166" s="92" t="e">
        <f t="shared" si="57"/>
        <v>#DIV/0!</v>
      </c>
      <c r="W166" s="91"/>
      <c r="X166" s="87"/>
      <c r="Y166" s="87"/>
      <c r="Z166" s="6"/>
    </row>
    <row r="167" spans="1:26" ht="22.5" customHeight="1" thickTop="1" thickBot="1" x14ac:dyDescent="0.4">
      <c r="A167" s="88">
        <v>1</v>
      </c>
      <c r="B167" s="88">
        <v>1</v>
      </c>
      <c r="C167" s="89" t="s">
        <v>156</v>
      </c>
      <c r="D167" s="88">
        <v>2</v>
      </c>
      <c r="E167" s="89" t="s">
        <v>273</v>
      </c>
      <c r="F167" s="89" t="s">
        <v>314</v>
      </c>
      <c r="G167" s="89" t="s">
        <v>158</v>
      </c>
      <c r="H167" s="89" t="s">
        <v>158</v>
      </c>
      <c r="I167" s="89" t="s">
        <v>165</v>
      </c>
      <c r="J167" s="89"/>
      <c r="K167" s="90" t="s">
        <v>319</v>
      </c>
      <c r="L167" s="91"/>
      <c r="M167" s="91"/>
      <c r="N167" s="91"/>
      <c r="O167" s="85">
        <f t="shared" si="58"/>
        <v>0</v>
      </c>
      <c r="P167" s="91"/>
      <c r="Q167" s="175"/>
      <c r="R167" s="91"/>
      <c r="S167" s="91"/>
      <c r="T167" s="91"/>
      <c r="U167" s="175"/>
      <c r="V167" s="92" t="e">
        <f t="shared" si="57"/>
        <v>#DIV/0!</v>
      </c>
      <c r="W167" s="91"/>
      <c r="X167" s="87"/>
      <c r="Y167" s="87"/>
      <c r="Z167" s="6"/>
    </row>
    <row r="168" spans="1:26" ht="22.5" customHeight="1" thickTop="1" thickBot="1" x14ac:dyDescent="0.4">
      <c r="A168" s="97">
        <v>1</v>
      </c>
      <c r="B168" s="98">
        <v>1</v>
      </c>
      <c r="C168" s="98" t="s">
        <v>156</v>
      </c>
      <c r="D168" s="98">
        <v>2</v>
      </c>
      <c r="E168" s="98" t="s">
        <v>273</v>
      </c>
      <c r="F168" s="98" t="s">
        <v>314</v>
      </c>
      <c r="G168" s="98" t="s">
        <v>158</v>
      </c>
      <c r="H168" s="98" t="s">
        <v>167</v>
      </c>
      <c r="I168" s="98"/>
      <c r="J168" s="98"/>
      <c r="K168" s="100" t="s">
        <v>320</v>
      </c>
      <c r="L168" s="101">
        <f>SUM(L169:L170)</f>
        <v>0</v>
      </c>
      <c r="M168" s="101">
        <f>SUM(M169:M170)</f>
        <v>0</v>
      </c>
      <c r="N168" s="101">
        <f>SUM(N169:N170)</f>
        <v>0</v>
      </c>
      <c r="O168" s="101">
        <f t="shared" si="58"/>
        <v>0</v>
      </c>
      <c r="P168" s="101">
        <f t="shared" ref="P168:U168" si="75">SUM(P169:P170)</f>
        <v>0</v>
      </c>
      <c r="Q168" s="178">
        <f t="shared" si="75"/>
        <v>0</v>
      </c>
      <c r="R168" s="101">
        <f t="shared" si="75"/>
        <v>0</v>
      </c>
      <c r="S168" s="101">
        <f t="shared" si="75"/>
        <v>0</v>
      </c>
      <c r="T168" s="101">
        <f t="shared" si="75"/>
        <v>0</v>
      </c>
      <c r="U168" s="178">
        <f t="shared" si="75"/>
        <v>0</v>
      </c>
      <c r="V168" s="102" t="e">
        <f t="shared" si="57"/>
        <v>#DIV/0!</v>
      </c>
      <c r="W168" s="101"/>
      <c r="X168" s="103"/>
      <c r="Y168" s="103"/>
      <c r="Z168" s="96"/>
    </row>
    <row r="169" spans="1:26" ht="22.5" customHeight="1" thickTop="1" thickBot="1" x14ac:dyDescent="0.4">
      <c r="A169" s="88">
        <v>1</v>
      </c>
      <c r="B169" s="88">
        <v>1</v>
      </c>
      <c r="C169" s="89" t="s">
        <v>156</v>
      </c>
      <c r="D169" s="88">
        <v>2</v>
      </c>
      <c r="E169" s="89" t="s">
        <v>273</v>
      </c>
      <c r="F169" s="89" t="s">
        <v>314</v>
      </c>
      <c r="G169" s="89" t="s">
        <v>158</v>
      </c>
      <c r="H169" s="89" t="s">
        <v>167</v>
      </c>
      <c r="I169" s="89" t="s">
        <v>156</v>
      </c>
      <c r="J169" s="89"/>
      <c r="K169" s="90" t="s">
        <v>321</v>
      </c>
      <c r="L169" s="91"/>
      <c r="M169" s="91"/>
      <c r="N169" s="91"/>
      <c r="O169" s="85">
        <f t="shared" si="58"/>
        <v>0</v>
      </c>
      <c r="P169" s="91"/>
      <c r="Q169" s="175"/>
      <c r="R169" s="91"/>
      <c r="S169" s="91"/>
      <c r="T169" s="91"/>
      <c r="U169" s="175"/>
      <c r="V169" s="92" t="e">
        <f t="shared" si="57"/>
        <v>#DIV/0!</v>
      </c>
      <c r="W169" s="91"/>
      <c r="X169" s="87"/>
      <c r="Y169" s="87"/>
      <c r="Z169" s="6"/>
    </row>
    <row r="170" spans="1:26" ht="22.5" customHeight="1" thickTop="1" thickBot="1" x14ac:dyDescent="0.4">
      <c r="A170" s="88">
        <v>1</v>
      </c>
      <c r="B170" s="88">
        <v>1</v>
      </c>
      <c r="C170" s="89" t="s">
        <v>156</v>
      </c>
      <c r="D170" s="88">
        <v>2</v>
      </c>
      <c r="E170" s="89" t="s">
        <v>273</v>
      </c>
      <c r="F170" s="89" t="s">
        <v>314</v>
      </c>
      <c r="G170" s="89" t="s">
        <v>158</v>
      </c>
      <c r="H170" s="89" t="s">
        <v>167</v>
      </c>
      <c r="I170" s="89" t="s">
        <v>165</v>
      </c>
      <c r="J170" s="89"/>
      <c r="K170" s="90" t="s">
        <v>322</v>
      </c>
      <c r="L170" s="91"/>
      <c r="M170" s="91"/>
      <c r="N170" s="91"/>
      <c r="O170" s="85">
        <f t="shared" si="58"/>
        <v>0</v>
      </c>
      <c r="P170" s="91"/>
      <c r="Q170" s="175"/>
      <c r="R170" s="91"/>
      <c r="S170" s="91"/>
      <c r="T170" s="91"/>
      <c r="U170" s="175"/>
      <c r="V170" s="92" t="e">
        <f t="shared" si="57"/>
        <v>#DIV/0!</v>
      </c>
      <c r="W170" s="91"/>
      <c r="X170" s="87"/>
      <c r="Y170" s="87"/>
      <c r="Z170" s="6"/>
    </row>
    <row r="171" spans="1:26" ht="22.5" customHeight="1" thickTop="1" thickBot="1" x14ac:dyDescent="0.4">
      <c r="A171" s="97">
        <v>1</v>
      </c>
      <c r="B171" s="98">
        <v>1</v>
      </c>
      <c r="C171" s="98" t="s">
        <v>156</v>
      </c>
      <c r="D171" s="98">
        <v>2</v>
      </c>
      <c r="E171" s="98" t="s">
        <v>273</v>
      </c>
      <c r="F171" s="98" t="s">
        <v>314</v>
      </c>
      <c r="G171" s="98" t="s">
        <v>158</v>
      </c>
      <c r="H171" s="98" t="s">
        <v>228</v>
      </c>
      <c r="I171" s="98"/>
      <c r="J171" s="98"/>
      <c r="K171" s="100" t="s">
        <v>323</v>
      </c>
      <c r="L171" s="101">
        <f>SUM(L172:L173)</f>
        <v>0</v>
      </c>
      <c r="M171" s="101">
        <f>SUM(M172:M173)</f>
        <v>0</v>
      </c>
      <c r="N171" s="101">
        <f>SUM(N172:N173)</f>
        <v>0</v>
      </c>
      <c r="O171" s="101">
        <f t="shared" si="58"/>
        <v>0</v>
      </c>
      <c r="P171" s="101">
        <f t="shared" ref="P171:U171" si="76">SUM(P172:P173)</f>
        <v>0</v>
      </c>
      <c r="Q171" s="178">
        <f t="shared" si="76"/>
        <v>0</v>
      </c>
      <c r="R171" s="101">
        <f t="shared" si="76"/>
        <v>0</v>
      </c>
      <c r="S171" s="101">
        <f t="shared" si="76"/>
        <v>0</v>
      </c>
      <c r="T171" s="101">
        <f t="shared" si="76"/>
        <v>0</v>
      </c>
      <c r="U171" s="178">
        <f t="shared" si="76"/>
        <v>0</v>
      </c>
      <c r="V171" s="102" t="e">
        <f t="shared" si="57"/>
        <v>#DIV/0!</v>
      </c>
      <c r="W171" s="101"/>
      <c r="X171" s="103"/>
      <c r="Y171" s="103"/>
      <c r="Z171" s="96"/>
    </row>
    <row r="172" spans="1:26" ht="22.5" customHeight="1" thickTop="1" thickBot="1" x14ac:dyDescent="0.4">
      <c r="A172" s="88">
        <v>1</v>
      </c>
      <c r="B172" s="88">
        <v>1</v>
      </c>
      <c r="C172" s="89" t="s">
        <v>156</v>
      </c>
      <c r="D172" s="88">
        <v>2</v>
      </c>
      <c r="E172" s="89" t="s">
        <v>273</v>
      </c>
      <c r="F172" s="89" t="s">
        <v>314</v>
      </c>
      <c r="G172" s="89" t="s">
        <v>158</v>
      </c>
      <c r="H172" s="89" t="s">
        <v>228</v>
      </c>
      <c r="I172" s="89" t="s">
        <v>156</v>
      </c>
      <c r="J172" s="83"/>
      <c r="K172" s="90" t="s">
        <v>324</v>
      </c>
      <c r="L172" s="85"/>
      <c r="M172" s="85"/>
      <c r="N172" s="85"/>
      <c r="O172" s="85">
        <f t="shared" si="58"/>
        <v>0</v>
      </c>
      <c r="P172" s="85"/>
      <c r="Q172" s="174"/>
      <c r="R172" s="85"/>
      <c r="S172" s="85"/>
      <c r="T172" s="85"/>
      <c r="U172" s="174"/>
      <c r="V172" s="86" t="e">
        <f t="shared" si="57"/>
        <v>#DIV/0!</v>
      </c>
      <c r="W172" s="85"/>
      <c r="X172" s="87"/>
      <c r="Y172" s="87"/>
      <c r="Z172" s="48"/>
    </row>
    <row r="173" spans="1:26" ht="22.5" customHeight="1" thickTop="1" thickBot="1" x14ac:dyDescent="0.4">
      <c r="A173" s="88">
        <v>1</v>
      </c>
      <c r="B173" s="88">
        <v>1</v>
      </c>
      <c r="C173" s="89" t="s">
        <v>156</v>
      </c>
      <c r="D173" s="88">
        <v>2</v>
      </c>
      <c r="E173" s="89" t="s">
        <v>273</v>
      </c>
      <c r="F173" s="89" t="s">
        <v>314</v>
      </c>
      <c r="G173" s="89" t="s">
        <v>158</v>
      </c>
      <c r="H173" s="89" t="s">
        <v>228</v>
      </c>
      <c r="I173" s="89" t="s">
        <v>165</v>
      </c>
      <c r="J173" s="83"/>
      <c r="K173" s="90" t="s">
        <v>325</v>
      </c>
      <c r="L173" s="85"/>
      <c r="M173" s="85"/>
      <c r="N173" s="85"/>
      <c r="O173" s="85">
        <f t="shared" si="58"/>
        <v>0</v>
      </c>
      <c r="P173" s="85"/>
      <c r="Q173" s="174"/>
      <c r="R173" s="85"/>
      <c r="S173" s="85"/>
      <c r="T173" s="85"/>
      <c r="U173" s="174"/>
      <c r="V173" s="86" t="e">
        <f t="shared" si="57"/>
        <v>#DIV/0!</v>
      </c>
      <c r="W173" s="85"/>
      <c r="X173" s="87"/>
      <c r="Y173" s="87"/>
      <c r="Z173" s="48"/>
    </row>
    <row r="174" spans="1:26" ht="22.5" customHeight="1" thickTop="1" thickBot="1" x14ac:dyDescent="0.4">
      <c r="A174" s="76">
        <v>1</v>
      </c>
      <c r="B174" s="76">
        <v>1</v>
      </c>
      <c r="C174" s="76" t="s">
        <v>156</v>
      </c>
      <c r="D174" s="77">
        <v>2</v>
      </c>
      <c r="E174" s="77" t="s">
        <v>273</v>
      </c>
      <c r="F174" s="77" t="s">
        <v>326</v>
      </c>
      <c r="G174" s="93"/>
      <c r="H174" s="77"/>
      <c r="I174" s="77"/>
      <c r="J174" s="77"/>
      <c r="K174" s="78" t="s">
        <v>327</v>
      </c>
      <c r="L174" s="79">
        <f>SUM(L175:L176)</f>
        <v>0</v>
      </c>
      <c r="M174" s="79">
        <f>SUM(M175:M176)</f>
        <v>0</v>
      </c>
      <c r="N174" s="79">
        <f>SUM(N175:N176)</f>
        <v>0</v>
      </c>
      <c r="O174" s="79">
        <f t="shared" si="58"/>
        <v>0</v>
      </c>
      <c r="P174" s="79">
        <f t="shared" ref="P174:U174" si="77">SUM(P175:P176)</f>
        <v>0</v>
      </c>
      <c r="Q174" s="176">
        <f t="shared" si="77"/>
        <v>0</v>
      </c>
      <c r="R174" s="79">
        <f t="shared" si="77"/>
        <v>0</v>
      </c>
      <c r="S174" s="79">
        <f t="shared" si="77"/>
        <v>0</v>
      </c>
      <c r="T174" s="79">
        <f t="shared" si="77"/>
        <v>0</v>
      </c>
      <c r="U174" s="176">
        <f t="shared" si="77"/>
        <v>0</v>
      </c>
      <c r="V174" s="80" t="e">
        <f t="shared" si="57"/>
        <v>#DIV/0!</v>
      </c>
      <c r="W174" s="79"/>
      <c r="X174" s="76"/>
      <c r="Y174" s="76"/>
      <c r="Z174" s="96"/>
    </row>
    <row r="175" spans="1:26" ht="22.5" customHeight="1" thickTop="1" thickBot="1" x14ac:dyDescent="0.4">
      <c r="A175" s="88">
        <v>1</v>
      </c>
      <c r="B175" s="88">
        <v>1</v>
      </c>
      <c r="C175" s="89" t="s">
        <v>156</v>
      </c>
      <c r="D175" s="88">
        <v>2</v>
      </c>
      <c r="E175" s="89" t="s">
        <v>273</v>
      </c>
      <c r="F175" s="89" t="s">
        <v>326</v>
      </c>
      <c r="G175" s="89" t="s">
        <v>156</v>
      </c>
      <c r="H175" s="89"/>
      <c r="I175" s="89"/>
      <c r="J175" s="83"/>
      <c r="K175" s="90" t="s">
        <v>328</v>
      </c>
      <c r="L175" s="85"/>
      <c r="M175" s="85"/>
      <c r="N175" s="85"/>
      <c r="O175" s="85">
        <f t="shared" si="58"/>
        <v>0</v>
      </c>
      <c r="P175" s="85"/>
      <c r="Q175" s="174"/>
      <c r="R175" s="85"/>
      <c r="S175" s="85"/>
      <c r="T175" s="85"/>
      <c r="U175" s="174"/>
      <c r="V175" s="86" t="e">
        <f t="shared" si="57"/>
        <v>#DIV/0!</v>
      </c>
      <c r="W175" s="85"/>
      <c r="X175" s="87"/>
      <c r="Y175" s="87"/>
      <c r="Z175" s="48"/>
    </row>
    <row r="176" spans="1:26" ht="22.5" customHeight="1" thickTop="1" thickBot="1" x14ac:dyDescent="0.4">
      <c r="A176" s="88">
        <v>1</v>
      </c>
      <c r="B176" s="88">
        <v>1</v>
      </c>
      <c r="C176" s="89" t="s">
        <v>156</v>
      </c>
      <c r="D176" s="88">
        <v>2</v>
      </c>
      <c r="E176" s="89" t="s">
        <v>273</v>
      </c>
      <c r="F176" s="89" t="s">
        <v>326</v>
      </c>
      <c r="G176" s="89" t="s">
        <v>165</v>
      </c>
      <c r="H176" s="89"/>
      <c r="I176" s="89"/>
      <c r="J176" s="83"/>
      <c r="K176" s="90" t="s">
        <v>329</v>
      </c>
      <c r="L176" s="85"/>
      <c r="M176" s="85"/>
      <c r="N176" s="85"/>
      <c r="O176" s="85">
        <f t="shared" si="58"/>
        <v>0</v>
      </c>
      <c r="P176" s="85"/>
      <c r="Q176" s="174"/>
      <c r="R176" s="85"/>
      <c r="S176" s="85"/>
      <c r="T176" s="85"/>
      <c r="U176" s="174"/>
      <c r="V176" s="86" t="e">
        <f t="shared" si="57"/>
        <v>#DIV/0!</v>
      </c>
      <c r="W176" s="85"/>
      <c r="X176" s="87"/>
      <c r="Y176" s="87"/>
      <c r="Z176" s="48"/>
    </row>
    <row r="177" spans="1:26" ht="22.5" customHeight="1" thickTop="1" thickBot="1" x14ac:dyDescent="0.4">
      <c r="A177" s="76">
        <v>1</v>
      </c>
      <c r="B177" s="76">
        <v>1</v>
      </c>
      <c r="C177" s="76" t="s">
        <v>156</v>
      </c>
      <c r="D177" s="77">
        <v>2</v>
      </c>
      <c r="E177" s="77" t="s">
        <v>273</v>
      </c>
      <c r="F177" s="77" t="s">
        <v>330</v>
      </c>
      <c r="G177" s="93"/>
      <c r="H177" s="77"/>
      <c r="I177" s="77"/>
      <c r="J177" s="77"/>
      <c r="K177" s="78" t="s">
        <v>331</v>
      </c>
      <c r="L177" s="79">
        <f>SUM(L178:L179)</f>
        <v>0</v>
      </c>
      <c r="M177" s="79">
        <f>SUM(M178:M179)</f>
        <v>0</v>
      </c>
      <c r="N177" s="79">
        <f>SUM(N178:N179)</f>
        <v>0</v>
      </c>
      <c r="O177" s="79">
        <f t="shared" si="58"/>
        <v>0</v>
      </c>
      <c r="P177" s="79">
        <f t="shared" ref="P177:U177" si="78">SUM(P178:P179)</f>
        <v>0</v>
      </c>
      <c r="Q177" s="176">
        <f t="shared" si="78"/>
        <v>0</v>
      </c>
      <c r="R177" s="79">
        <f t="shared" si="78"/>
        <v>0</v>
      </c>
      <c r="S177" s="79">
        <f t="shared" si="78"/>
        <v>0</v>
      </c>
      <c r="T177" s="79">
        <f t="shared" si="78"/>
        <v>0</v>
      </c>
      <c r="U177" s="176">
        <f t="shared" si="78"/>
        <v>0</v>
      </c>
      <c r="V177" s="80" t="e">
        <f t="shared" si="57"/>
        <v>#DIV/0!</v>
      </c>
      <c r="W177" s="79"/>
      <c r="X177" s="76"/>
      <c r="Y177" s="76"/>
      <c r="Z177" s="96"/>
    </row>
    <row r="178" spans="1:26" ht="22.5" customHeight="1" thickTop="1" thickBot="1" x14ac:dyDescent="0.4">
      <c r="A178" s="88">
        <v>1</v>
      </c>
      <c r="B178" s="88">
        <v>1</v>
      </c>
      <c r="C178" s="89" t="s">
        <v>156</v>
      </c>
      <c r="D178" s="88">
        <v>2</v>
      </c>
      <c r="E178" s="89" t="s">
        <v>273</v>
      </c>
      <c r="F178" s="89" t="s">
        <v>330</v>
      </c>
      <c r="G178" s="89" t="s">
        <v>156</v>
      </c>
      <c r="H178" s="89"/>
      <c r="I178" s="89"/>
      <c r="J178" s="89"/>
      <c r="K178" s="90" t="s">
        <v>332</v>
      </c>
      <c r="L178" s="85"/>
      <c r="M178" s="85"/>
      <c r="N178" s="85"/>
      <c r="O178" s="85">
        <f t="shared" si="58"/>
        <v>0</v>
      </c>
      <c r="P178" s="85"/>
      <c r="Q178" s="174"/>
      <c r="R178" s="85"/>
      <c r="S178" s="85"/>
      <c r="T178" s="85"/>
      <c r="U178" s="174"/>
      <c r="V178" s="86" t="e">
        <f t="shared" si="57"/>
        <v>#DIV/0!</v>
      </c>
      <c r="W178" s="85"/>
      <c r="X178" s="87"/>
      <c r="Y178" s="87"/>
      <c r="Z178" s="48"/>
    </row>
    <row r="179" spans="1:26" ht="22.5" customHeight="1" thickTop="1" thickBot="1" x14ac:dyDescent="0.4">
      <c r="A179" s="88">
        <v>1</v>
      </c>
      <c r="B179" s="88">
        <v>1</v>
      </c>
      <c r="C179" s="89" t="s">
        <v>156</v>
      </c>
      <c r="D179" s="88">
        <v>2</v>
      </c>
      <c r="E179" s="89" t="s">
        <v>273</v>
      </c>
      <c r="F179" s="89" t="s">
        <v>330</v>
      </c>
      <c r="G179" s="89" t="s">
        <v>165</v>
      </c>
      <c r="H179" s="89"/>
      <c r="I179" s="89"/>
      <c r="J179" s="89"/>
      <c r="K179" s="90" t="s">
        <v>333</v>
      </c>
      <c r="L179" s="85"/>
      <c r="M179" s="85"/>
      <c r="N179" s="85"/>
      <c r="O179" s="85">
        <f t="shared" si="58"/>
        <v>0</v>
      </c>
      <c r="P179" s="85"/>
      <c r="Q179" s="174"/>
      <c r="R179" s="85"/>
      <c r="S179" s="85"/>
      <c r="T179" s="85"/>
      <c r="U179" s="174"/>
      <c r="V179" s="86" t="e">
        <f t="shared" si="57"/>
        <v>#DIV/0!</v>
      </c>
      <c r="W179" s="85"/>
      <c r="X179" s="87"/>
      <c r="Y179" s="87"/>
      <c r="Z179" s="48"/>
    </row>
    <row r="180" spans="1:26" ht="22.5" customHeight="1" thickTop="1" thickBot="1" x14ac:dyDescent="0.4">
      <c r="A180" s="55">
        <v>1</v>
      </c>
      <c r="B180" s="56" t="s">
        <v>156</v>
      </c>
      <c r="C180" s="56" t="s">
        <v>165</v>
      </c>
      <c r="D180" s="56"/>
      <c r="E180" s="56"/>
      <c r="F180" s="56"/>
      <c r="G180" s="56"/>
      <c r="H180" s="57"/>
      <c r="I180" s="57"/>
      <c r="J180" s="57"/>
      <c r="K180" s="58" t="s">
        <v>334</v>
      </c>
      <c r="L180" s="59">
        <f>+L181+L227+L243+L280+L298+L313+L331+L337+L436</f>
        <v>4948227857</v>
      </c>
      <c r="M180" s="59">
        <f>+M181+M227+M243+M280+M298+M313+M331+M337+M436</f>
        <v>6510262850</v>
      </c>
      <c r="N180" s="59">
        <f>+N181+N227+N243+N280+N298+N313+N331+N337+N436</f>
        <v>4500000000</v>
      </c>
      <c r="O180" s="59">
        <f t="shared" si="58"/>
        <v>6958490707</v>
      </c>
      <c r="P180" s="59">
        <f t="shared" ref="P180:U180" si="79">+P181+P227+P243+P280+P298+P313+P331+P337+P436</f>
        <v>369542118</v>
      </c>
      <c r="Q180" s="181">
        <f t="shared" si="79"/>
        <v>6164033441</v>
      </c>
      <c r="R180" s="59">
        <f t="shared" si="79"/>
        <v>424915148</v>
      </c>
      <c r="S180" s="59">
        <f t="shared" si="79"/>
        <v>0</v>
      </c>
      <c r="T180" s="59">
        <f t="shared" si="79"/>
        <v>6537232578.5</v>
      </c>
      <c r="U180" s="181">
        <f t="shared" si="79"/>
        <v>6537232578.5</v>
      </c>
      <c r="V180" s="60">
        <f t="shared" si="57"/>
        <v>1</v>
      </c>
      <c r="W180" s="59"/>
      <c r="X180" s="61"/>
      <c r="Y180" s="61"/>
      <c r="Z180" s="48"/>
    </row>
    <row r="181" spans="1:26" ht="22.5" customHeight="1" thickTop="1" thickBot="1" x14ac:dyDescent="0.4">
      <c r="A181" s="62">
        <v>1</v>
      </c>
      <c r="B181" s="63">
        <v>1</v>
      </c>
      <c r="C181" s="63" t="s">
        <v>165</v>
      </c>
      <c r="D181" s="63" t="s">
        <v>158</v>
      </c>
      <c r="E181" s="63"/>
      <c r="F181" s="63"/>
      <c r="G181" s="63"/>
      <c r="H181" s="64"/>
      <c r="I181" s="64"/>
      <c r="J181" s="64"/>
      <c r="K181" s="65" t="s">
        <v>335</v>
      </c>
      <c r="L181" s="66">
        <f>+L182+L195</f>
        <v>0</v>
      </c>
      <c r="M181" s="66">
        <f>+M182+M195</f>
        <v>0</v>
      </c>
      <c r="N181" s="66">
        <f>+N182+N195</f>
        <v>0</v>
      </c>
      <c r="O181" s="66">
        <f t="shared" si="58"/>
        <v>0</v>
      </c>
      <c r="P181" s="66">
        <f t="shared" ref="P181:U181" si="80">+P182+P195</f>
        <v>0</v>
      </c>
      <c r="Q181" s="179">
        <f t="shared" si="80"/>
        <v>0</v>
      </c>
      <c r="R181" s="66">
        <f t="shared" si="80"/>
        <v>0</v>
      </c>
      <c r="S181" s="66">
        <f t="shared" si="80"/>
        <v>0</v>
      </c>
      <c r="T181" s="66">
        <f t="shared" si="80"/>
        <v>0</v>
      </c>
      <c r="U181" s="179">
        <f t="shared" si="80"/>
        <v>0</v>
      </c>
      <c r="V181" s="67" t="e">
        <f t="shared" si="57"/>
        <v>#DIV/0!</v>
      </c>
      <c r="W181" s="66"/>
      <c r="X181" s="62"/>
      <c r="Y181" s="63"/>
      <c r="Z181" s="95"/>
    </row>
    <row r="182" spans="1:26" ht="22.5" customHeight="1" thickTop="1" thickBot="1" x14ac:dyDescent="0.4">
      <c r="A182" s="69">
        <v>1</v>
      </c>
      <c r="B182" s="70">
        <v>1</v>
      </c>
      <c r="C182" s="70" t="s">
        <v>165</v>
      </c>
      <c r="D182" s="70" t="s">
        <v>158</v>
      </c>
      <c r="E182" s="70" t="s">
        <v>158</v>
      </c>
      <c r="F182" s="70"/>
      <c r="G182" s="70"/>
      <c r="H182" s="71"/>
      <c r="I182" s="71"/>
      <c r="J182" s="71"/>
      <c r="K182" s="72" t="s">
        <v>336</v>
      </c>
      <c r="L182" s="73">
        <f>+L183+L186+L189+L192</f>
        <v>0</v>
      </c>
      <c r="M182" s="73">
        <f>+M183+M186+M189+M192</f>
        <v>0</v>
      </c>
      <c r="N182" s="73">
        <f>+N183+N186+N189+N192</f>
        <v>0</v>
      </c>
      <c r="O182" s="73">
        <f t="shared" si="58"/>
        <v>0</v>
      </c>
      <c r="P182" s="73">
        <f t="shared" ref="P182:U182" si="81">+P183+P186+P189+P192</f>
        <v>0</v>
      </c>
      <c r="Q182" s="177">
        <f t="shared" si="81"/>
        <v>0</v>
      </c>
      <c r="R182" s="73">
        <f t="shared" si="81"/>
        <v>0</v>
      </c>
      <c r="S182" s="73">
        <f t="shared" si="81"/>
        <v>0</v>
      </c>
      <c r="T182" s="73">
        <f t="shared" si="81"/>
        <v>0</v>
      </c>
      <c r="U182" s="177">
        <f t="shared" si="81"/>
        <v>0</v>
      </c>
      <c r="V182" s="74" t="e">
        <f t="shared" si="57"/>
        <v>#DIV/0!</v>
      </c>
      <c r="W182" s="73"/>
      <c r="X182" s="69"/>
      <c r="Y182" s="70"/>
      <c r="Z182" s="95"/>
    </row>
    <row r="183" spans="1:26" ht="22.5" customHeight="1" thickTop="1" thickBot="1" x14ac:dyDescent="0.4">
      <c r="A183" s="76">
        <v>1</v>
      </c>
      <c r="B183" s="76">
        <v>1</v>
      </c>
      <c r="C183" s="76" t="s">
        <v>165</v>
      </c>
      <c r="D183" s="77" t="s">
        <v>158</v>
      </c>
      <c r="E183" s="77" t="s">
        <v>158</v>
      </c>
      <c r="F183" s="77" t="s">
        <v>230</v>
      </c>
      <c r="G183" s="93"/>
      <c r="H183" s="77"/>
      <c r="I183" s="77"/>
      <c r="J183" s="77"/>
      <c r="K183" s="78" t="s">
        <v>337</v>
      </c>
      <c r="L183" s="79">
        <f>SUM(L184:L185)</f>
        <v>0</v>
      </c>
      <c r="M183" s="79">
        <f>SUM(M184:M185)</f>
        <v>0</v>
      </c>
      <c r="N183" s="79">
        <f>SUM(N184:N185)</f>
        <v>0</v>
      </c>
      <c r="O183" s="79">
        <f t="shared" si="58"/>
        <v>0</v>
      </c>
      <c r="P183" s="79">
        <f t="shared" ref="P183:U183" si="82">SUM(P184:P185)</f>
        <v>0</v>
      </c>
      <c r="Q183" s="176">
        <f t="shared" si="82"/>
        <v>0</v>
      </c>
      <c r="R183" s="79">
        <f t="shared" si="82"/>
        <v>0</v>
      </c>
      <c r="S183" s="79">
        <f t="shared" si="82"/>
        <v>0</v>
      </c>
      <c r="T183" s="79">
        <f t="shared" si="82"/>
        <v>0</v>
      </c>
      <c r="U183" s="176">
        <f t="shared" si="82"/>
        <v>0</v>
      </c>
      <c r="V183" s="80" t="e">
        <f t="shared" si="57"/>
        <v>#DIV/0!</v>
      </c>
      <c r="W183" s="79"/>
      <c r="X183" s="76"/>
      <c r="Y183" s="76"/>
      <c r="Z183" s="96"/>
    </row>
    <row r="184" spans="1:26" ht="22.5" customHeight="1" thickTop="1" thickBot="1" x14ac:dyDescent="0.4">
      <c r="A184" s="88">
        <v>1</v>
      </c>
      <c r="B184" s="88">
        <v>1</v>
      </c>
      <c r="C184" s="89" t="s">
        <v>165</v>
      </c>
      <c r="D184" s="89" t="s">
        <v>158</v>
      </c>
      <c r="E184" s="89" t="s">
        <v>158</v>
      </c>
      <c r="F184" s="89" t="s">
        <v>230</v>
      </c>
      <c r="G184" s="89" t="s">
        <v>156</v>
      </c>
      <c r="H184" s="89"/>
      <c r="I184" s="89"/>
      <c r="J184" s="89"/>
      <c r="K184" s="90" t="s">
        <v>338</v>
      </c>
      <c r="L184" s="85"/>
      <c r="M184" s="85"/>
      <c r="N184" s="85"/>
      <c r="O184" s="85">
        <f t="shared" si="58"/>
        <v>0</v>
      </c>
      <c r="P184" s="85"/>
      <c r="Q184" s="174"/>
      <c r="R184" s="85"/>
      <c r="S184" s="85"/>
      <c r="T184" s="85"/>
      <c r="U184" s="174"/>
      <c r="V184" s="86" t="e">
        <f t="shared" si="57"/>
        <v>#DIV/0!</v>
      </c>
      <c r="W184" s="85"/>
      <c r="X184" s="87"/>
      <c r="Y184" s="87"/>
      <c r="Z184" s="48"/>
    </row>
    <row r="185" spans="1:26" ht="22.5" customHeight="1" thickTop="1" thickBot="1" x14ac:dyDescent="0.4">
      <c r="A185" s="88">
        <v>1</v>
      </c>
      <c r="B185" s="88">
        <v>1</v>
      </c>
      <c r="C185" s="89" t="s">
        <v>165</v>
      </c>
      <c r="D185" s="89" t="s">
        <v>158</v>
      </c>
      <c r="E185" s="89" t="s">
        <v>158</v>
      </c>
      <c r="F185" s="89" t="s">
        <v>230</v>
      </c>
      <c r="G185" s="89" t="s">
        <v>165</v>
      </c>
      <c r="H185" s="89"/>
      <c r="I185" s="89"/>
      <c r="J185" s="89"/>
      <c r="K185" s="90" t="s">
        <v>339</v>
      </c>
      <c r="L185" s="85"/>
      <c r="M185" s="85"/>
      <c r="N185" s="85"/>
      <c r="O185" s="85">
        <f t="shared" si="58"/>
        <v>0</v>
      </c>
      <c r="P185" s="85"/>
      <c r="Q185" s="174"/>
      <c r="R185" s="85"/>
      <c r="S185" s="85"/>
      <c r="T185" s="85"/>
      <c r="U185" s="174"/>
      <c r="V185" s="86" t="e">
        <f t="shared" si="57"/>
        <v>#DIV/0!</v>
      </c>
      <c r="W185" s="85"/>
      <c r="X185" s="87"/>
      <c r="Y185" s="87"/>
      <c r="Z185" s="48"/>
    </row>
    <row r="186" spans="1:26" ht="22.5" customHeight="1" thickTop="1" thickBot="1" x14ac:dyDescent="0.4">
      <c r="A186" s="76">
        <v>1</v>
      </c>
      <c r="B186" s="76">
        <v>1</v>
      </c>
      <c r="C186" s="76" t="s">
        <v>165</v>
      </c>
      <c r="D186" s="77" t="s">
        <v>158</v>
      </c>
      <c r="E186" s="77" t="s">
        <v>158</v>
      </c>
      <c r="F186" s="77" t="s">
        <v>250</v>
      </c>
      <c r="G186" s="93"/>
      <c r="H186" s="77"/>
      <c r="I186" s="77"/>
      <c r="J186" s="77"/>
      <c r="K186" s="78" t="s">
        <v>340</v>
      </c>
      <c r="L186" s="79">
        <f>SUM(L187:L188)</f>
        <v>0</v>
      </c>
      <c r="M186" s="79">
        <f>SUM(M187:M188)</f>
        <v>0</v>
      </c>
      <c r="N186" s="79">
        <f>SUM(N187:N188)</f>
        <v>0</v>
      </c>
      <c r="O186" s="79">
        <f t="shared" si="58"/>
        <v>0</v>
      </c>
      <c r="P186" s="79">
        <f t="shared" ref="P186:U186" si="83">SUM(P187:P188)</f>
        <v>0</v>
      </c>
      <c r="Q186" s="176">
        <f t="shared" si="83"/>
        <v>0</v>
      </c>
      <c r="R186" s="79">
        <f t="shared" si="83"/>
        <v>0</v>
      </c>
      <c r="S186" s="79">
        <f t="shared" si="83"/>
        <v>0</v>
      </c>
      <c r="T186" s="79">
        <f t="shared" si="83"/>
        <v>0</v>
      </c>
      <c r="U186" s="176">
        <f t="shared" si="83"/>
        <v>0</v>
      </c>
      <c r="V186" s="80" t="e">
        <f t="shared" si="57"/>
        <v>#DIV/0!</v>
      </c>
      <c r="W186" s="79"/>
      <c r="X186" s="76"/>
      <c r="Y186" s="76"/>
      <c r="Z186" s="96"/>
    </row>
    <row r="187" spans="1:26" ht="22.5" customHeight="1" thickTop="1" thickBot="1" x14ac:dyDescent="0.4">
      <c r="A187" s="88">
        <v>1</v>
      </c>
      <c r="B187" s="88">
        <v>1</v>
      </c>
      <c r="C187" s="89" t="s">
        <v>165</v>
      </c>
      <c r="D187" s="89" t="s">
        <v>158</v>
      </c>
      <c r="E187" s="89" t="s">
        <v>158</v>
      </c>
      <c r="F187" s="89" t="s">
        <v>250</v>
      </c>
      <c r="G187" s="89" t="s">
        <v>156</v>
      </c>
      <c r="H187" s="89"/>
      <c r="I187" s="89"/>
      <c r="J187" s="89"/>
      <c r="K187" s="90" t="s">
        <v>341</v>
      </c>
      <c r="L187" s="85"/>
      <c r="M187" s="85"/>
      <c r="N187" s="85"/>
      <c r="O187" s="85">
        <f t="shared" si="58"/>
        <v>0</v>
      </c>
      <c r="P187" s="85"/>
      <c r="Q187" s="174"/>
      <c r="R187" s="85"/>
      <c r="S187" s="85"/>
      <c r="T187" s="85"/>
      <c r="U187" s="174"/>
      <c r="V187" s="86" t="e">
        <f t="shared" si="57"/>
        <v>#DIV/0!</v>
      </c>
      <c r="W187" s="85"/>
      <c r="X187" s="87"/>
      <c r="Y187" s="87"/>
      <c r="Z187" s="48"/>
    </row>
    <row r="188" spans="1:26" ht="22.5" customHeight="1" thickTop="1" thickBot="1" x14ac:dyDescent="0.4">
      <c r="A188" s="88">
        <v>1</v>
      </c>
      <c r="B188" s="88">
        <v>1</v>
      </c>
      <c r="C188" s="89" t="s">
        <v>165</v>
      </c>
      <c r="D188" s="89" t="s">
        <v>158</v>
      </c>
      <c r="E188" s="89" t="s">
        <v>158</v>
      </c>
      <c r="F188" s="89" t="s">
        <v>250</v>
      </c>
      <c r="G188" s="89" t="s">
        <v>165</v>
      </c>
      <c r="H188" s="89"/>
      <c r="I188" s="89"/>
      <c r="J188" s="89"/>
      <c r="K188" s="90" t="s">
        <v>342</v>
      </c>
      <c r="L188" s="85"/>
      <c r="M188" s="85"/>
      <c r="N188" s="85"/>
      <c r="O188" s="85">
        <f t="shared" si="58"/>
        <v>0</v>
      </c>
      <c r="P188" s="85"/>
      <c r="Q188" s="174"/>
      <c r="R188" s="85"/>
      <c r="S188" s="85"/>
      <c r="T188" s="85"/>
      <c r="U188" s="174"/>
      <c r="V188" s="86" t="e">
        <f t="shared" si="57"/>
        <v>#DIV/0!</v>
      </c>
      <c r="W188" s="85"/>
      <c r="X188" s="87"/>
      <c r="Y188" s="87"/>
      <c r="Z188" s="48"/>
    </row>
    <row r="189" spans="1:26" ht="22.5" customHeight="1" thickTop="1" thickBot="1" x14ac:dyDescent="0.4">
      <c r="A189" s="76">
        <v>1</v>
      </c>
      <c r="B189" s="76">
        <v>1</v>
      </c>
      <c r="C189" s="76" t="s">
        <v>165</v>
      </c>
      <c r="D189" s="77" t="s">
        <v>158</v>
      </c>
      <c r="E189" s="77" t="s">
        <v>158</v>
      </c>
      <c r="F189" s="77" t="s">
        <v>297</v>
      </c>
      <c r="G189" s="93"/>
      <c r="H189" s="77"/>
      <c r="I189" s="77"/>
      <c r="J189" s="77"/>
      <c r="K189" s="78" t="s">
        <v>343</v>
      </c>
      <c r="L189" s="79">
        <f>SUM(L190:L191)</f>
        <v>0</v>
      </c>
      <c r="M189" s="79">
        <f>SUM(M190:M191)</f>
        <v>0</v>
      </c>
      <c r="N189" s="79">
        <f>SUM(N190:N191)</f>
        <v>0</v>
      </c>
      <c r="O189" s="79">
        <f t="shared" si="58"/>
        <v>0</v>
      </c>
      <c r="P189" s="79">
        <f t="shared" ref="P189:U189" si="84">SUM(P190:P191)</f>
        <v>0</v>
      </c>
      <c r="Q189" s="176">
        <f t="shared" si="84"/>
        <v>0</v>
      </c>
      <c r="R189" s="79">
        <f t="shared" si="84"/>
        <v>0</v>
      </c>
      <c r="S189" s="79">
        <f t="shared" si="84"/>
        <v>0</v>
      </c>
      <c r="T189" s="79">
        <f t="shared" si="84"/>
        <v>0</v>
      </c>
      <c r="U189" s="176">
        <f t="shared" si="84"/>
        <v>0</v>
      </c>
      <c r="V189" s="80" t="e">
        <f t="shared" si="57"/>
        <v>#DIV/0!</v>
      </c>
      <c r="W189" s="79"/>
      <c r="X189" s="76"/>
      <c r="Y189" s="76"/>
      <c r="Z189" s="96"/>
    </row>
    <row r="190" spans="1:26" ht="22.5" customHeight="1" thickTop="1" thickBot="1" x14ac:dyDescent="0.4">
      <c r="A190" s="88">
        <v>1</v>
      </c>
      <c r="B190" s="88">
        <v>1</v>
      </c>
      <c r="C190" s="89" t="s">
        <v>165</v>
      </c>
      <c r="D190" s="89" t="s">
        <v>158</v>
      </c>
      <c r="E190" s="89" t="s">
        <v>158</v>
      </c>
      <c r="F190" s="89" t="s">
        <v>297</v>
      </c>
      <c r="G190" s="89" t="s">
        <v>156</v>
      </c>
      <c r="H190" s="89"/>
      <c r="I190" s="89"/>
      <c r="J190" s="89"/>
      <c r="K190" s="90" t="s">
        <v>344</v>
      </c>
      <c r="L190" s="85"/>
      <c r="M190" s="85"/>
      <c r="N190" s="85"/>
      <c r="O190" s="85">
        <f t="shared" si="58"/>
        <v>0</v>
      </c>
      <c r="P190" s="85"/>
      <c r="Q190" s="174"/>
      <c r="R190" s="85"/>
      <c r="S190" s="85"/>
      <c r="T190" s="85"/>
      <c r="U190" s="174"/>
      <c r="V190" s="86" t="e">
        <f t="shared" si="57"/>
        <v>#DIV/0!</v>
      </c>
      <c r="W190" s="85"/>
      <c r="X190" s="87"/>
      <c r="Y190" s="87"/>
      <c r="Z190" s="48"/>
    </row>
    <row r="191" spans="1:26" ht="22.5" customHeight="1" thickTop="1" thickBot="1" x14ac:dyDescent="0.4">
      <c r="A191" s="88">
        <v>1</v>
      </c>
      <c r="B191" s="88">
        <v>1</v>
      </c>
      <c r="C191" s="89" t="s">
        <v>165</v>
      </c>
      <c r="D191" s="89" t="s">
        <v>158</v>
      </c>
      <c r="E191" s="89" t="s">
        <v>158</v>
      </c>
      <c r="F191" s="89" t="s">
        <v>297</v>
      </c>
      <c r="G191" s="89" t="s">
        <v>165</v>
      </c>
      <c r="H191" s="89"/>
      <c r="I191" s="89"/>
      <c r="J191" s="89"/>
      <c r="K191" s="90" t="s">
        <v>345</v>
      </c>
      <c r="L191" s="85"/>
      <c r="M191" s="85"/>
      <c r="N191" s="85"/>
      <c r="O191" s="85">
        <f t="shared" si="58"/>
        <v>0</v>
      </c>
      <c r="P191" s="85"/>
      <c r="Q191" s="174"/>
      <c r="R191" s="85"/>
      <c r="S191" s="85"/>
      <c r="T191" s="85"/>
      <c r="U191" s="174"/>
      <c r="V191" s="86" t="e">
        <f t="shared" si="57"/>
        <v>#DIV/0!</v>
      </c>
      <c r="W191" s="85"/>
      <c r="X191" s="87"/>
      <c r="Y191" s="87"/>
      <c r="Z191" s="48"/>
    </row>
    <row r="192" spans="1:26" ht="22.5" customHeight="1" thickTop="1" thickBot="1" x14ac:dyDescent="0.4">
      <c r="A192" s="76">
        <v>1</v>
      </c>
      <c r="B192" s="76">
        <v>1</v>
      </c>
      <c r="C192" s="76" t="s">
        <v>165</v>
      </c>
      <c r="D192" s="77" t="s">
        <v>158</v>
      </c>
      <c r="E192" s="77" t="s">
        <v>158</v>
      </c>
      <c r="F192" s="77" t="s">
        <v>346</v>
      </c>
      <c r="G192" s="93"/>
      <c r="H192" s="77"/>
      <c r="I192" s="77"/>
      <c r="J192" s="77"/>
      <c r="K192" s="78" t="s">
        <v>347</v>
      </c>
      <c r="L192" s="79">
        <f>SUM(L193:L194)</f>
        <v>0</v>
      </c>
      <c r="M192" s="79">
        <f>SUM(M193:M194)</f>
        <v>0</v>
      </c>
      <c r="N192" s="79">
        <f>SUM(N193:N194)</f>
        <v>0</v>
      </c>
      <c r="O192" s="79">
        <f t="shared" si="58"/>
        <v>0</v>
      </c>
      <c r="P192" s="79">
        <f t="shared" ref="P192:U192" si="85">SUM(P193:P194)</f>
        <v>0</v>
      </c>
      <c r="Q192" s="176">
        <f t="shared" si="85"/>
        <v>0</v>
      </c>
      <c r="R192" s="79">
        <f t="shared" si="85"/>
        <v>0</v>
      </c>
      <c r="S192" s="79">
        <f t="shared" si="85"/>
        <v>0</v>
      </c>
      <c r="T192" s="79">
        <f t="shared" si="85"/>
        <v>0</v>
      </c>
      <c r="U192" s="176">
        <f t="shared" si="85"/>
        <v>0</v>
      </c>
      <c r="V192" s="80" t="e">
        <f t="shared" si="57"/>
        <v>#DIV/0!</v>
      </c>
      <c r="W192" s="79"/>
      <c r="X192" s="76"/>
      <c r="Y192" s="76"/>
      <c r="Z192" s="96"/>
    </row>
    <row r="193" spans="1:26" ht="22.5" customHeight="1" thickTop="1" thickBot="1" x14ac:dyDescent="0.4">
      <c r="A193" s="88">
        <v>1</v>
      </c>
      <c r="B193" s="88">
        <v>1</v>
      </c>
      <c r="C193" s="89" t="s">
        <v>165</v>
      </c>
      <c r="D193" s="89" t="s">
        <v>158</v>
      </c>
      <c r="E193" s="89" t="s">
        <v>158</v>
      </c>
      <c r="F193" s="89" t="s">
        <v>346</v>
      </c>
      <c r="G193" s="89" t="s">
        <v>156</v>
      </c>
      <c r="H193" s="89"/>
      <c r="I193" s="89"/>
      <c r="J193" s="89"/>
      <c r="K193" s="90" t="s">
        <v>348</v>
      </c>
      <c r="L193" s="85"/>
      <c r="M193" s="85"/>
      <c r="N193" s="85"/>
      <c r="O193" s="85">
        <f t="shared" si="58"/>
        <v>0</v>
      </c>
      <c r="P193" s="85"/>
      <c r="Q193" s="174"/>
      <c r="R193" s="85"/>
      <c r="S193" s="85"/>
      <c r="T193" s="85"/>
      <c r="U193" s="174"/>
      <c r="V193" s="86" t="e">
        <f t="shared" si="57"/>
        <v>#DIV/0!</v>
      </c>
      <c r="W193" s="85"/>
      <c r="X193" s="87"/>
      <c r="Y193" s="87"/>
      <c r="Z193" s="48"/>
    </row>
    <row r="194" spans="1:26" ht="22.5" customHeight="1" thickTop="1" thickBot="1" x14ac:dyDescent="0.4">
      <c r="A194" s="88">
        <v>1</v>
      </c>
      <c r="B194" s="88">
        <v>1</v>
      </c>
      <c r="C194" s="89" t="s">
        <v>165</v>
      </c>
      <c r="D194" s="89" t="s">
        <v>158</v>
      </c>
      <c r="E194" s="89" t="s">
        <v>158</v>
      </c>
      <c r="F194" s="89" t="s">
        <v>346</v>
      </c>
      <c r="G194" s="89" t="s">
        <v>165</v>
      </c>
      <c r="H194" s="89"/>
      <c r="I194" s="89"/>
      <c r="J194" s="89"/>
      <c r="K194" s="90" t="s">
        <v>349</v>
      </c>
      <c r="L194" s="85"/>
      <c r="M194" s="85"/>
      <c r="N194" s="85"/>
      <c r="O194" s="85">
        <f t="shared" si="58"/>
        <v>0</v>
      </c>
      <c r="P194" s="85"/>
      <c r="Q194" s="174"/>
      <c r="R194" s="85"/>
      <c r="S194" s="85"/>
      <c r="T194" s="85"/>
      <c r="U194" s="174"/>
      <c r="V194" s="86" t="e">
        <f t="shared" si="57"/>
        <v>#DIV/0!</v>
      </c>
      <c r="W194" s="85"/>
      <c r="X194" s="87"/>
      <c r="Y194" s="87"/>
      <c r="Z194" s="48"/>
    </row>
    <row r="195" spans="1:26" ht="22.5" customHeight="1" thickTop="1" thickBot="1" x14ac:dyDescent="0.4">
      <c r="A195" s="69">
        <v>1</v>
      </c>
      <c r="B195" s="70">
        <v>1</v>
      </c>
      <c r="C195" s="70" t="s">
        <v>165</v>
      </c>
      <c r="D195" s="70" t="s">
        <v>158</v>
      </c>
      <c r="E195" s="70" t="s">
        <v>167</v>
      </c>
      <c r="F195" s="70"/>
      <c r="G195" s="70"/>
      <c r="H195" s="71"/>
      <c r="I195" s="71"/>
      <c r="J195" s="71"/>
      <c r="K195" s="72" t="s">
        <v>350</v>
      </c>
      <c r="L195" s="73">
        <f>+L196+L210+L220</f>
        <v>0</v>
      </c>
      <c r="M195" s="73">
        <f>+M196+M210+M220</f>
        <v>0</v>
      </c>
      <c r="N195" s="73">
        <f>+N196+N210+N220</f>
        <v>0</v>
      </c>
      <c r="O195" s="73">
        <f t="shared" si="58"/>
        <v>0</v>
      </c>
      <c r="P195" s="73">
        <f t="shared" ref="P195:U195" si="86">+P196+P210+P220</f>
        <v>0</v>
      </c>
      <c r="Q195" s="177">
        <f t="shared" si="86"/>
        <v>0</v>
      </c>
      <c r="R195" s="73">
        <f t="shared" si="86"/>
        <v>0</v>
      </c>
      <c r="S195" s="73">
        <f t="shared" si="86"/>
        <v>0</v>
      </c>
      <c r="T195" s="73">
        <f t="shared" si="86"/>
        <v>0</v>
      </c>
      <c r="U195" s="177">
        <f t="shared" si="86"/>
        <v>0</v>
      </c>
      <c r="V195" s="74" t="e">
        <f t="shared" si="57"/>
        <v>#DIV/0!</v>
      </c>
      <c r="W195" s="73"/>
      <c r="X195" s="69"/>
      <c r="Y195" s="70"/>
      <c r="Z195" s="95"/>
    </row>
    <row r="196" spans="1:26" ht="22.5" customHeight="1" thickTop="1" thickBot="1" x14ac:dyDescent="0.4">
      <c r="A196" s="76">
        <v>1</v>
      </c>
      <c r="B196" s="76">
        <v>1</v>
      </c>
      <c r="C196" s="76" t="s">
        <v>165</v>
      </c>
      <c r="D196" s="77" t="s">
        <v>158</v>
      </c>
      <c r="E196" s="77" t="s">
        <v>167</v>
      </c>
      <c r="F196" s="77" t="s">
        <v>230</v>
      </c>
      <c r="G196" s="93"/>
      <c r="H196" s="77"/>
      <c r="I196" s="77"/>
      <c r="J196" s="77"/>
      <c r="K196" s="78" t="s">
        <v>351</v>
      </c>
      <c r="L196" s="79">
        <f>+L197+L200+L203</f>
        <v>0</v>
      </c>
      <c r="M196" s="79">
        <f>+M197+M200+M203</f>
        <v>0</v>
      </c>
      <c r="N196" s="79">
        <f>+N197+N200+N203</f>
        <v>0</v>
      </c>
      <c r="O196" s="79">
        <f t="shared" si="58"/>
        <v>0</v>
      </c>
      <c r="P196" s="79">
        <f t="shared" ref="P196:U196" si="87">+P197+P200+P203</f>
        <v>0</v>
      </c>
      <c r="Q196" s="176">
        <f t="shared" si="87"/>
        <v>0</v>
      </c>
      <c r="R196" s="79">
        <f t="shared" si="87"/>
        <v>0</v>
      </c>
      <c r="S196" s="79">
        <f t="shared" si="87"/>
        <v>0</v>
      </c>
      <c r="T196" s="79">
        <f t="shared" si="87"/>
        <v>0</v>
      </c>
      <c r="U196" s="176">
        <f t="shared" si="87"/>
        <v>0</v>
      </c>
      <c r="V196" s="80" t="e">
        <f t="shared" si="57"/>
        <v>#DIV/0!</v>
      </c>
      <c r="W196" s="79"/>
      <c r="X196" s="76"/>
      <c r="Y196" s="76"/>
      <c r="Z196" s="96"/>
    </row>
    <row r="197" spans="1:26" ht="22.5" customHeight="1" thickTop="1" thickBot="1" x14ac:dyDescent="0.4">
      <c r="A197" s="82">
        <v>1</v>
      </c>
      <c r="B197" s="82">
        <v>1</v>
      </c>
      <c r="C197" s="83" t="s">
        <v>165</v>
      </c>
      <c r="D197" s="82" t="s">
        <v>158</v>
      </c>
      <c r="E197" s="83" t="s">
        <v>167</v>
      </c>
      <c r="F197" s="83" t="s">
        <v>230</v>
      </c>
      <c r="G197" s="83" t="s">
        <v>158</v>
      </c>
      <c r="H197" s="83"/>
      <c r="I197" s="83"/>
      <c r="J197" s="83"/>
      <c r="K197" s="84" t="s">
        <v>352</v>
      </c>
      <c r="L197" s="85">
        <f>SUM(L198:L199)</f>
        <v>0</v>
      </c>
      <c r="M197" s="85">
        <f>SUM(M198:M199)</f>
        <v>0</v>
      </c>
      <c r="N197" s="85">
        <f>SUM(N198:N199)</f>
        <v>0</v>
      </c>
      <c r="O197" s="85">
        <f t="shared" si="58"/>
        <v>0</v>
      </c>
      <c r="P197" s="85">
        <f t="shared" ref="P197:U197" si="88">SUM(P198:P199)</f>
        <v>0</v>
      </c>
      <c r="Q197" s="174">
        <f t="shared" si="88"/>
        <v>0</v>
      </c>
      <c r="R197" s="85">
        <f t="shared" si="88"/>
        <v>0</v>
      </c>
      <c r="S197" s="85">
        <f t="shared" si="88"/>
        <v>0</v>
      </c>
      <c r="T197" s="85">
        <f t="shared" si="88"/>
        <v>0</v>
      </c>
      <c r="U197" s="174">
        <f t="shared" si="88"/>
        <v>0</v>
      </c>
      <c r="V197" s="86" t="e">
        <f t="shared" si="57"/>
        <v>#DIV/0!</v>
      </c>
      <c r="W197" s="85"/>
      <c r="X197" s="87"/>
      <c r="Y197" s="87"/>
      <c r="Z197" s="48"/>
    </row>
    <row r="198" spans="1:26" ht="22.5" customHeight="1" thickTop="1" thickBot="1" x14ac:dyDescent="0.4">
      <c r="A198" s="88">
        <v>1</v>
      </c>
      <c r="B198" s="88">
        <v>1</v>
      </c>
      <c r="C198" s="89" t="s">
        <v>165</v>
      </c>
      <c r="D198" s="89" t="s">
        <v>158</v>
      </c>
      <c r="E198" s="89" t="s">
        <v>167</v>
      </c>
      <c r="F198" s="89" t="s">
        <v>230</v>
      </c>
      <c r="G198" s="89" t="s">
        <v>158</v>
      </c>
      <c r="H198" s="89" t="s">
        <v>156</v>
      </c>
      <c r="I198" s="89"/>
      <c r="J198" s="89"/>
      <c r="K198" s="90" t="s">
        <v>353</v>
      </c>
      <c r="L198" s="85"/>
      <c r="M198" s="85"/>
      <c r="N198" s="85"/>
      <c r="O198" s="85">
        <f t="shared" si="58"/>
        <v>0</v>
      </c>
      <c r="P198" s="85"/>
      <c r="Q198" s="174"/>
      <c r="R198" s="85"/>
      <c r="S198" s="85"/>
      <c r="T198" s="85"/>
      <c r="U198" s="174"/>
      <c r="V198" s="86" t="e">
        <f t="shared" si="57"/>
        <v>#DIV/0!</v>
      </c>
      <c r="W198" s="85"/>
      <c r="X198" s="87"/>
      <c r="Y198" s="87"/>
      <c r="Z198" s="48"/>
    </row>
    <row r="199" spans="1:26" ht="22.5" customHeight="1" thickTop="1" thickBot="1" x14ac:dyDescent="0.4">
      <c r="A199" s="88">
        <v>1</v>
      </c>
      <c r="B199" s="88">
        <v>1</v>
      </c>
      <c r="C199" s="89" t="s">
        <v>165</v>
      </c>
      <c r="D199" s="89" t="s">
        <v>158</v>
      </c>
      <c r="E199" s="89" t="s">
        <v>167</v>
      </c>
      <c r="F199" s="89" t="s">
        <v>230</v>
      </c>
      <c r="G199" s="89" t="s">
        <v>158</v>
      </c>
      <c r="H199" s="89" t="s">
        <v>165</v>
      </c>
      <c r="I199" s="89"/>
      <c r="J199" s="89"/>
      <c r="K199" s="90" t="s">
        <v>354</v>
      </c>
      <c r="L199" s="85"/>
      <c r="M199" s="85"/>
      <c r="N199" s="85"/>
      <c r="O199" s="85">
        <f t="shared" si="58"/>
        <v>0</v>
      </c>
      <c r="P199" s="85"/>
      <c r="Q199" s="174"/>
      <c r="R199" s="85"/>
      <c r="S199" s="85"/>
      <c r="T199" s="85"/>
      <c r="U199" s="174"/>
      <c r="V199" s="86" t="e">
        <f t="shared" ref="V199:V262" si="89">+U199/T199</f>
        <v>#DIV/0!</v>
      </c>
      <c r="W199" s="85"/>
      <c r="X199" s="87"/>
      <c r="Y199" s="87"/>
      <c r="Z199" s="48"/>
    </row>
    <row r="200" spans="1:26" ht="22.5" customHeight="1" thickTop="1" thickBot="1" x14ac:dyDescent="0.4">
      <c r="A200" s="82">
        <v>1</v>
      </c>
      <c r="B200" s="82">
        <v>1</v>
      </c>
      <c r="C200" s="83" t="s">
        <v>165</v>
      </c>
      <c r="D200" s="82" t="s">
        <v>158</v>
      </c>
      <c r="E200" s="83" t="s">
        <v>167</v>
      </c>
      <c r="F200" s="83" t="s">
        <v>230</v>
      </c>
      <c r="G200" s="83" t="s">
        <v>167</v>
      </c>
      <c r="H200" s="83"/>
      <c r="I200" s="83"/>
      <c r="J200" s="83"/>
      <c r="K200" s="84" t="s">
        <v>355</v>
      </c>
      <c r="L200" s="85">
        <f>SUM(L201:L202)</f>
        <v>0</v>
      </c>
      <c r="M200" s="85">
        <f>SUM(M201:M202)</f>
        <v>0</v>
      </c>
      <c r="N200" s="85">
        <f>SUM(N201:N202)</f>
        <v>0</v>
      </c>
      <c r="O200" s="85">
        <f t="shared" ref="O200:O263" si="90">+L200+M200-N200</f>
        <v>0</v>
      </c>
      <c r="P200" s="85">
        <f t="shared" ref="P200:U200" si="91">SUM(P201:P202)</f>
        <v>0</v>
      </c>
      <c r="Q200" s="174">
        <f t="shared" si="91"/>
        <v>0</v>
      </c>
      <c r="R200" s="85">
        <f t="shared" si="91"/>
        <v>0</v>
      </c>
      <c r="S200" s="85">
        <f t="shared" si="91"/>
        <v>0</v>
      </c>
      <c r="T200" s="85">
        <f t="shared" si="91"/>
        <v>0</v>
      </c>
      <c r="U200" s="174">
        <f t="shared" si="91"/>
        <v>0</v>
      </c>
      <c r="V200" s="86" t="e">
        <f t="shared" si="89"/>
        <v>#DIV/0!</v>
      </c>
      <c r="W200" s="85"/>
      <c r="X200" s="87"/>
      <c r="Y200" s="87"/>
      <c r="Z200" s="48"/>
    </row>
    <row r="201" spans="1:26" ht="22.5" customHeight="1" thickTop="1" thickBot="1" x14ac:dyDescent="0.4">
      <c r="A201" s="88">
        <v>1</v>
      </c>
      <c r="B201" s="88">
        <v>1</v>
      </c>
      <c r="C201" s="89" t="s">
        <v>165</v>
      </c>
      <c r="D201" s="89" t="s">
        <v>158</v>
      </c>
      <c r="E201" s="89" t="s">
        <v>167</v>
      </c>
      <c r="F201" s="89" t="s">
        <v>230</v>
      </c>
      <c r="G201" s="89" t="s">
        <v>167</v>
      </c>
      <c r="H201" s="89" t="s">
        <v>156</v>
      </c>
      <c r="I201" s="89"/>
      <c r="J201" s="89"/>
      <c r="K201" s="90" t="s">
        <v>356</v>
      </c>
      <c r="L201" s="85"/>
      <c r="M201" s="85"/>
      <c r="N201" s="85"/>
      <c r="O201" s="85">
        <f t="shared" si="90"/>
        <v>0</v>
      </c>
      <c r="P201" s="85"/>
      <c r="Q201" s="174"/>
      <c r="R201" s="85"/>
      <c r="S201" s="85"/>
      <c r="T201" s="85"/>
      <c r="U201" s="174"/>
      <c r="V201" s="86" t="e">
        <f t="shared" si="89"/>
        <v>#DIV/0!</v>
      </c>
      <c r="W201" s="85"/>
      <c r="X201" s="87"/>
      <c r="Y201" s="87"/>
      <c r="Z201" s="48"/>
    </row>
    <row r="202" spans="1:26" ht="22.5" customHeight="1" thickTop="1" thickBot="1" x14ac:dyDescent="0.4">
      <c r="A202" s="88">
        <v>1</v>
      </c>
      <c r="B202" s="88">
        <v>1</v>
      </c>
      <c r="C202" s="89" t="s">
        <v>165</v>
      </c>
      <c r="D202" s="89" t="s">
        <v>158</v>
      </c>
      <c r="E202" s="89" t="s">
        <v>167</v>
      </c>
      <c r="F202" s="89" t="s">
        <v>230</v>
      </c>
      <c r="G202" s="89" t="s">
        <v>167</v>
      </c>
      <c r="H202" s="89" t="s">
        <v>165</v>
      </c>
      <c r="I202" s="89"/>
      <c r="J202" s="89"/>
      <c r="K202" s="90" t="s">
        <v>357</v>
      </c>
      <c r="L202" s="85"/>
      <c r="M202" s="85"/>
      <c r="N202" s="85"/>
      <c r="O202" s="85">
        <f t="shared" si="90"/>
        <v>0</v>
      </c>
      <c r="P202" s="85"/>
      <c r="Q202" s="174"/>
      <c r="R202" s="85"/>
      <c r="S202" s="85"/>
      <c r="T202" s="85"/>
      <c r="U202" s="174"/>
      <c r="V202" s="86" t="e">
        <f t="shared" si="89"/>
        <v>#DIV/0!</v>
      </c>
      <c r="W202" s="85"/>
      <c r="X202" s="87"/>
      <c r="Y202" s="87"/>
      <c r="Z202" s="48"/>
    </row>
    <row r="203" spans="1:26" ht="22.5" customHeight="1" thickTop="1" thickBot="1" x14ac:dyDescent="0.4">
      <c r="A203" s="82">
        <v>1</v>
      </c>
      <c r="B203" s="82">
        <v>1</v>
      </c>
      <c r="C203" s="83" t="s">
        <v>165</v>
      </c>
      <c r="D203" s="82" t="s">
        <v>158</v>
      </c>
      <c r="E203" s="83" t="s">
        <v>167</v>
      </c>
      <c r="F203" s="83" t="s">
        <v>230</v>
      </c>
      <c r="G203" s="83" t="s">
        <v>228</v>
      </c>
      <c r="H203" s="83"/>
      <c r="I203" s="83"/>
      <c r="J203" s="83"/>
      <c r="K203" s="84" t="s">
        <v>358</v>
      </c>
      <c r="L203" s="85">
        <f>+L204+L207</f>
        <v>0</v>
      </c>
      <c r="M203" s="85">
        <f>+M204+M207</f>
        <v>0</v>
      </c>
      <c r="N203" s="85">
        <f>+N204+N207</f>
        <v>0</v>
      </c>
      <c r="O203" s="85">
        <f t="shared" si="90"/>
        <v>0</v>
      </c>
      <c r="P203" s="85">
        <f t="shared" ref="P203:U203" si="92">+P204+P207</f>
        <v>0</v>
      </c>
      <c r="Q203" s="174">
        <f t="shared" si="92"/>
        <v>0</v>
      </c>
      <c r="R203" s="85">
        <f t="shared" si="92"/>
        <v>0</v>
      </c>
      <c r="S203" s="85">
        <f t="shared" si="92"/>
        <v>0</v>
      </c>
      <c r="T203" s="85">
        <f t="shared" si="92"/>
        <v>0</v>
      </c>
      <c r="U203" s="174">
        <f t="shared" si="92"/>
        <v>0</v>
      </c>
      <c r="V203" s="86" t="e">
        <f t="shared" si="89"/>
        <v>#DIV/0!</v>
      </c>
      <c r="W203" s="85"/>
      <c r="X203" s="87"/>
      <c r="Y203" s="87"/>
      <c r="Z203" s="48"/>
    </row>
    <row r="204" spans="1:26" ht="22.5" customHeight="1" thickTop="1" thickBot="1" x14ac:dyDescent="0.4">
      <c r="A204" s="88">
        <v>1</v>
      </c>
      <c r="B204" s="88">
        <v>1</v>
      </c>
      <c r="C204" s="89" t="s">
        <v>165</v>
      </c>
      <c r="D204" s="89" t="s">
        <v>158</v>
      </c>
      <c r="E204" s="89" t="s">
        <v>167</v>
      </c>
      <c r="F204" s="89" t="s">
        <v>230</v>
      </c>
      <c r="G204" s="89" t="s">
        <v>228</v>
      </c>
      <c r="H204" s="89" t="s">
        <v>158</v>
      </c>
      <c r="I204" s="89"/>
      <c r="J204" s="89"/>
      <c r="K204" s="90" t="s">
        <v>359</v>
      </c>
      <c r="L204" s="91">
        <f>SUM(L205:L206)</f>
        <v>0</v>
      </c>
      <c r="M204" s="91">
        <f>SUM(M205:M206)</f>
        <v>0</v>
      </c>
      <c r="N204" s="91">
        <f>SUM(N205:N206)</f>
        <v>0</v>
      </c>
      <c r="O204" s="91">
        <f t="shared" si="90"/>
        <v>0</v>
      </c>
      <c r="P204" s="91">
        <f t="shared" ref="P204:U204" si="93">SUM(P205:P206)</f>
        <v>0</v>
      </c>
      <c r="Q204" s="175">
        <f t="shared" si="93"/>
        <v>0</v>
      </c>
      <c r="R204" s="91">
        <f t="shared" si="93"/>
        <v>0</v>
      </c>
      <c r="S204" s="91">
        <f t="shared" si="93"/>
        <v>0</v>
      </c>
      <c r="T204" s="91">
        <f t="shared" si="93"/>
        <v>0</v>
      </c>
      <c r="U204" s="175">
        <f t="shared" si="93"/>
        <v>0</v>
      </c>
      <c r="V204" s="92" t="e">
        <f t="shared" si="89"/>
        <v>#DIV/0!</v>
      </c>
      <c r="W204" s="91"/>
      <c r="X204" s="87"/>
      <c r="Y204" s="87"/>
      <c r="Z204" s="6"/>
    </row>
    <row r="205" spans="1:26" ht="22.5" customHeight="1" thickTop="1" thickBot="1" x14ac:dyDescent="0.4">
      <c r="A205" s="88">
        <v>1</v>
      </c>
      <c r="B205" s="88">
        <v>1</v>
      </c>
      <c r="C205" s="89" t="s">
        <v>165</v>
      </c>
      <c r="D205" s="89" t="s">
        <v>158</v>
      </c>
      <c r="E205" s="89" t="s">
        <v>167</v>
      </c>
      <c r="F205" s="89" t="s">
        <v>230</v>
      </c>
      <c r="G205" s="89" t="s">
        <v>228</v>
      </c>
      <c r="H205" s="89" t="s">
        <v>158</v>
      </c>
      <c r="I205" s="89" t="s">
        <v>156</v>
      </c>
      <c r="J205" s="89"/>
      <c r="K205" s="90" t="s">
        <v>360</v>
      </c>
      <c r="L205" s="91"/>
      <c r="M205" s="91"/>
      <c r="N205" s="91"/>
      <c r="O205" s="85">
        <f t="shared" si="90"/>
        <v>0</v>
      </c>
      <c r="P205" s="91"/>
      <c r="Q205" s="175"/>
      <c r="R205" s="91"/>
      <c r="S205" s="91"/>
      <c r="T205" s="91"/>
      <c r="U205" s="175"/>
      <c r="V205" s="92" t="e">
        <f t="shared" si="89"/>
        <v>#DIV/0!</v>
      </c>
      <c r="W205" s="91"/>
      <c r="X205" s="87"/>
      <c r="Y205" s="87"/>
      <c r="Z205" s="6"/>
    </row>
    <row r="206" spans="1:26" ht="22.5" customHeight="1" thickTop="1" thickBot="1" x14ac:dyDescent="0.4">
      <c r="A206" s="88">
        <v>1</v>
      </c>
      <c r="B206" s="88">
        <v>1</v>
      </c>
      <c r="C206" s="89" t="s">
        <v>165</v>
      </c>
      <c r="D206" s="89" t="s">
        <v>158</v>
      </c>
      <c r="E206" s="89" t="s">
        <v>167</v>
      </c>
      <c r="F206" s="89" t="s">
        <v>230</v>
      </c>
      <c r="G206" s="89" t="s">
        <v>228</v>
      </c>
      <c r="H206" s="89" t="s">
        <v>158</v>
      </c>
      <c r="I206" s="89" t="s">
        <v>165</v>
      </c>
      <c r="J206" s="89"/>
      <c r="K206" s="90" t="s">
        <v>361</v>
      </c>
      <c r="L206" s="91"/>
      <c r="M206" s="91"/>
      <c r="N206" s="91"/>
      <c r="O206" s="85">
        <f t="shared" si="90"/>
        <v>0</v>
      </c>
      <c r="P206" s="91"/>
      <c r="Q206" s="175"/>
      <c r="R206" s="91"/>
      <c r="S206" s="91"/>
      <c r="T206" s="91"/>
      <c r="U206" s="175"/>
      <c r="V206" s="92" t="e">
        <f t="shared" si="89"/>
        <v>#DIV/0!</v>
      </c>
      <c r="W206" s="91"/>
      <c r="X206" s="87"/>
      <c r="Y206" s="87"/>
      <c r="Z206" s="6"/>
    </row>
    <row r="207" spans="1:26" ht="22.5" customHeight="1" thickTop="1" thickBot="1" x14ac:dyDescent="0.4">
      <c r="A207" s="88">
        <v>1</v>
      </c>
      <c r="B207" s="88">
        <v>1</v>
      </c>
      <c r="C207" s="89" t="s">
        <v>165</v>
      </c>
      <c r="D207" s="89" t="s">
        <v>158</v>
      </c>
      <c r="E207" s="89" t="s">
        <v>167</v>
      </c>
      <c r="F207" s="89" t="s">
        <v>230</v>
      </c>
      <c r="G207" s="89" t="s">
        <v>228</v>
      </c>
      <c r="H207" s="89" t="s">
        <v>167</v>
      </c>
      <c r="I207" s="89"/>
      <c r="J207" s="89"/>
      <c r="K207" s="90" t="s">
        <v>362</v>
      </c>
      <c r="L207" s="91">
        <f>SUM(L208:L209)</f>
        <v>0</v>
      </c>
      <c r="M207" s="91">
        <f>SUM(M208:M209)</f>
        <v>0</v>
      </c>
      <c r="N207" s="91">
        <f>SUM(N208:N209)</f>
        <v>0</v>
      </c>
      <c r="O207" s="91">
        <f t="shared" si="90"/>
        <v>0</v>
      </c>
      <c r="P207" s="91">
        <f t="shared" ref="P207:U207" si="94">SUM(P208:P209)</f>
        <v>0</v>
      </c>
      <c r="Q207" s="175">
        <f t="shared" si="94"/>
        <v>0</v>
      </c>
      <c r="R207" s="91">
        <f t="shared" si="94"/>
        <v>0</v>
      </c>
      <c r="S207" s="91">
        <f t="shared" si="94"/>
        <v>0</v>
      </c>
      <c r="T207" s="91">
        <f t="shared" si="94"/>
        <v>0</v>
      </c>
      <c r="U207" s="175">
        <f t="shared" si="94"/>
        <v>0</v>
      </c>
      <c r="V207" s="92" t="e">
        <f t="shared" si="89"/>
        <v>#DIV/0!</v>
      </c>
      <c r="W207" s="91"/>
      <c r="X207" s="87"/>
      <c r="Y207" s="87"/>
      <c r="Z207" s="6"/>
    </row>
    <row r="208" spans="1:26" ht="22.5" customHeight="1" thickTop="1" thickBot="1" x14ac:dyDescent="0.4">
      <c r="A208" s="88">
        <v>1</v>
      </c>
      <c r="B208" s="88">
        <v>1</v>
      </c>
      <c r="C208" s="89" t="s">
        <v>165</v>
      </c>
      <c r="D208" s="89" t="s">
        <v>158</v>
      </c>
      <c r="E208" s="89" t="s">
        <v>167</v>
      </c>
      <c r="F208" s="89" t="s">
        <v>230</v>
      </c>
      <c r="G208" s="89" t="s">
        <v>228</v>
      </c>
      <c r="H208" s="89" t="s">
        <v>167</v>
      </c>
      <c r="I208" s="89" t="s">
        <v>156</v>
      </c>
      <c r="J208" s="89"/>
      <c r="K208" s="90" t="s">
        <v>363</v>
      </c>
      <c r="L208" s="91"/>
      <c r="M208" s="91"/>
      <c r="N208" s="91"/>
      <c r="O208" s="85">
        <f t="shared" si="90"/>
        <v>0</v>
      </c>
      <c r="P208" s="91"/>
      <c r="Q208" s="175"/>
      <c r="R208" s="91"/>
      <c r="S208" s="91"/>
      <c r="T208" s="91"/>
      <c r="U208" s="175"/>
      <c r="V208" s="92" t="e">
        <f t="shared" si="89"/>
        <v>#DIV/0!</v>
      </c>
      <c r="W208" s="91"/>
      <c r="X208" s="87"/>
      <c r="Y208" s="87"/>
      <c r="Z208" s="6"/>
    </row>
    <row r="209" spans="1:26" ht="22.5" customHeight="1" thickTop="1" thickBot="1" x14ac:dyDescent="0.4">
      <c r="A209" s="88">
        <v>1</v>
      </c>
      <c r="B209" s="88">
        <v>1</v>
      </c>
      <c r="C209" s="89" t="s">
        <v>165</v>
      </c>
      <c r="D209" s="89" t="s">
        <v>158</v>
      </c>
      <c r="E209" s="89" t="s">
        <v>167</v>
      </c>
      <c r="F209" s="89" t="s">
        <v>230</v>
      </c>
      <c r="G209" s="89" t="s">
        <v>228</v>
      </c>
      <c r="H209" s="89" t="s">
        <v>167</v>
      </c>
      <c r="I209" s="89" t="s">
        <v>165</v>
      </c>
      <c r="J209" s="89"/>
      <c r="K209" s="90" t="s">
        <v>364</v>
      </c>
      <c r="L209" s="91"/>
      <c r="M209" s="91"/>
      <c r="N209" s="91"/>
      <c r="O209" s="85">
        <f t="shared" si="90"/>
        <v>0</v>
      </c>
      <c r="P209" s="91"/>
      <c r="Q209" s="175"/>
      <c r="R209" s="91"/>
      <c r="S209" s="91"/>
      <c r="T209" s="91"/>
      <c r="U209" s="175"/>
      <c r="V209" s="92" t="e">
        <f t="shared" si="89"/>
        <v>#DIV/0!</v>
      </c>
      <c r="W209" s="91"/>
      <c r="X209" s="87"/>
      <c r="Y209" s="87"/>
      <c r="Z209" s="6"/>
    </row>
    <row r="210" spans="1:26" ht="22.5" customHeight="1" thickTop="1" thickBot="1" x14ac:dyDescent="0.4">
      <c r="A210" s="76">
        <v>1</v>
      </c>
      <c r="B210" s="76">
        <v>1</v>
      </c>
      <c r="C210" s="76" t="s">
        <v>165</v>
      </c>
      <c r="D210" s="77" t="s">
        <v>158</v>
      </c>
      <c r="E210" s="77" t="s">
        <v>167</v>
      </c>
      <c r="F210" s="77" t="s">
        <v>250</v>
      </c>
      <c r="G210" s="93"/>
      <c r="H210" s="77"/>
      <c r="I210" s="77"/>
      <c r="J210" s="77"/>
      <c r="K210" s="78" t="s">
        <v>365</v>
      </c>
      <c r="L210" s="79">
        <f>+L211+L214+L217</f>
        <v>0</v>
      </c>
      <c r="M210" s="79">
        <f>+M211+M214+M217</f>
        <v>0</v>
      </c>
      <c r="N210" s="79">
        <f>+N211+N214+N217</f>
        <v>0</v>
      </c>
      <c r="O210" s="79">
        <f t="shared" si="90"/>
        <v>0</v>
      </c>
      <c r="P210" s="79">
        <f t="shared" ref="P210:U210" si="95">+P211+P214+P217</f>
        <v>0</v>
      </c>
      <c r="Q210" s="176">
        <f t="shared" si="95"/>
        <v>0</v>
      </c>
      <c r="R210" s="79">
        <f t="shared" si="95"/>
        <v>0</v>
      </c>
      <c r="S210" s="79">
        <f t="shared" si="95"/>
        <v>0</v>
      </c>
      <c r="T210" s="79">
        <f t="shared" si="95"/>
        <v>0</v>
      </c>
      <c r="U210" s="176">
        <f t="shared" si="95"/>
        <v>0</v>
      </c>
      <c r="V210" s="80" t="e">
        <f t="shared" si="89"/>
        <v>#DIV/0!</v>
      </c>
      <c r="W210" s="79"/>
      <c r="X210" s="76"/>
      <c r="Y210" s="76"/>
      <c r="Z210" s="96"/>
    </row>
    <row r="211" spans="1:26" ht="22.5" customHeight="1" thickTop="1" thickBot="1" x14ac:dyDescent="0.4">
      <c r="A211" s="82">
        <v>1</v>
      </c>
      <c r="B211" s="82">
        <v>1</v>
      </c>
      <c r="C211" s="83" t="s">
        <v>165</v>
      </c>
      <c r="D211" s="82" t="s">
        <v>158</v>
      </c>
      <c r="E211" s="83" t="s">
        <v>167</v>
      </c>
      <c r="F211" s="83" t="s">
        <v>250</v>
      </c>
      <c r="G211" s="83" t="s">
        <v>158</v>
      </c>
      <c r="H211" s="83"/>
      <c r="I211" s="83"/>
      <c r="J211" s="83"/>
      <c r="K211" s="84" t="s">
        <v>366</v>
      </c>
      <c r="L211" s="85">
        <f>SUM(L212:L213)</f>
        <v>0</v>
      </c>
      <c r="M211" s="85">
        <f>SUM(M212:M213)</f>
        <v>0</v>
      </c>
      <c r="N211" s="85">
        <f>SUM(N212:N213)</f>
        <v>0</v>
      </c>
      <c r="O211" s="85">
        <f t="shared" si="90"/>
        <v>0</v>
      </c>
      <c r="P211" s="85">
        <f t="shared" ref="P211:U211" si="96">SUM(P212:P213)</f>
        <v>0</v>
      </c>
      <c r="Q211" s="174">
        <f t="shared" si="96"/>
        <v>0</v>
      </c>
      <c r="R211" s="85">
        <f t="shared" si="96"/>
        <v>0</v>
      </c>
      <c r="S211" s="85">
        <f t="shared" si="96"/>
        <v>0</v>
      </c>
      <c r="T211" s="85">
        <f t="shared" si="96"/>
        <v>0</v>
      </c>
      <c r="U211" s="174">
        <f t="shared" si="96"/>
        <v>0</v>
      </c>
      <c r="V211" s="86" t="e">
        <f t="shared" si="89"/>
        <v>#DIV/0!</v>
      </c>
      <c r="W211" s="85"/>
      <c r="X211" s="87"/>
      <c r="Y211" s="87"/>
      <c r="Z211" s="48"/>
    </row>
    <row r="212" spans="1:26" ht="22.5" customHeight="1" thickTop="1" thickBot="1" x14ac:dyDescent="0.4">
      <c r="A212" s="88">
        <v>1</v>
      </c>
      <c r="B212" s="88">
        <v>1</v>
      </c>
      <c r="C212" s="89" t="s">
        <v>165</v>
      </c>
      <c r="D212" s="89" t="s">
        <v>158</v>
      </c>
      <c r="E212" s="89" t="s">
        <v>167</v>
      </c>
      <c r="F212" s="89" t="s">
        <v>250</v>
      </c>
      <c r="G212" s="89" t="s">
        <v>158</v>
      </c>
      <c r="H212" s="89" t="s">
        <v>156</v>
      </c>
      <c r="I212" s="89"/>
      <c r="J212" s="89"/>
      <c r="K212" s="90" t="s">
        <v>367</v>
      </c>
      <c r="L212" s="91"/>
      <c r="M212" s="91"/>
      <c r="N212" s="91"/>
      <c r="O212" s="85">
        <f t="shared" si="90"/>
        <v>0</v>
      </c>
      <c r="P212" s="91"/>
      <c r="Q212" s="175"/>
      <c r="R212" s="91"/>
      <c r="S212" s="91"/>
      <c r="T212" s="91"/>
      <c r="U212" s="175"/>
      <c r="V212" s="92" t="e">
        <f t="shared" si="89"/>
        <v>#DIV/0!</v>
      </c>
      <c r="W212" s="91"/>
      <c r="X212" s="87"/>
      <c r="Y212" s="87"/>
      <c r="Z212" s="6"/>
    </row>
    <row r="213" spans="1:26" ht="22.5" customHeight="1" thickTop="1" thickBot="1" x14ac:dyDescent="0.4">
      <c r="A213" s="88">
        <v>1</v>
      </c>
      <c r="B213" s="88">
        <v>1</v>
      </c>
      <c r="C213" s="89" t="s">
        <v>165</v>
      </c>
      <c r="D213" s="89" t="s">
        <v>158</v>
      </c>
      <c r="E213" s="89" t="s">
        <v>167</v>
      </c>
      <c r="F213" s="89" t="s">
        <v>250</v>
      </c>
      <c r="G213" s="89" t="s">
        <v>158</v>
      </c>
      <c r="H213" s="89" t="s">
        <v>165</v>
      </c>
      <c r="I213" s="89"/>
      <c r="J213" s="89"/>
      <c r="K213" s="90" t="s">
        <v>368</v>
      </c>
      <c r="L213" s="91"/>
      <c r="M213" s="91"/>
      <c r="N213" s="91"/>
      <c r="O213" s="85">
        <f t="shared" si="90"/>
        <v>0</v>
      </c>
      <c r="P213" s="91"/>
      <c r="Q213" s="175"/>
      <c r="R213" s="91"/>
      <c r="S213" s="91"/>
      <c r="T213" s="91"/>
      <c r="U213" s="175"/>
      <c r="V213" s="92" t="e">
        <f t="shared" si="89"/>
        <v>#DIV/0!</v>
      </c>
      <c r="W213" s="91"/>
      <c r="X213" s="87"/>
      <c r="Y213" s="87"/>
      <c r="Z213" s="6"/>
    </row>
    <row r="214" spans="1:26" ht="22.5" customHeight="1" thickTop="1" thickBot="1" x14ac:dyDescent="0.4">
      <c r="A214" s="82">
        <v>1</v>
      </c>
      <c r="B214" s="82">
        <v>1</v>
      </c>
      <c r="C214" s="83" t="s">
        <v>165</v>
      </c>
      <c r="D214" s="82" t="s">
        <v>158</v>
      </c>
      <c r="E214" s="83" t="s">
        <v>167</v>
      </c>
      <c r="F214" s="83" t="s">
        <v>250</v>
      </c>
      <c r="G214" s="83" t="s">
        <v>167</v>
      </c>
      <c r="H214" s="83"/>
      <c r="I214" s="83"/>
      <c r="J214" s="83"/>
      <c r="K214" s="84" t="s">
        <v>369</v>
      </c>
      <c r="L214" s="85">
        <f>SUM(L215:L216)</f>
        <v>0</v>
      </c>
      <c r="M214" s="85">
        <f>SUM(M215:M216)</f>
        <v>0</v>
      </c>
      <c r="N214" s="85">
        <f>SUM(N215:N216)</f>
        <v>0</v>
      </c>
      <c r="O214" s="85">
        <f t="shared" si="90"/>
        <v>0</v>
      </c>
      <c r="P214" s="85">
        <f t="shared" ref="P214:U214" si="97">SUM(P215:P216)</f>
        <v>0</v>
      </c>
      <c r="Q214" s="174">
        <f t="shared" si="97"/>
        <v>0</v>
      </c>
      <c r="R214" s="85">
        <f t="shared" si="97"/>
        <v>0</v>
      </c>
      <c r="S214" s="85">
        <f t="shared" si="97"/>
        <v>0</v>
      </c>
      <c r="T214" s="85">
        <f t="shared" si="97"/>
        <v>0</v>
      </c>
      <c r="U214" s="174">
        <f t="shared" si="97"/>
        <v>0</v>
      </c>
      <c r="V214" s="86" t="e">
        <f t="shared" si="89"/>
        <v>#DIV/0!</v>
      </c>
      <c r="W214" s="85"/>
      <c r="X214" s="87"/>
      <c r="Y214" s="87"/>
      <c r="Z214" s="48"/>
    </row>
    <row r="215" spans="1:26" ht="22.5" customHeight="1" thickTop="1" thickBot="1" x14ac:dyDescent="0.4">
      <c r="A215" s="88">
        <v>1</v>
      </c>
      <c r="B215" s="88">
        <v>1</v>
      </c>
      <c r="C215" s="89" t="s">
        <v>165</v>
      </c>
      <c r="D215" s="89" t="s">
        <v>158</v>
      </c>
      <c r="E215" s="89" t="s">
        <v>167</v>
      </c>
      <c r="F215" s="89" t="s">
        <v>250</v>
      </c>
      <c r="G215" s="89" t="s">
        <v>167</v>
      </c>
      <c r="H215" s="89" t="s">
        <v>156</v>
      </c>
      <c r="I215" s="89"/>
      <c r="J215" s="89"/>
      <c r="K215" s="90" t="s">
        <v>370</v>
      </c>
      <c r="L215" s="91"/>
      <c r="M215" s="91"/>
      <c r="N215" s="91"/>
      <c r="O215" s="85">
        <f t="shared" si="90"/>
        <v>0</v>
      </c>
      <c r="P215" s="91"/>
      <c r="Q215" s="175"/>
      <c r="R215" s="91"/>
      <c r="S215" s="91"/>
      <c r="T215" s="91"/>
      <c r="U215" s="175"/>
      <c r="V215" s="92" t="e">
        <f t="shared" si="89"/>
        <v>#DIV/0!</v>
      </c>
      <c r="W215" s="91"/>
      <c r="X215" s="87"/>
      <c r="Y215" s="87"/>
      <c r="Z215" s="6"/>
    </row>
    <row r="216" spans="1:26" ht="22.5" customHeight="1" thickTop="1" thickBot="1" x14ac:dyDescent="0.4">
      <c r="A216" s="88">
        <v>1</v>
      </c>
      <c r="B216" s="88">
        <v>1</v>
      </c>
      <c r="C216" s="89" t="s">
        <v>165</v>
      </c>
      <c r="D216" s="89" t="s">
        <v>158</v>
      </c>
      <c r="E216" s="89" t="s">
        <v>167</v>
      </c>
      <c r="F216" s="89" t="s">
        <v>250</v>
      </c>
      <c r="G216" s="89" t="s">
        <v>167</v>
      </c>
      <c r="H216" s="89" t="s">
        <v>165</v>
      </c>
      <c r="I216" s="89"/>
      <c r="J216" s="89"/>
      <c r="K216" s="90" t="s">
        <v>371</v>
      </c>
      <c r="L216" s="91"/>
      <c r="M216" s="91"/>
      <c r="N216" s="91"/>
      <c r="O216" s="85">
        <f t="shared" si="90"/>
        <v>0</v>
      </c>
      <c r="P216" s="91"/>
      <c r="Q216" s="175"/>
      <c r="R216" s="91"/>
      <c r="S216" s="91"/>
      <c r="T216" s="91"/>
      <c r="U216" s="175"/>
      <c r="V216" s="92" t="e">
        <f t="shared" si="89"/>
        <v>#DIV/0!</v>
      </c>
      <c r="W216" s="91"/>
      <c r="X216" s="87"/>
      <c r="Y216" s="87"/>
      <c r="Z216" s="6"/>
    </row>
    <row r="217" spans="1:26" ht="22.5" customHeight="1" thickTop="1" thickBot="1" x14ac:dyDescent="0.4">
      <c r="A217" s="82">
        <v>1</v>
      </c>
      <c r="B217" s="82">
        <v>1</v>
      </c>
      <c r="C217" s="83" t="s">
        <v>165</v>
      </c>
      <c r="D217" s="82" t="s">
        <v>158</v>
      </c>
      <c r="E217" s="83" t="s">
        <v>167</v>
      </c>
      <c r="F217" s="83" t="s">
        <v>250</v>
      </c>
      <c r="G217" s="83" t="s">
        <v>228</v>
      </c>
      <c r="H217" s="83"/>
      <c r="I217" s="83"/>
      <c r="J217" s="83"/>
      <c r="K217" s="84" t="s">
        <v>372</v>
      </c>
      <c r="L217" s="85">
        <f>SUM(L218:L219)</f>
        <v>0</v>
      </c>
      <c r="M217" s="85">
        <f>SUM(M218:M219)</f>
        <v>0</v>
      </c>
      <c r="N217" s="85">
        <f>SUM(N218:N219)</f>
        <v>0</v>
      </c>
      <c r="O217" s="85">
        <f t="shared" si="90"/>
        <v>0</v>
      </c>
      <c r="P217" s="85">
        <f t="shared" ref="P217:U217" si="98">SUM(P218:P219)</f>
        <v>0</v>
      </c>
      <c r="Q217" s="174">
        <f t="shared" si="98"/>
        <v>0</v>
      </c>
      <c r="R217" s="85">
        <f t="shared" si="98"/>
        <v>0</v>
      </c>
      <c r="S217" s="85">
        <f t="shared" si="98"/>
        <v>0</v>
      </c>
      <c r="T217" s="85">
        <f t="shared" si="98"/>
        <v>0</v>
      </c>
      <c r="U217" s="174">
        <f t="shared" si="98"/>
        <v>0</v>
      </c>
      <c r="V217" s="86" t="e">
        <f t="shared" si="89"/>
        <v>#DIV/0!</v>
      </c>
      <c r="W217" s="85"/>
      <c r="X217" s="87"/>
      <c r="Y217" s="87"/>
      <c r="Z217" s="48"/>
    </row>
    <row r="218" spans="1:26" ht="22.5" customHeight="1" thickTop="1" thickBot="1" x14ac:dyDescent="0.4">
      <c r="A218" s="88">
        <v>1</v>
      </c>
      <c r="B218" s="88">
        <v>1</v>
      </c>
      <c r="C218" s="89" t="s">
        <v>165</v>
      </c>
      <c r="D218" s="89" t="s">
        <v>158</v>
      </c>
      <c r="E218" s="89" t="s">
        <v>167</v>
      </c>
      <c r="F218" s="89" t="s">
        <v>250</v>
      </c>
      <c r="G218" s="89" t="s">
        <v>228</v>
      </c>
      <c r="H218" s="89" t="s">
        <v>156</v>
      </c>
      <c r="I218" s="89"/>
      <c r="J218" s="89"/>
      <c r="K218" s="90" t="s">
        <v>373</v>
      </c>
      <c r="L218" s="91"/>
      <c r="M218" s="91"/>
      <c r="N218" s="91"/>
      <c r="O218" s="85">
        <f t="shared" si="90"/>
        <v>0</v>
      </c>
      <c r="P218" s="91"/>
      <c r="Q218" s="175"/>
      <c r="R218" s="91"/>
      <c r="S218" s="91"/>
      <c r="T218" s="91"/>
      <c r="U218" s="175"/>
      <c r="V218" s="92" t="e">
        <f t="shared" si="89"/>
        <v>#DIV/0!</v>
      </c>
      <c r="W218" s="91"/>
      <c r="X218" s="87"/>
      <c r="Y218" s="87"/>
      <c r="Z218" s="6"/>
    </row>
    <row r="219" spans="1:26" ht="22.5" customHeight="1" thickTop="1" thickBot="1" x14ac:dyDescent="0.4">
      <c r="A219" s="88">
        <v>1</v>
      </c>
      <c r="B219" s="88">
        <v>1</v>
      </c>
      <c r="C219" s="89" t="s">
        <v>165</v>
      </c>
      <c r="D219" s="89" t="s">
        <v>158</v>
      </c>
      <c r="E219" s="89" t="s">
        <v>167</v>
      </c>
      <c r="F219" s="89" t="s">
        <v>250</v>
      </c>
      <c r="G219" s="89" t="s">
        <v>228</v>
      </c>
      <c r="H219" s="89" t="s">
        <v>165</v>
      </c>
      <c r="I219" s="89"/>
      <c r="J219" s="89"/>
      <c r="K219" s="90" t="s">
        <v>374</v>
      </c>
      <c r="L219" s="91"/>
      <c r="M219" s="91"/>
      <c r="N219" s="91"/>
      <c r="O219" s="85">
        <f t="shared" si="90"/>
        <v>0</v>
      </c>
      <c r="P219" s="91"/>
      <c r="Q219" s="175"/>
      <c r="R219" s="91"/>
      <c r="S219" s="91"/>
      <c r="T219" s="91"/>
      <c r="U219" s="175"/>
      <c r="V219" s="92" t="e">
        <f t="shared" si="89"/>
        <v>#DIV/0!</v>
      </c>
      <c r="W219" s="91"/>
      <c r="X219" s="87"/>
      <c r="Y219" s="87"/>
      <c r="Z219" s="6"/>
    </row>
    <row r="220" spans="1:26" ht="22.5" customHeight="1" thickTop="1" thickBot="1" x14ac:dyDescent="0.4">
      <c r="A220" s="76">
        <v>1</v>
      </c>
      <c r="B220" s="76">
        <v>1</v>
      </c>
      <c r="C220" s="76" t="s">
        <v>165</v>
      </c>
      <c r="D220" s="77" t="s">
        <v>158</v>
      </c>
      <c r="E220" s="77" t="s">
        <v>167</v>
      </c>
      <c r="F220" s="77" t="s">
        <v>297</v>
      </c>
      <c r="G220" s="93"/>
      <c r="H220" s="77"/>
      <c r="I220" s="77"/>
      <c r="J220" s="77"/>
      <c r="K220" s="78" t="s">
        <v>375</v>
      </c>
      <c r="L220" s="79">
        <f>+L221+L224</f>
        <v>0</v>
      </c>
      <c r="M220" s="79">
        <f>+M221+M224</f>
        <v>0</v>
      </c>
      <c r="N220" s="79">
        <f>+N221+N224</f>
        <v>0</v>
      </c>
      <c r="O220" s="79">
        <f t="shared" si="90"/>
        <v>0</v>
      </c>
      <c r="P220" s="79">
        <f t="shared" ref="P220:U220" si="99">+P221+P224</f>
        <v>0</v>
      </c>
      <c r="Q220" s="176">
        <f t="shared" si="99"/>
        <v>0</v>
      </c>
      <c r="R220" s="79">
        <f t="shared" si="99"/>
        <v>0</v>
      </c>
      <c r="S220" s="79">
        <f t="shared" si="99"/>
        <v>0</v>
      </c>
      <c r="T220" s="79">
        <f t="shared" si="99"/>
        <v>0</v>
      </c>
      <c r="U220" s="176">
        <f t="shared" si="99"/>
        <v>0</v>
      </c>
      <c r="V220" s="80" t="e">
        <f t="shared" si="89"/>
        <v>#DIV/0!</v>
      </c>
      <c r="W220" s="79"/>
      <c r="X220" s="76"/>
      <c r="Y220" s="76"/>
      <c r="Z220" s="96"/>
    </row>
    <row r="221" spans="1:26" ht="22.5" customHeight="1" thickTop="1" thickBot="1" x14ac:dyDescent="0.4">
      <c r="A221" s="82">
        <v>1</v>
      </c>
      <c r="B221" s="82">
        <v>1</v>
      </c>
      <c r="C221" s="83" t="s">
        <v>165</v>
      </c>
      <c r="D221" s="82" t="s">
        <v>158</v>
      </c>
      <c r="E221" s="83" t="s">
        <v>167</v>
      </c>
      <c r="F221" s="83" t="s">
        <v>297</v>
      </c>
      <c r="G221" s="83" t="s">
        <v>158</v>
      </c>
      <c r="H221" s="83"/>
      <c r="I221" s="83"/>
      <c r="J221" s="83"/>
      <c r="K221" s="84" t="s">
        <v>376</v>
      </c>
      <c r="L221" s="85">
        <f>SUM(L222:L223)</f>
        <v>0</v>
      </c>
      <c r="M221" s="85">
        <f>SUM(M222:M223)</f>
        <v>0</v>
      </c>
      <c r="N221" s="85">
        <f>SUM(N222:N223)</f>
        <v>0</v>
      </c>
      <c r="O221" s="85">
        <f t="shared" si="90"/>
        <v>0</v>
      </c>
      <c r="P221" s="85">
        <f t="shared" ref="P221:U221" si="100">SUM(P222:P223)</f>
        <v>0</v>
      </c>
      <c r="Q221" s="174">
        <f t="shared" si="100"/>
        <v>0</v>
      </c>
      <c r="R221" s="85">
        <f t="shared" si="100"/>
        <v>0</v>
      </c>
      <c r="S221" s="85">
        <f t="shared" si="100"/>
        <v>0</v>
      </c>
      <c r="T221" s="85">
        <f t="shared" si="100"/>
        <v>0</v>
      </c>
      <c r="U221" s="174">
        <f t="shared" si="100"/>
        <v>0</v>
      </c>
      <c r="V221" s="86" t="e">
        <f t="shared" si="89"/>
        <v>#DIV/0!</v>
      </c>
      <c r="W221" s="85"/>
      <c r="X221" s="87"/>
      <c r="Y221" s="87"/>
      <c r="Z221" s="48"/>
    </row>
    <row r="222" spans="1:26" ht="22.5" customHeight="1" thickTop="1" thickBot="1" x14ac:dyDescent="0.4">
      <c r="A222" s="88">
        <v>1</v>
      </c>
      <c r="B222" s="88">
        <v>1</v>
      </c>
      <c r="C222" s="89" t="s">
        <v>165</v>
      </c>
      <c r="D222" s="89" t="s">
        <v>158</v>
      </c>
      <c r="E222" s="89" t="s">
        <v>167</v>
      </c>
      <c r="F222" s="89" t="s">
        <v>297</v>
      </c>
      <c r="G222" s="89" t="s">
        <v>158</v>
      </c>
      <c r="H222" s="89" t="s">
        <v>156</v>
      </c>
      <c r="I222" s="89"/>
      <c r="J222" s="89"/>
      <c r="K222" s="90" t="s">
        <v>377</v>
      </c>
      <c r="L222" s="91"/>
      <c r="M222" s="91"/>
      <c r="N222" s="91"/>
      <c r="O222" s="85">
        <f t="shared" si="90"/>
        <v>0</v>
      </c>
      <c r="P222" s="91"/>
      <c r="Q222" s="175"/>
      <c r="R222" s="91"/>
      <c r="S222" s="91"/>
      <c r="T222" s="91"/>
      <c r="U222" s="175"/>
      <c r="V222" s="92" t="e">
        <f t="shared" si="89"/>
        <v>#DIV/0!</v>
      </c>
      <c r="W222" s="91"/>
      <c r="X222" s="87"/>
      <c r="Y222" s="87"/>
      <c r="Z222" s="6"/>
    </row>
    <row r="223" spans="1:26" ht="22.5" customHeight="1" thickTop="1" thickBot="1" x14ac:dyDescent="0.4">
      <c r="A223" s="88">
        <v>1</v>
      </c>
      <c r="B223" s="88">
        <v>1</v>
      </c>
      <c r="C223" s="89" t="s">
        <v>165</v>
      </c>
      <c r="D223" s="89" t="s">
        <v>158</v>
      </c>
      <c r="E223" s="89" t="s">
        <v>167</v>
      </c>
      <c r="F223" s="89" t="s">
        <v>297</v>
      </c>
      <c r="G223" s="89" t="s">
        <v>158</v>
      </c>
      <c r="H223" s="89" t="s">
        <v>165</v>
      </c>
      <c r="I223" s="89"/>
      <c r="J223" s="89"/>
      <c r="K223" s="90" t="s">
        <v>378</v>
      </c>
      <c r="L223" s="91"/>
      <c r="M223" s="91"/>
      <c r="N223" s="91"/>
      <c r="O223" s="85">
        <f t="shared" si="90"/>
        <v>0</v>
      </c>
      <c r="P223" s="91"/>
      <c r="Q223" s="175"/>
      <c r="R223" s="91"/>
      <c r="S223" s="91"/>
      <c r="T223" s="91"/>
      <c r="U223" s="175"/>
      <c r="V223" s="92" t="e">
        <f t="shared" si="89"/>
        <v>#DIV/0!</v>
      </c>
      <c r="W223" s="91"/>
      <c r="X223" s="87"/>
      <c r="Y223" s="87"/>
      <c r="Z223" s="6"/>
    </row>
    <row r="224" spans="1:26" ht="22.5" customHeight="1" thickTop="1" thickBot="1" x14ac:dyDescent="0.4">
      <c r="A224" s="82">
        <v>1</v>
      </c>
      <c r="B224" s="82">
        <v>1</v>
      </c>
      <c r="C224" s="83" t="s">
        <v>165</v>
      </c>
      <c r="D224" s="82" t="s">
        <v>158</v>
      </c>
      <c r="E224" s="83" t="s">
        <v>167</v>
      </c>
      <c r="F224" s="83" t="s">
        <v>297</v>
      </c>
      <c r="G224" s="83" t="s">
        <v>167</v>
      </c>
      <c r="H224" s="83"/>
      <c r="I224" s="83"/>
      <c r="J224" s="83"/>
      <c r="K224" s="84" t="s">
        <v>379</v>
      </c>
      <c r="L224" s="85">
        <f>SUM(L225:L226)</f>
        <v>0</v>
      </c>
      <c r="M224" s="85">
        <f>SUM(M225:M226)</f>
        <v>0</v>
      </c>
      <c r="N224" s="85">
        <f>SUM(N225:N226)</f>
        <v>0</v>
      </c>
      <c r="O224" s="85">
        <f t="shared" si="90"/>
        <v>0</v>
      </c>
      <c r="P224" s="85">
        <f t="shared" ref="P224:U224" si="101">SUM(P225:P226)</f>
        <v>0</v>
      </c>
      <c r="Q224" s="174">
        <f t="shared" si="101"/>
        <v>0</v>
      </c>
      <c r="R224" s="85">
        <f t="shared" si="101"/>
        <v>0</v>
      </c>
      <c r="S224" s="85">
        <f t="shared" si="101"/>
        <v>0</v>
      </c>
      <c r="T224" s="85">
        <f t="shared" si="101"/>
        <v>0</v>
      </c>
      <c r="U224" s="174">
        <f t="shared" si="101"/>
        <v>0</v>
      </c>
      <c r="V224" s="86" t="e">
        <f t="shared" si="89"/>
        <v>#DIV/0!</v>
      </c>
      <c r="W224" s="85"/>
      <c r="X224" s="87"/>
      <c r="Y224" s="87"/>
      <c r="Z224" s="48"/>
    </row>
    <row r="225" spans="1:26" ht="22.5" customHeight="1" thickTop="1" thickBot="1" x14ac:dyDescent="0.4">
      <c r="A225" s="88">
        <v>1</v>
      </c>
      <c r="B225" s="88">
        <v>1</v>
      </c>
      <c r="C225" s="89" t="s">
        <v>165</v>
      </c>
      <c r="D225" s="89" t="s">
        <v>158</v>
      </c>
      <c r="E225" s="89" t="s">
        <v>167</v>
      </c>
      <c r="F225" s="89" t="s">
        <v>297</v>
      </c>
      <c r="G225" s="89" t="s">
        <v>167</v>
      </c>
      <c r="H225" s="89" t="s">
        <v>156</v>
      </c>
      <c r="I225" s="89"/>
      <c r="J225" s="89"/>
      <c r="K225" s="90" t="s">
        <v>380</v>
      </c>
      <c r="L225" s="91"/>
      <c r="M225" s="91"/>
      <c r="N225" s="91"/>
      <c r="O225" s="85">
        <f t="shared" si="90"/>
        <v>0</v>
      </c>
      <c r="P225" s="91"/>
      <c r="Q225" s="175"/>
      <c r="R225" s="91"/>
      <c r="S225" s="91"/>
      <c r="T225" s="91"/>
      <c r="U225" s="175"/>
      <c r="V225" s="92" t="e">
        <f t="shared" si="89"/>
        <v>#DIV/0!</v>
      </c>
      <c r="W225" s="91"/>
      <c r="X225" s="87"/>
      <c r="Y225" s="87"/>
      <c r="Z225" s="6"/>
    </row>
    <row r="226" spans="1:26" ht="22.5" customHeight="1" thickTop="1" thickBot="1" x14ac:dyDescent="0.4">
      <c r="A226" s="88">
        <v>1</v>
      </c>
      <c r="B226" s="88">
        <v>1</v>
      </c>
      <c r="C226" s="89" t="s">
        <v>165</v>
      </c>
      <c r="D226" s="89" t="s">
        <v>158</v>
      </c>
      <c r="E226" s="89" t="s">
        <v>167</v>
      </c>
      <c r="F226" s="89" t="s">
        <v>297</v>
      </c>
      <c r="G226" s="89" t="s">
        <v>167</v>
      </c>
      <c r="H226" s="89" t="s">
        <v>165</v>
      </c>
      <c r="I226" s="89"/>
      <c r="J226" s="89"/>
      <c r="K226" s="90" t="s">
        <v>381</v>
      </c>
      <c r="L226" s="91"/>
      <c r="M226" s="91"/>
      <c r="N226" s="91"/>
      <c r="O226" s="85">
        <f t="shared" si="90"/>
        <v>0</v>
      </c>
      <c r="P226" s="91"/>
      <c r="Q226" s="175"/>
      <c r="R226" s="91"/>
      <c r="S226" s="91"/>
      <c r="T226" s="91"/>
      <c r="U226" s="175"/>
      <c r="V226" s="92" t="e">
        <f t="shared" si="89"/>
        <v>#DIV/0!</v>
      </c>
      <c r="W226" s="91"/>
      <c r="X226" s="87"/>
      <c r="Y226" s="87"/>
      <c r="Z226" s="6"/>
    </row>
    <row r="227" spans="1:26" ht="22.5" customHeight="1" thickTop="1" thickBot="1" x14ac:dyDescent="0.4">
      <c r="A227" s="62">
        <v>1</v>
      </c>
      <c r="B227" s="63" t="s">
        <v>156</v>
      </c>
      <c r="C227" s="63" t="s">
        <v>165</v>
      </c>
      <c r="D227" s="63" t="s">
        <v>228</v>
      </c>
      <c r="E227" s="63"/>
      <c r="F227" s="63"/>
      <c r="G227" s="63"/>
      <c r="H227" s="64"/>
      <c r="I227" s="64"/>
      <c r="J227" s="64"/>
      <c r="K227" s="65" t="s">
        <v>382</v>
      </c>
      <c r="L227" s="66">
        <f>+L228+L231+L234+L237+L240</f>
        <v>0</v>
      </c>
      <c r="M227" s="66">
        <f>+M228+M231+M234+M237+M240</f>
        <v>0</v>
      </c>
      <c r="N227" s="66">
        <f>+N228+N231+N234+N237+N240</f>
        <v>0</v>
      </c>
      <c r="O227" s="66">
        <f t="shared" si="90"/>
        <v>0</v>
      </c>
      <c r="P227" s="66">
        <f t="shared" ref="P227:U227" si="102">+P228+P231+P234+P237+P240</f>
        <v>0</v>
      </c>
      <c r="Q227" s="179">
        <f t="shared" si="102"/>
        <v>0</v>
      </c>
      <c r="R227" s="66">
        <f t="shared" si="102"/>
        <v>0</v>
      </c>
      <c r="S227" s="66">
        <f t="shared" si="102"/>
        <v>0</v>
      </c>
      <c r="T227" s="66">
        <f t="shared" si="102"/>
        <v>0</v>
      </c>
      <c r="U227" s="179">
        <f t="shared" si="102"/>
        <v>0</v>
      </c>
      <c r="V227" s="67" t="e">
        <f t="shared" si="89"/>
        <v>#DIV/0!</v>
      </c>
      <c r="W227" s="66"/>
      <c r="X227" s="62"/>
      <c r="Y227" s="63"/>
      <c r="Z227" s="95"/>
    </row>
    <row r="228" spans="1:26" ht="22.5" customHeight="1" thickTop="1" thickBot="1" x14ac:dyDescent="0.4">
      <c r="A228" s="69">
        <v>1</v>
      </c>
      <c r="B228" s="70" t="s">
        <v>156</v>
      </c>
      <c r="C228" s="70" t="s">
        <v>165</v>
      </c>
      <c r="D228" s="70" t="s">
        <v>228</v>
      </c>
      <c r="E228" s="70" t="s">
        <v>167</v>
      </c>
      <c r="F228" s="70"/>
      <c r="G228" s="70"/>
      <c r="H228" s="71"/>
      <c r="I228" s="71"/>
      <c r="J228" s="71"/>
      <c r="K228" s="72" t="s">
        <v>383</v>
      </c>
      <c r="L228" s="73">
        <f>SUM(L229:L230)</f>
        <v>0</v>
      </c>
      <c r="M228" s="73">
        <f>SUM(M229:M230)</f>
        <v>0</v>
      </c>
      <c r="N228" s="73">
        <f>SUM(N229:N230)</f>
        <v>0</v>
      </c>
      <c r="O228" s="73">
        <f t="shared" si="90"/>
        <v>0</v>
      </c>
      <c r="P228" s="73">
        <f t="shared" ref="P228:U228" si="103">SUM(P229:P230)</f>
        <v>0</v>
      </c>
      <c r="Q228" s="177">
        <f t="shared" si="103"/>
        <v>0</v>
      </c>
      <c r="R228" s="73">
        <f t="shared" si="103"/>
        <v>0</v>
      </c>
      <c r="S228" s="73">
        <f t="shared" si="103"/>
        <v>0</v>
      </c>
      <c r="T228" s="73">
        <f t="shared" si="103"/>
        <v>0</v>
      </c>
      <c r="U228" s="177">
        <f t="shared" si="103"/>
        <v>0</v>
      </c>
      <c r="V228" s="74" t="e">
        <f t="shared" si="89"/>
        <v>#DIV/0!</v>
      </c>
      <c r="W228" s="73"/>
      <c r="X228" s="69"/>
      <c r="Y228" s="70"/>
      <c r="Z228" s="95"/>
    </row>
    <row r="229" spans="1:26" ht="22.5" customHeight="1" thickTop="1" thickBot="1" x14ac:dyDescent="0.4">
      <c r="A229" s="88">
        <v>1</v>
      </c>
      <c r="B229" s="89" t="s">
        <v>156</v>
      </c>
      <c r="C229" s="89" t="s">
        <v>165</v>
      </c>
      <c r="D229" s="89" t="s">
        <v>228</v>
      </c>
      <c r="E229" s="89" t="s">
        <v>167</v>
      </c>
      <c r="F229" s="89" t="s">
        <v>156</v>
      </c>
      <c r="G229" s="89"/>
      <c r="H229" s="89"/>
      <c r="I229" s="89"/>
      <c r="J229" s="89"/>
      <c r="K229" s="90" t="s">
        <v>384</v>
      </c>
      <c r="L229" s="91"/>
      <c r="M229" s="91"/>
      <c r="N229" s="91"/>
      <c r="O229" s="85">
        <f t="shared" si="90"/>
        <v>0</v>
      </c>
      <c r="P229" s="91"/>
      <c r="Q229" s="175"/>
      <c r="R229" s="91"/>
      <c r="S229" s="91"/>
      <c r="T229" s="91"/>
      <c r="U229" s="175"/>
      <c r="V229" s="92" t="e">
        <f t="shared" si="89"/>
        <v>#DIV/0!</v>
      </c>
      <c r="W229" s="91"/>
      <c r="X229" s="87"/>
      <c r="Y229" s="87"/>
      <c r="Z229" s="6"/>
    </row>
    <row r="230" spans="1:26" ht="22.5" customHeight="1" thickTop="1" thickBot="1" x14ac:dyDescent="0.4">
      <c r="A230" s="88">
        <v>1</v>
      </c>
      <c r="B230" s="89" t="s">
        <v>156</v>
      </c>
      <c r="C230" s="89" t="s">
        <v>165</v>
      </c>
      <c r="D230" s="89" t="s">
        <v>228</v>
      </c>
      <c r="E230" s="89" t="s">
        <v>167</v>
      </c>
      <c r="F230" s="89" t="s">
        <v>165</v>
      </c>
      <c r="G230" s="89"/>
      <c r="H230" s="89"/>
      <c r="I230" s="89"/>
      <c r="J230" s="89"/>
      <c r="K230" s="90" t="s">
        <v>385</v>
      </c>
      <c r="L230" s="91"/>
      <c r="M230" s="91"/>
      <c r="N230" s="91"/>
      <c r="O230" s="85">
        <f t="shared" si="90"/>
        <v>0</v>
      </c>
      <c r="P230" s="91"/>
      <c r="Q230" s="175"/>
      <c r="R230" s="91"/>
      <c r="S230" s="91"/>
      <c r="T230" s="91"/>
      <c r="U230" s="175"/>
      <c r="V230" s="92" t="e">
        <f t="shared" si="89"/>
        <v>#DIV/0!</v>
      </c>
      <c r="W230" s="91"/>
      <c r="X230" s="87"/>
      <c r="Y230" s="87"/>
      <c r="Z230" s="6"/>
    </row>
    <row r="231" spans="1:26" ht="22.5" customHeight="1" thickTop="1" thickBot="1" x14ac:dyDescent="0.4">
      <c r="A231" s="69">
        <v>1</v>
      </c>
      <c r="B231" s="70" t="s">
        <v>156</v>
      </c>
      <c r="C231" s="70" t="s">
        <v>165</v>
      </c>
      <c r="D231" s="70" t="s">
        <v>228</v>
      </c>
      <c r="E231" s="70" t="s">
        <v>228</v>
      </c>
      <c r="F231" s="70"/>
      <c r="G231" s="70"/>
      <c r="H231" s="71"/>
      <c r="I231" s="71"/>
      <c r="J231" s="71"/>
      <c r="K231" s="72" t="s">
        <v>386</v>
      </c>
      <c r="L231" s="73">
        <f>SUM(L232:L233)</f>
        <v>0</v>
      </c>
      <c r="M231" s="73">
        <f>SUM(M232:M233)</f>
        <v>0</v>
      </c>
      <c r="N231" s="73">
        <f>SUM(N232:N233)</f>
        <v>0</v>
      </c>
      <c r="O231" s="73">
        <f t="shared" si="90"/>
        <v>0</v>
      </c>
      <c r="P231" s="73">
        <f t="shared" ref="P231:U231" si="104">SUM(P232:P233)</f>
        <v>0</v>
      </c>
      <c r="Q231" s="177">
        <f t="shared" si="104"/>
        <v>0</v>
      </c>
      <c r="R231" s="73">
        <f t="shared" si="104"/>
        <v>0</v>
      </c>
      <c r="S231" s="73">
        <f t="shared" si="104"/>
        <v>0</v>
      </c>
      <c r="T231" s="73">
        <f t="shared" si="104"/>
        <v>0</v>
      </c>
      <c r="U231" s="177">
        <f t="shared" si="104"/>
        <v>0</v>
      </c>
      <c r="V231" s="74" t="e">
        <f t="shared" si="89"/>
        <v>#DIV/0!</v>
      </c>
      <c r="W231" s="73"/>
      <c r="X231" s="69"/>
      <c r="Y231" s="70"/>
      <c r="Z231" s="95"/>
    </row>
    <row r="232" spans="1:26" ht="22.5" customHeight="1" thickTop="1" thickBot="1" x14ac:dyDescent="0.4">
      <c r="A232" s="88">
        <v>1</v>
      </c>
      <c r="B232" s="89" t="s">
        <v>156</v>
      </c>
      <c r="C232" s="89" t="s">
        <v>165</v>
      </c>
      <c r="D232" s="89" t="s">
        <v>228</v>
      </c>
      <c r="E232" s="89" t="s">
        <v>228</v>
      </c>
      <c r="F232" s="89" t="s">
        <v>156</v>
      </c>
      <c r="G232" s="89"/>
      <c r="H232" s="89"/>
      <c r="I232" s="89"/>
      <c r="J232" s="89"/>
      <c r="K232" s="90" t="s">
        <v>387</v>
      </c>
      <c r="L232" s="91"/>
      <c r="M232" s="91"/>
      <c r="N232" s="91"/>
      <c r="O232" s="85">
        <f t="shared" si="90"/>
        <v>0</v>
      </c>
      <c r="P232" s="91"/>
      <c r="Q232" s="175"/>
      <c r="R232" s="91"/>
      <c r="S232" s="91"/>
      <c r="T232" s="91"/>
      <c r="U232" s="175"/>
      <c r="V232" s="92" t="e">
        <f t="shared" si="89"/>
        <v>#DIV/0!</v>
      </c>
      <c r="W232" s="91"/>
      <c r="X232" s="87"/>
      <c r="Y232" s="87"/>
      <c r="Z232" s="6"/>
    </row>
    <row r="233" spans="1:26" ht="22.5" customHeight="1" thickTop="1" thickBot="1" x14ac:dyDescent="0.4">
      <c r="A233" s="88">
        <v>1</v>
      </c>
      <c r="B233" s="89" t="s">
        <v>156</v>
      </c>
      <c r="C233" s="89" t="s">
        <v>165</v>
      </c>
      <c r="D233" s="89" t="s">
        <v>228</v>
      </c>
      <c r="E233" s="89" t="s">
        <v>228</v>
      </c>
      <c r="F233" s="89" t="s">
        <v>165</v>
      </c>
      <c r="G233" s="89"/>
      <c r="H233" s="89"/>
      <c r="I233" s="89"/>
      <c r="J233" s="89"/>
      <c r="K233" s="90" t="s">
        <v>388</v>
      </c>
      <c r="L233" s="91"/>
      <c r="M233" s="91"/>
      <c r="N233" s="91"/>
      <c r="O233" s="85">
        <f t="shared" si="90"/>
        <v>0</v>
      </c>
      <c r="P233" s="91"/>
      <c r="Q233" s="175"/>
      <c r="R233" s="91"/>
      <c r="S233" s="91"/>
      <c r="T233" s="91"/>
      <c r="U233" s="175"/>
      <c r="V233" s="92" t="e">
        <f t="shared" si="89"/>
        <v>#DIV/0!</v>
      </c>
      <c r="W233" s="91"/>
      <c r="X233" s="87"/>
      <c r="Y233" s="87"/>
      <c r="Z233" s="6"/>
    </row>
    <row r="234" spans="1:26" ht="22.5" customHeight="1" thickTop="1" thickBot="1" x14ac:dyDescent="0.4">
      <c r="A234" s="69">
        <v>1</v>
      </c>
      <c r="B234" s="70" t="s">
        <v>156</v>
      </c>
      <c r="C234" s="70" t="s">
        <v>165</v>
      </c>
      <c r="D234" s="70" t="s">
        <v>228</v>
      </c>
      <c r="E234" s="70" t="s">
        <v>235</v>
      </c>
      <c r="F234" s="70"/>
      <c r="G234" s="70"/>
      <c r="H234" s="71"/>
      <c r="I234" s="71"/>
      <c r="J234" s="71"/>
      <c r="K234" s="72" t="s">
        <v>389</v>
      </c>
      <c r="L234" s="73">
        <f>SUM(L235:L236)</f>
        <v>0</v>
      </c>
      <c r="M234" s="73">
        <f>SUM(M235:M236)</f>
        <v>0</v>
      </c>
      <c r="N234" s="73">
        <f>SUM(N235:N236)</f>
        <v>0</v>
      </c>
      <c r="O234" s="73">
        <f t="shared" si="90"/>
        <v>0</v>
      </c>
      <c r="P234" s="73">
        <f t="shared" ref="P234:U234" si="105">SUM(P235:P236)</f>
        <v>0</v>
      </c>
      <c r="Q234" s="177">
        <f t="shared" si="105"/>
        <v>0</v>
      </c>
      <c r="R234" s="73">
        <f t="shared" si="105"/>
        <v>0</v>
      </c>
      <c r="S234" s="73">
        <f t="shared" si="105"/>
        <v>0</v>
      </c>
      <c r="T234" s="73">
        <f t="shared" si="105"/>
        <v>0</v>
      </c>
      <c r="U234" s="177">
        <f t="shared" si="105"/>
        <v>0</v>
      </c>
      <c r="V234" s="74" t="e">
        <f t="shared" si="89"/>
        <v>#DIV/0!</v>
      </c>
      <c r="W234" s="73"/>
      <c r="X234" s="69"/>
      <c r="Y234" s="70"/>
      <c r="Z234" s="95"/>
    </row>
    <row r="235" spans="1:26" ht="22.5" customHeight="1" thickTop="1" thickBot="1" x14ac:dyDescent="0.4">
      <c r="A235" s="88">
        <v>1</v>
      </c>
      <c r="B235" s="89" t="s">
        <v>156</v>
      </c>
      <c r="C235" s="89" t="s">
        <v>165</v>
      </c>
      <c r="D235" s="89" t="s">
        <v>228</v>
      </c>
      <c r="E235" s="89" t="s">
        <v>235</v>
      </c>
      <c r="F235" s="89" t="s">
        <v>156</v>
      </c>
      <c r="G235" s="89"/>
      <c r="H235" s="89"/>
      <c r="I235" s="89"/>
      <c r="J235" s="89"/>
      <c r="K235" s="90" t="s">
        <v>390</v>
      </c>
      <c r="L235" s="91"/>
      <c r="M235" s="91"/>
      <c r="N235" s="91"/>
      <c r="O235" s="85">
        <f t="shared" si="90"/>
        <v>0</v>
      </c>
      <c r="P235" s="91"/>
      <c r="Q235" s="175"/>
      <c r="R235" s="91"/>
      <c r="S235" s="91"/>
      <c r="T235" s="91"/>
      <c r="U235" s="175"/>
      <c r="V235" s="92" t="e">
        <f t="shared" si="89"/>
        <v>#DIV/0!</v>
      </c>
      <c r="W235" s="91"/>
      <c r="X235" s="87"/>
      <c r="Y235" s="87"/>
      <c r="Z235" s="6"/>
    </row>
    <row r="236" spans="1:26" ht="22.5" customHeight="1" thickTop="1" thickBot="1" x14ac:dyDescent="0.4">
      <c r="A236" s="88">
        <v>1</v>
      </c>
      <c r="B236" s="89" t="s">
        <v>156</v>
      </c>
      <c r="C236" s="89" t="s">
        <v>165</v>
      </c>
      <c r="D236" s="89" t="s">
        <v>228</v>
      </c>
      <c r="E236" s="89" t="s">
        <v>235</v>
      </c>
      <c r="F236" s="89" t="s">
        <v>165</v>
      </c>
      <c r="G236" s="89"/>
      <c r="H236" s="89"/>
      <c r="I236" s="89"/>
      <c r="J236" s="89"/>
      <c r="K236" s="90" t="s">
        <v>391</v>
      </c>
      <c r="L236" s="91"/>
      <c r="M236" s="91"/>
      <c r="N236" s="91"/>
      <c r="O236" s="85">
        <f t="shared" si="90"/>
        <v>0</v>
      </c>
      <c r="P236" s="91"/>
      <c r="Q236" s="175"/>
      <c r="R236" s="91"/>
      <c r="S236" s="91"/>
      <c r="T236" s="91"/>
      <c r="U236" s="175"/>
      <c r="V236" s="92" t="e">
        <f t="shared" si="89"/>
        <v>#DIV/0!</v>
      </c>
      <c r="W236" s="91"/>
      <c r="X236" s="87"/>
      <c r="Y236" s="87"/>
      <c r="Z236" s="6"/>
    </row>
    <row r="237" spans="1:26" ht="22.5" customHeight="1" thickTop="1" thickBot="1" x14ac:dyDescent="0.4">
      <c r="A237" s="69">
        <v>1</v>
      </c>
      <c r="B237" s="70" t="s">
        <v>156</v>
      </c>
      <c r="C237" s="70" t="s">
        <v>165</v>
      </c>
      <c r="D237" s="70" t="s">
        <v>228</v>
      </c>
      <c r="E237" s="70" t="s">
        <v>177</v>
      </c>
      <c r="F237" s="70"/>
      <c r="G237" s="70"/>
      <c r="H237" s="71"/>
      <c r="I237" s="71"/>
      <c r="J237" s="71"/>
      <c r="K237" s="72" t="s">
        <v>392</v>
      </c>
      <c r="L237" s="73">
        <f>SUM(L238:L239)</f>
        <v>0</v>
      </c>
      <c r="M237" s="73">
        <f>SUM(M238:M239)</f>
        <v>0</v>
      </c>
      <c r="N237" s="73">
        <f>SUM(N238:N239)</f>
        <v>0</v>
      </c>
      <c r="O237" s="73">
        <f t="shared" si="90"/>
        <v>0</v>
      </c>
      <c r="P237" s="73">
        <f t="shared" ref="P237:U237" si="106">SUM(P238:P239)</f>
        <v>0</v>
      </c>
      <c r="Q237" s="177">
        <f t="shared" si="106"/>
        <v>0</v>
      </c>
      <c r="R237" s="73">
        <f t="shared" si="106"/>
        <v>0</v>
      </c>
      <c r="S237" s="73">
        <f t="shared" si="106"/>
        <v>0</v>
      </c>
      <c r="T237" s="73">
        <f t="shared" si="106"/>
        <v>0</v>
      </c>
      <c r="U237" s="177">
        <f t="shared" si="106"/>
        <v>0</v>
      </c>
      <c r="V237" s="74" t="e">
        <f t="shared" si="89"/>
        <v>#DIV/0!</v>
      </c>
      <c r="W237" s="73"/>
      <c r="X237" s="69"/>
      <c r="Y237" s="70"/>
      <c r="Z237" s="95"/>
    </row>
    <row r="238" spans="1:26" ht="22.5" customHeight="1" thickTop="1" thickBot="1" x14ac:dyDescent="0.4">
      <c r="A238" s="88">
        <v>1</v>
      </c>
      <c r="B238" s="89" t="s">
        <v>156</v>
      </c>
      <c r="C238" s="89" t="s">
        <v>165</v>
      </c>
      <c r="D238" s="89" t="s">
        <v>228</v>
      </c>
      <c r="E238" s="89" t="s">
        <v>177</v>
      </c>
      <c r="F238" s="89" t="s">
        <v>156</v>
      </c>
      <c r="G238" s="89"/>
      <c r="H238" s="89"/>
      <c r="I238" s="89"/>
      <c r="J238" s="89"/>
      <c r="K238" s="90" t="s">
        <v>393</v>
      </c>
      <c r="L238" s="91"/>
      <c r="M238" s="91"/>
      <c r="N238" s="91"/>
      <c r="O238" s="85">
        <f t="shared" si="90"/>
        <v>0</v>
      </c>
      <c r="P238" s="91"/>
      <c r="Q238" s="175"/>
      <c r="R238" s="91"/>
      <c r="S238" s="91"/>
      <c r="T238" s="91"/>
      <c r="U238" s="175"/>
      <c r="V238" s="92" t="e">
        <f t="shared" si="89"/>
        <v>#DIV/0!</v>
      </c>
      <c r="W238" s="91"/>
      <c r="X238" s="87"/>
      <c r="Y238" s="87"/>
      <c r="Z238" s="6"/>
    </row>
    <row r="239" spans="1:26" ht="22.5" customHeight="1" thickTop="1" thickBot="1" x14ac:dyDescent="0.4">
      <c r="A239" s="88">
        <v>1</v>
      </c>
      <c r="B239" s="89" t="s">
        <v>156</v>
      </c>
      <c r="C239" s="89" t="s">
        <v>165</v>
      </c>
      <c r="D239" s="89" t="s">
        <v>228</v>
      </c>
      <c r="E239" s="89" t="s">
        <v>177</v>
      </c>
      <c r="F239" s="89" t="s">
        <v>165</v>
      </c>
      <c r="G239" s="89"/>
      <c r="H239" s="89"/>
      <c r="I239" s="89"/>
      <c r="J239" s="89"/>
      <c r="K239" s="90" t="s">
        <v>394</v>
      </c>
      <c r="L239" s="91"/>
      <c r="M239" s="91"/>
      <c r="N239" s="91"/>
      <c r="O239" s="85">
        <f t="shared" si="90"/>
        <v>0</v>
      </c>
      <c r="P239" s="91"/>
      <c r="Q239" s="175"/>
      <c r="R239" s="91"/>
      <c r="S239" s="91"/>
      <c r="T239" s="91"/>
      <c r="U239" s="175"/>
      <c r="V239" s="92" t="e">
        <f t="shared" si="89"/>
        <v>#DIV/0!</v>
      </c>
      <c r="W239" s="91"/>
      <c r="X239" s="87"/>
      <c r="Y239" s="87"/>
      <c r="Z239" s="6"/>
    </row>
    <row r="240" spans="1:26" ht="22.5" customHeight="1" thickTop="1" thickBot="1" x14ac:dyDescent="0.4">
      <c r="A240" s="69">
        <v>1</v>
      </c>
      <c r="B240" s="70" t="s">
        <v>156</v>
      </c>
      <c r="C240" s="70" t="s">
        <v>165</v>
      </c>
      <c r="D240" s="70" t="s">
        <v>228</v>
      </c>
      <c r="E240" s="70" t="s">
        <v>273</v>
      </c>
      <c r="F240" s="70"/>
      <c r="G240" s="70"/>
      <c r="H240" s="71"/>
      <c r="I240" s="71"/>
      <c r="J240" s="71"/>
      <c r="K240" s="72" t="s">
        <v>395</v>
      </c>
      <c r="L240" s="73">
        <f>SUM(L241:L242)</f>
        <v>0</v>
      </c>
      <c r="M240" s="73">
        <f>SUM(M241:M242)</f>
        <v>0</v>
      </c>
      <c r="N240" s="73">
        <f>SUM(N241:N242)</f>
        <v>0</v>
      </c>
      <c r="O240" s="73">
        <f t="shared" si="90"/>
        <v>0</v>
      </c>
      <c r="P240" s="73">
        <f t="shared" ref="P240:U240" si="107">SUM(P241:P242)</f>
        <v>0</v>
      </c>
      <c r="Q240" s="177">
        <f t="shared" si="107"/>
        <v>0</v>
      </c>
      <c r="R240" s="73">
        <f t="shared" si="107"/>
        <v>0</v>
      </c>
      <c r="S240" s="73">
        <f t="shared" si="107"/>
        <v>0</v>
      </c>
      <c r="T240" s="73">
        <f t="shared" si="107"/>
        <v>0</v>
      </c>
      <c r="U240" s="177">
        <f t="shared" si="107"/>
        <v>0</v>
      </c>
      <c r="V240" s="74" t="e">
        <f t="shared" si="89"/>
        <v>#DIV/0!</v>
      </c>
      <c r="W240" s="73"/>
      <c r="X240" s="69"/>
      <c r="Y240" s="70"/>
      <c r="Z240" s="95"/>
    </row>
    <row r="241" spans="1:26" ht="22.5" customHeight="1" thickTop="1" thickBot="1" x14ac:dyDescent="0.4">
      <c r="A241" s="88">
        <v>1</v>
      </c>
      <c r="B241" s="89" t="s">
        <v>156</v>
      </c>
      <c r="C241" s="89" t="s">
        <v>165</v>
      </c>
      <c r="D241" s="89" t="s">
        <v>228</v>
      </c>
      <c r="E241" s="89" t="s">
        <v>273</v>
      </c>
      <c r="F241" s="89" t="s">
        <v>156</v>
      </c>
      <c r="G241" s="89"/>
      <c r="H241" s="89"/>
      <c r="I241" s="89"/>
      <c r="J241" s="89"/>
      <c r="K241" s="90" t="s">
        <v>396</v>
      </c>
      <c r="L241" s="91"/>
      <c r="M241" s="91"/>
      <c r="N241" s="91"/>
      <c r="O241" s="85">
        <f t="shared" si="90"/>
        <v>0</v>
      </c>
      <c r="P241" s="91"/>
      <c r="Q241" s="175"/>
      <c r="R241" s="91"/>
      <c r="S241" s="91"/>
      <c r="T241" s="91"/>
      <c r="U241" s="175"/>
      <c r="V241" s="92" t="e">
        <f t="shared" si="89"/>
        <v>#DIV/0!</v>
      </c>
      <c r="W241" s="91"/>
      <c r="X241" s="87"/>
      <c r="Y241" s="87"/>
      <c r="Z241" s="6"/>
    </row>
    <row r="242" spans="1:26" ht="22.5" customHeight="1" thickTop="1" thickBot="1" x14ac:dyDescent="0.4">
      <c r="A242" s="88">
        <v>1</v>
      </c>
      <c r="B242" s="89" t="s">
        <v>156</v>
      </c>
      <c r="C242" s="89" t="s">
        <v>165</v>
      </c>
      <c r="D242" s="89" t="s">
        <v>228</v>
      </c>
      <c r="E242" s="89" t="s">
        <v>273</v>
      </c>
      <c r="F242" s="89" t="s">
        <v>165</v>
      </c>
      <c r="G242" s="89"/>
      <c r="H242" s="89"/>
      <c r="I242" s="89"/>
      <c r="J242" s="89"/>
      <c r="K242" s="90" t="s">
        <v>397</v>
      </c>
      <c r="L242" s="91"/>
      <c r="M242" s="91"/>
      <c r="N242" s="91"/>
      <c r="O242" s="85">
        <f t="shared" si="90"/>
        <v>0</v>
      </c>
      <c r="P242" s="91"/>
      <c r="Q242" s="175"/>
      <c r="R242" s="91"/>
      <c r="S242" s="91"/>
      <c r="T242" s="91"/>
      <c r="U242" s="175"/>
      <c r="V242" s="92" t="e">
        <f t="shared" si="89"/>
        <v>#DIV/0!</v>
      </c>
      <c r="W242" s="91"/>
      <c r="X242" s="87"/>
      <c r="Y242" s="87"/>
      <c r="Z242" s="6"/>
    </row>
    <row r="243" spans="1:26" ht="22.5" customHeight="1" thickTop="1" thickBot="1" x14ac:dyDescent="0.4">
      <c r="A243" s="62">
        <v>1</v>
      </c>
      <c r="B243" s="63" t="s">
        <v>156</v>
      </c>
      <c r="C243" s="63" t="s">
        <v>165</v>
      </c>
      <c r="D243" s="63" t="s">
        <v>177</v>
      </c>
      <c r="E243" s="63"/>
      <c r="F243" s="63"/>
      <c r="G243" s="63"/>
      <c r="H243" s="64"/>
      <c r="I243" s="64"/>
      <c r="J243" s="64"/>
      <c r="K243" s="65" t="s">
        <v>398</v>
      </c>
      <c r="L243" s="66">
        <f>+L244+L245+L276+L277+L278+L279</f>
        <v>448227857</v>
      </c>
      <c r="M243" s="66">
        <f>+M244+M245+M276+M277+M278+M279</f>
        <v>400000000</v>
      </c>
      <c r="N243" s="66">
        <f>+N244+N245+N276+N277+N278+N279</f>
        <v>0</v>
      </c>
      <c r="O243" s="66">
        <f t="shared" si="90"/>
        <v>848227857</v>
      </c>
      <c r="P243" s="66">
        <f t="shared" ref="P243:U243" si="108">+P244+P245+P276+P277+P278+P279</f>
        <v>173873</v>
      </c>
      <c r="Q243" s="179">
        <f t="shared" si="108"/>
        <v>826253253</v>
      </c>
      <c r="R243" s="66">
        <f t="shared" si="108"/>
        <v>21800731</v>
      </c>
      <c r="S243" s="66">
        <f t="shared" si="108"/>
        <v>0</v>
      </c>
      <c r="T243" s="66">
        <f t="shared" si="108"/>
        <v>705478535.93000007</v>
      </c>
      <c r="U243" s="179">
        <f t="shared" si="108"/>
        <v>705478535.93000007</v>
      </c>
      <c r="V243" s="67">
        <f t="shared" si="89"/>
        <v>1</v>
      </c>
      <c r="W243" s="66"/>
      <c r="X243" s="62"/>
      <c r="Y243" s="63"/>
      <c r="Z243" s="95"/>
    </row>
    <row r="244" spans="1:26" ht="22.5" customHeight="1" thickTop="1" thickBot="1" x14ac:dyDescent="0.4">
      <c r="A244" s="69">
        <v>1</v>
      </c>
      <c r="B244" s="70" t="s">
        <v>156</v>
      </c>
      <c r="C244" s="70" t="s">
        <v>165</v>
      </c>
      <c r="D244" s="70" t="s">
        <v>177</v>
      </c>
      <c r="E244" s="70" t="s">
        <v>158</v>
      </c>
      <c r="F244" s="70"/>
      <c r="G244" s="70"/>
      <c r="H244" s="71"/>
      <c r="I244" s="71"/>
      <c r="J244" s="71"/>
      <c r="K244" s="72" t="s">
        <v>399</v>
      </c>
      <c r="L244" s="73"/>
      <c r="M244" s="73"/>
      <c r="N244" s="73"/>
      <c r="O244" s="73">
        <f t="shared" si="90"/>
        <v>0</v>
      </c>
      <c r="P244" s="73"/>
      <c r="Q244" s="177"/>
      <c r="R244" s="73"/>
      <c r="S244" s="73"/>
      <c r="T244" s="73"/>
      <c r="U244" s="177"/>
      <c r="V244" s="74" t="e">
        <f t="shared" si="89"/>
        <v>#DIV/0!</v>
      </c>
      <c r="W244" s="73"/>
      <c r="X244" s="69"/>
      <c r="Y244" s="70"/>
      <c r="Z244" s="95"/>
    </row>
    <row r="245" spans="1:26" ht="22.5" customHeight="1" thickTop="1" thickBot="1" x14ac:dyDescent="0.4">
      <c r="A245" s="69">
        <v>1</v>
      </c>
      <c r="B245" s="70" t="s">
        <v>156</v>
      </c>
      <c r="C245" s="70" t="s">
        <v>165</v>
      </c>
      <c r="D245" s="70" t="s">
        <v>177</v>
      </c>
      <c r="E245" s="70" t="s">
        <v>167</v>
      </c>
      <c r="F245" s="70"/>
      <c r="G245" s="70"/>
      <c r="H245" s="71"/>
      <c r="I245" s="71"/>
      <c r="J245" s="71"/>
      <c r="K245" s="72" t="s">
        <v>400</v>
      </c>
      <c r="L245" s="73">
        <f>SUM(L246:L275)</f>
        <v>448227857</v>
      </c>
      <c r="M245" s="73">
        <f>SUM(M246:M275)</f>
        <v>400000000</v>
      </c>
      <c r="N245" s="73">
        <f>SUM(N246:N275)</f>
        <v>0</v>
      </c>
      <c r="O245" s="73">
        <f t="shared" si="90"/>
        <v>848227857</v>
      </c>
      <c r="P245" s="73">
        <f t="shared" ref="P245:U245" si="109">SUM(P246:P275)</f>
        <v>173873</v>
      </c>
      <c r="Q245" s="177">
        <f t="shared" si="109"/>
        <v>826253253</v>
      </c>
      <c r="R245" s="73">
        <f t="shared" si="109"/>
        <v>21800731</v>
      </c>
      <c r="S245" s="73">
        <f t="shared" si="109"/>
        <v>0</v>
      </c>
      <c r="T245" s="73">
        <f t="shared" si="109"/>
        <v>705478535.93000007</v>
      </c>
      <c r="U245" s="177">
        <f t="shared" si="109"/>
        <v>705478535.93000007</v>
      </c>
      <c r="V245" s="74">
        <f t="shared" si="89"/>
        <v>1</v>
      </c>
      <c r="W245" s="73"/>
      <c r="X245" s="69"/>
      <c r="Y245" s="70"/>
      <c r="Z245" s="95"/>
    </row>
    <row r="246" spans="1:26" ht="22.5" customHeight="1" thickTop="1" thickBot="1" x14ac:dyDescent="0.4">
      <c r="A246" s="88">
        <v>1</v>
      </c>
      <c r="B246" s="89" t="s">
        <v>156</v>
      </c>
      <c r="C246" s="89" t="s">
        <v>165</v>
      </c>
      <c r="D246" s="89" t="s">
        <v>177</v>
      </c>
      <c r="E246" s="89" t="s">
        <v>167</v>
      </c>
      <c r="F246" s="89" t="s">
        <v>158</v>
      </c>
      <c r="G246" s="89"/>
      <c r="H246" s="89"/>
      <c r="I246" s="89"/>
      <c r="J246" s="89"/>
      <c r="K246" s="90" t="s">
        <v>401</v>
      </c>
      <c r="L246" s="91">
        <v>116413927</v>
      </c>
      <c r="M246" s="91">
        <v>200000000</v>
      </c>
      <c r="N246" s="91"/>
      <c r="O246" s="85">
        <f t="shared" si="90"/>
        <v>316413927</v>
      </c>
      <c r="P246" s="91"/>
      <c r="Q246" s="175">
        <v>316413927</v>
      </c>
      <c r="R246" s="91"/>
      <c r="S246" s="91"/>
      <c r="T246" s="175">
        <v>264700442.63999999</v>
      </c>
      <c r="U246" s="175">
        <v>264700442.63999999</v>
      </c>
      <c r="V246" s="92">
        <f t="shared" si="89"/>
        <v>1</v>
      </c>
      <c r="W246" s="91"/>
      <c r="X246" s="235" t="s">
        <v>702</v>
      </c>
      <c r="Y246" s="87"/>
      <c r="Z246" s="6"/>
    </row>
    <row r="247" spans="1:26" ht="22.5" customHeight="1" thickTop="1" thickBot="1" x14ac:dyDescent="0.4">
      <c r="A247" s="88">
        <v>1</v>
      </c>
      <c r="B247" s="89" t="s">
        <v>156</v>
      </c>
      <c r="C247" s="89" t="s">
        <v>165</v>
      </c>
      <c r="D247" s="89" t="s">
        <v>177</v>
      </c>
      <c r="E247" s="89" t="s">
        <v>167</v>
      </c>
      <c r="F247" s="89" t="s">
        <v>167</v>
      </c>
      <c r="G247" s="89"/>
      <c r="H247" s="89"/>
      <c r="I247" s="89"/>
      <c r="J247" s="89"/>
      <c r="K247" s="90" t="s">
        <v>402</v>
      </c>
      <c r="L247" s="91">
        <v>116413927</v>
      </c>
      <c r="M247" s="91">
        <v>200000000</v>
      </c>
      <c r="N247" s="91"/>
      <c r="O247" s="85">
        <f t="shared" si="90"/>
        <v>316413927</v>
      </c>
      <c r="P247" s="91"/>
      <c r="Q247" s="175">
        <v>316413927</v>
      </c>
      <c r="R247" s="91"/>
      <c r="S247" s="91"/>
      <c r="T247" s="175">
        <v>264700442.63999999</v>
      </c>
      <c r="U247" s="175">
        <v>264700442.63999999</v>
      </c>
      <c r="V247" s="92">
        <f t="shared" si="89"/>
        <v>1</v>
      </c>
      <c r="W247" s="91"/>
      <c r="X247" s="235" t="s">
        <v>702</v>
      </c>
      <c r="Y247" s="87"/>
      <c r="Z247" s="6"/>
    </row>
    <row r="248" spans="1:26" ht="22.5" customHeight="1" thickTop="1" thickBot="1" x14ac:dyDescent="0.4">
      <c r="A248" s="88">
        <v>1</v>
      </c>
      <c r="B248" s="89" t="s">
        <v>156</v>
      </c>
      <c r="C248" s="89" t="s">
        <v>165</v>
      </c>
      <c r="D248" s="89" t="s">
        <v>177</v>
      </c>
      <c r="E248" s="89" t="s">
        <v>167</v>
      </c>
      <c r="F248" s="89" t="s">
        <v>228</v>
      </c>
      <c r="G248" s="89"/>
      <c r="H248" s="89"/>
      <c r="I248" s="89"/>
      <c r="J248" s="89"/>
      <c r="K248" s="90" t="s">
        <v>403</v>
      </c>
      <c r="L248" s="91"/>
      <c r="M248" s="91"/>
      <c r="N248" s="91"/>
      <c r="O248" s="85">
        <f t="shared" si="90"/>
        <v>0</v>
      </c>
      <c r="P248" s="91"/>
      <c r="Q248" s="175"/>
      <c r="R248" s="91"/>
      <c r="S248" s="91"/>
      <c r="T248" s="175"/>
      <c r="U248" s="175"/>
      <c r="V248" s="92" t="e">
        <f t="shared" si="89"/>
        <v>#DIV/0!</v>
      </c>
      <c r="W248" s="91"/>
      <c r="X248" s="87"/>
      <c r="Y248" s="87"/>
      <c r="Z248" s="6"/>
    </row>
    <row r="249" spans="1:26" ht="22.5" customHeight="1" thickTop="1" thickBot="1" x14ac:dyDescent="0.4">
      <c r="A249" s="88">
        <v>1</v>
      </c>
      <c r="B249" s="89" t="s">
        <v>156</v>
      </c>
      <c r="C249" s="89" t="s">
        <v>165</v>
      </c>
      <c r="D249" s="89" t="s">
        <v>177</v>
      </c>
      <c r="E249" s="89" t="s">
        <v>167</v>
      </c>
      <c r="F249" s="89" t="s">
        <v>235</v>
      </c>
      <c r="G249" s="89"/>
      <c r="H249" s="89"/>
      <c r="I249" s="89"/>
      <c r="J249" s="89"/>
      <c r="K249" s="90" t="s">
        <v>404</v>
      </c>
      <c r="L249" s="91">
        <v>1738735</v>
      </c>
      <c r="M249" s="91"/>
      <c r="N249" s="91"/>
      <c r="O249" s="85">
        <f t="shared" si="90"/>
        <v>1738735</v>
      </c>
      <c r="P249" s="91">
        <f>173874-1</f>
        <v>173873</v>
      </c>
      <c r="Q249" s="175">
        <f>1215724</f>
        <v>1215724</v>
      </c>
      <c r="R249" s="91">
        <v>349138</v>
      </c>
      <c r="S249" s="91"/>
      <c r="T249" s="175">
        <v>17268535.960000001</v>
      </c>
      <c r="U249" s="175">
        <v>17268535.960000001</v>
      </c>
      <c r="V249" s="92">
        <f t="shared" si="89"/>
        <v>1</v>
      </c>
      <c r="W249" s="91"/>
      <c r="X249" s="235" t="s">
        <v>702</v>
      </c>
      <c r="Y249" s="87"/>
      <c r="Z249" s="6"/>
    </row>
    <row r="250" spans="1:26" ht="22.5" customHeight="1" thickTop="1" thickBot="1" x14ac:dyDescent="0.4">
      <c r="A250" s="88">
        <v>1</v>
      </c>
      <c r="B250" s="89" t="s">
        <v>156</v>
      </c>
      <c r="C250" s="89" t="s">
        <v>165</v>
      </c>
      <c r="D250" s="89" t="s">
        <v>177</v>
      </c>
      <c r="E250" s="89" t="s">
        <v>167</v>
      </c>
      <c r="F250" s="89" t="s">
        <v>177</v>
      </c>
      <c r="G250" s="89"/>
      <c r="H250" s="89"/>
      <c r="I250" s="89"/>
      <c r="J250" s="89"/>
      <c r="K250" s="90" t="s">
        <v>405</v>
      </c>
      <c r="L250" s="91"/>
      <c r="M250" s="91"/>
      <c r="N250" s="91"/>
      <c r="O250" s="85">
        <f t="shared" si="90"/>
        <v>0</v>
      </c>
      <c r="P250" s="91"/>
      <c r="Q250" s="175"/>
      <c r="R250" s="91"/>
      <c r="S250" s="91"/>
      <c r="T250" s="175"/>
      <c r="U250" s="175"/>
      <c r="V250" s="92" t="e">
        <f t="shared" si="89"/>
        <v>#DIV/0!</v>
      </c>
      <c r="W250" s="91"/>
      <c r="X250" s="87"/>
      <c r="Y250" s="87"/>
      <c r="Z250" s="6"/>
    </row>
    <row r="251" spans="1:26" ht="22.5" customHeight="1" thickTop="1" thickBot="1" x14ac:dyDescent="0.4">
      <c r="A251" s="88">
        <v>1</v>
      </c>
      <c r="B251" s="89" t="s">
        <v>156</v>
      </c>
      <c r="C251" s="89" t="s">
        <v>165</v>
      </c>
      <c r="D251" s="89" t="s">
        <v>177</v>
      </c>
      <c r="E251" s="89" t="s">
        <v>167</v>
      </c>
      <c r="F251" s="89" t="s">
        <v>273</v>
      </c>
      <c r="G251" s="89"/>
      <c r="H251" s="89"/>
      <c r="I251" s="89"/>
      <c r="J251" s="89"/>
      <c r="K251" s="90" t="s">
        <v>406</v>
      </c>
      <c r="L251" s="91"/>
      <c r="M251" s="91"/>
      <c r="N251" s="91"/>
      <c r="O251" s="85">
        <f t="shared" si="90"/>
        <v>0</v>
      </c>
      <c r="P251" s="91"/>
      <c r="Q251" s="175"/>
      <c r="R251" s="91"/>
      <c r="S251" s="91"/>
      <c r="T251" s="175"/>
      <c r="U251" s="175"/>
      <c r="V251" s="92" t="e">
        <f t="shared" si="89"/>
        <v>#DIV/0!</v>
      </c>
      <c r="W251" s="91"/>
      <c r="X251" s="87"/>
      <c r="Y251" s="87"/>
      <c r="Z251" s="6"/>
    </row>
    <row r="252" spans="1:26" ht="22.5" customHeight="1" thickTop="1" thickBot="1" x14ac:dyDescent="0.4">
      <c r="A252" s="88">
        <v>1</v>
      </c>
      <c r="B252" s="89" t="s">
        <v>156</v>
      </c>
      <c r="C252" s="89" t="s">
        <v>165</v>
      </c>
      <c r="D252" s="89" t="s">
        <v>177</v>
      </c>
      <c r="E252" s="89" t="s">
        <v>167</v>
      </c>
      <c r="F252" s="89" t="s">
        <v>277</v>
      </c>
      <c r="G252" s="89"/>
      <c r="H252" s="89"/>
      <c r="I252" s="89"/>
      <c r="J252" s="89"/>
      <c r="K252" s="90" t="s">
        <v>407</v>
      </c>
      <c r="L252" s="91">
        <v>575736</v>
      </c>
      <c r="M252" s="91"/>
      <c r="N252" s="91"/>
      <c r="O252" s="85">
        <f t="shared" si="90"/>
        <v>575736</v>
      </c>
      <c r="P252" s="91"/>
      <c r="Q252" s="175">
        <v>517931</v>
      </c>
      <c r="R252" s="91">
        <f>57804+1</f>
        <v>57805</v>
      </c>
      <c r="S252" s="91"/>
      <c r="T252" s="175">
        <v>793228.1</v>
      </c>
      <c r="U252" s="175">
        <v>793228.1</v>
      </c>
      <c r="V252" s="92">
        <f t="shared" si="89"/>
        <v>1</v>
      </c>
      <c r="W252" s="91"/>
      <c r="X252" s="235" t="s">
        <v>702</v>
      </c>
      <c r="Y252" s="87"/>
      <c r="Z252" s="6"/>
    </row>
    <row r="253" spans="1:26" ht="22.5" customHeight="1" thickTop="1" thickBot="1" x14ac:dyDescent="0.4">
      <c r="A253" s="88">
        <v>1</v>
      </c>
      <c r="B253" s="89" t="s">
        <v>156</v>
      </c>
      <c r="C253" s="89" t="s">
        <v>165</v>
      </c>
      <c r="D253" s="89" t="s">
        <v>177</v>
      </c>
      <c r="E253" s="89" t="s">
        <v>167</v>
      </c>
      <c r="F253" s="89" t="s">
        <v>281</v>
      </c>
      <c r="G253" s="89"/>
      <c r="H253" s="89"/>
      <c r="I253" s="89"/>
      <c r="J253" s="89"/>
      <c r="K253" s="90" t="s">
        <v>408</v>
      </c>
      <c r="L253" s="91"/>
      <c r="M253" s="91"/>
      <c r="N253" s="91"/>
      <c r="O253" s="85">
        <f t="shared" si="90"/>
        <v>0</v>
      </c>
      <c r="P253" s="91"/>
      <c r="Q253" s="175"/>
      <c r="R253" s="91"/>
      <c r="S253" s="91"/>
      <c r="T253" s="175"/>
      <c r="U253" s="175"/>
      <c r="V253" s="92" t="e">
        <f t="shared" si="89"/>
        <v>#DIV/0!</v>
      </c>
      <c r="W253" s="91"/>
      <c r="X253" s="87"/>
      <c r="Y253" s="87"/>
      <c r="Z253" s="6"/>
    </row>
    <row r="254" spans="1:26" ht="22.5" customHeight="1" thickTop="1" thickBot="1" x14ac:dyDescent="0.4">
      <c r="A254" s="88">
        <v>1</v>
      </c>
      <c r="B254" s="89" t="s">
        <v>156</v>
      </c>
      <c r="C254" s="89" t="s">
        <v>165</v>
      </c>
      <c r="D254" s="89" t="s">
        <v>177</v>
      </c>
      <c r="E254" s="89" t="s">
        <v>167</v>
      </c>
      <c r="F254" s="89" t="s">
        <v>285</v>
      </c>
      <c r="G254" s="89"/>
      <c r="H254" s="89"/>
      <c r="I254" s="89"/>
      <c r="J254" s="89"/>
      <c r="K254" s="90" t="s">
        <v>409</v>
      </c>
      <c r="L254" s="91">
        <v>196486152</v>
      </c>
      <c r="M254" s="91"/>
      <c r="N254" s="91"/>
      <c r="O254" s="85">
        <f t="shared" si="90"/>
        <v>196486152</v>
      </c>
      <c r="P254" s="91"/>
      <c r="Q254" s="175">
        <v>176758942</v>
      </c>
      <c r="R254" s="91">
        <v>19727210</v>
      </c>
      <c r="S254" s="91"/>
      <c r="T254" s="175">
        <v>122926382.73</v>
      </c>
      <c r="U254" s="175">
        <v>122926382.73</v>
      </c>
      <c r="V254" s="92">
        <f t="shared" si="89"/>
        <v>1</v>
      </c>
      <c r="W254" s="91"/>
      <c r="X254" s="235" t="s">
        <v>702</v>
      </c>
      <c r="Y254" s="87"/>
      <c r="Z254" s="6"/>
    </row>
    <row r="255" spans="1:26" ht="22.5" customHeight="1" thickTop="1" thickBot="1" x14ac:dyDescent="0.4">
      <c r="A255" s="88">
        <v>1</v>
      </c>
      <c r="B255" s="89" t="s">
        <v>156</v>
      </c>
      <c r="C255" s="89" t="s">
        <v>165</v>
      </c>
      <c r="D255" s="89" t="s">
        <v>177</v>
      </c>
      <c r="E255" s="89" t="s">
        <v>167</v>
      </c>
      <c r="F255" s="89" t="s">
        <v>289</v>
      </c>
      <c r="G255" s="89"/>
      <c r="H255" s="89"/>
      <c r="I255" s="89"/>
      <c r="J255" s="89"/>
      <c r="K255" s="90" t="s">
        <v>410</v>
      </c>
      <c r="L255" s="91">
        <v>14705306</v>
      </c>
      <c r="M255" s="91">
        <v>0</v>
      </c>
      <c r="N255" s="91"/>
      <c r="O255" s="85">
        <f t="shared" si="90"/>
        <v>14705306</v>
      </c>
      <c r="P255" s="91"/>
      <c r="Q255" s="175">
        <v>13228893</v>
      </c>
      <c r="R255" s="91">
        <v>1476413</v>
      </c>
      <c r="S255" s="91"/>
      <c r="T255" s="175">
        <v>18832638.859999999</v>
      </c>
      <c r="U255" s="175">
        <v>18832638.859999999</v>
      </c>
      <c r="V255" s="92">
        <f t="shared" si="89"/>
        <v>1</v>
      </c>
      <c r="W255" s="91"/>
      <c r="X255" s="235" t="s">
        <v>702</v>
      </c>
      <c r="Y255" s="87"/>
      <c r="Z255" s="6"/>
    </row>
    <row r="256" spans="1:26" ht="22.5" customHeight="1" thickTop="1" thickBot="1" x14ac:dyDescent="0.4">
      <c r="A256" s="88">
        <v>1</v>
      </c>
      <c r="B256" s="89" t="s">
        <v>156</v>
      </c>
      <c r="C256" s="89" t="s">
        <v>165</v>
      </c>
      <c r="D256" s="89" t="s">
        <v>177</v>
      </c>
      <c r="E256" s="89" t="s">
        <v>167</v>
      </c>
      <c r="F256" s="89" t="s">
        <v>411</v>
      </c>
      <c r="G256" s="89"/>
      <c r="H256" s="89"/>
      <c r="I256" s="89"/>
      <c r="J256" s="89"/>
      <c r="K256" s="90" t="s">
        <v>412</v>
      </c>
      <c r="L256" s="91"/>
      <c r="M256" s="91"/>
      <c r="N256" s="91"/>
      <c r="O256" s="85">
        <f t="shared" si="90"/>
        <v>0</v>
      </c>
      <c r="P256" s="91"/>
      <c r="Q256" s="175"/>
      <c r="R256" s="91"/>
      <c r="S256" s="91"/>
      <c r="T256" s="175"/>
      <c r="U256" s="175"/>
      <c r="V256" s="92" t="e">
        <f t="shared" si="89"/>
        <v>#DIV/0!</v>
      </c>
      <c r="W256" s="91"/>
      <c r="X256" s="87"/>
      <c r="Y256" s="87"/>
      <c r="Z256" s="6"/>
    </row>
    <row r="257" spans="1:26" ht="22.5" customHeight="1" thickTop="1" thickBot="1" x14ac:dyDescent="0.4">
      <c r="A257" s="88">
        <v>1</v>
      </c>
      <c r="B257" s="89" t="s">
        <v>156</v>
      </c>
      <c r="C257" s="89" t="s">
        <v>165</v>
      </c>
      <c r="D257" s="89" t="s">
        <v>177</v>
      </c>
      <c r="E257" s="89" t="s">
        <v>167</v>
      </c>
      <c r="F257" s="89" t="s">
        <v>413</v>
      </c>
      <c r="G257" s="89"/>
      <c r="H257" s="89"/>
      <c r="I257" s="89"/>
      <c r="J257" s="89"/>
      <c r="K257" s="90" t="s">
        <v>414</v>
      </c>
      <c r="L257" s="91"/>
      <c r="M257" s="91"/>
      <c r="N257" s="91"/>
      <c r="O257" s="85">
        <f t="shared" si="90"/>
        <v>0</v>
      </c>
      <c r="P257" s="91"/>
      <c r="Q257" s="175"/>
      <c r="R257" s="91"/>
      <c r="S257" s="91"/>
      <c r="T257" s="175"/>
      <c r="U257" s="175"/>
      <c r="V257" s="92" t="e">
        <f t="shared" si="89"/>
        <v>#DIV/0!</v>
      </c>
      <c r="W257" s="91"/>
      <c r="X257" s="87"/>
      <c r="Y257" s="87"/>
      <c r="Z257" s="6"/>
    </row>
    <row r="258" spans="1:26" ht="22.5" customHeight="1" thickTop="1" thickBot="1" x14ac:dyDescent="0.4">
      <c r="A258" s="88">
        <v>1</v>
      </c>
      <c r="B258" s="89" t="s">
        <v>156</v>
      </c>
      <c r="C258" s="89" t="s">
        <v>165</v>
      </c>
      <c r="D258" s="89" t="s">
        <v>177</v>
      </c>
      <c r="E258" s="89" t="s">
        <v>167</v>
      </c>
      <c r="F258" s="89" t="s">
        <v>242</v>
      </c>
      <c r="G258" s="89"/>
      <c r="H258" s="89"/>
      <c r="I258" s="89"/>
      <c r="J258" s="89"/>
      <c r="K258" s="90" t="s">
        <v>415</v>
      </c>
      <c r="L258" s="91"/>
      <c r="M258" s="91"/>
      <c r="N258" s="91"/>
      <c r="O258" s="85">
        <f t="shared" si="90"/>
        <v>0</v>
      </c>
      <c r="P258" s="91"/>
      <c r="Q258" s="175"/>
      <c r="R258" s="91"/>
      <c r="S258" s="91"/>
      <c r="T258" s="175"/>
      <c r="U258" s="175"/>
      <c r="V258" s="92" t="e">
        <f t="shared" si="89"/>
        <v>#DIV/0!</v>
      </c>
      <c r="W258" s="91"/>
      <c r="X258" s="87"/>
      <c r="Y258" s="87"/>
      <c r="Z258" s="6"/>
    </row>
    <row r="259" spans="1:26" ht="22.5" customHeight="1" thickTop="1" thickBot="1" x14ac:dyDescent="0.4">
      <c r="A259" s="88">
        <v>1</v>
      </c>
      <c r="B259" s="89" t="s">
        <v>156</v>
      </c>
      <c r="C259" s="89" t="s">
        <v>165</v>
      </c>
      <c r="D259" s="89" t="s">
        <v>177</v>
      </c>
      <c r="E259" s="89" t="s">
        <v>167</v>
      </c>
      <c r="F259" s="89" t="s">
        <v>300</v>
      </c>
      <c r="G259" s="89"/>
      <c r="H259" s="89"/>
      <c r="I259" s="89"/>
      <c r="J259" s="89"/>
      <c r="K259" s="90" t="s">
        <v>416</v>
      </c>
      <c r="L259" s="91"/>
      <c r="M259" s="91"/>
      <c r="N259" s="91"/>
      <c r="O259" s="85">
        <f t="shared" si="90"/>
        <v>0</v>
      </c>
      <c r="P259" s="91"/>
      <c r="Q259" s="175"/>
      <c r="R259" s="91"/>
      <c r="S259" s="91"/>
      <c r="T259" s="175"/>
      <c r="U259" s="175"/>
      <c r="V259" s="92" t="e">
        <f t="shared" si="89"/>
        <v>#DIV/0!</v>
      </c>
      <c r="W259" s="91"/>
      <c r="X259" s="87"/>
      <c r="Y259" s="87"/>
      <c r="Z259" s="6"/>
    </row>
    <row r="260" spans="1:26" ht="22.5" customHeight="1" thickTop="1" thickBot="1" x14ac:dyDescent="0.4">
      <c r="A260" s="88">
        <v>1</v>
      </c>
      <c r="B260" s="89" t="s">
        <v>156</v>
      </c>
      <c r="C260" s="89" t="s">
        <v>165</v>
      </c>
      <c r="D260" s="89" t="s">
        <v>177</v>
      </c>
      <c r="E260" s="89" t="s">
        <v>167</v>
      </c>
      <c r="F260" s="89" t="s">
        <v>417</v>
      </c>
      <c r="G260" s="89"/>
      <c r="H260" s="89"/>
      <c r="I260" s="89"/>
      <c r="J260" s="89"/>
      <c r="K260" s="90" t="s">
        <v>418</v>
      </c>
      <c r="L260" s="91"/>
      <c r="M260" s="91"/>
      <c r="N260" s="91"/>
      <c r="O260" s="85">
        <f t="shared" si="90"/>
        <v>0</v>
      </c>
      <c r="P260" s="91"/>
      <c r="Q260" s="175"/>
      <c r="R260" s="91"/>
      <c r="S260" s="91"/>
      <c r="T260" s="175"/>
      <c r="U260" s="175"/>
      <c r="V260" s="92" t="e">
        <f t="shared" si="89"/>
        <v>#DIV/0!</v>
      </c>
      <c r="W260" s="91"/>
      <c r="X260" s="87"/>
      <c r="Y260" s="87"/>
      <c r="Z260" s="6"/>
    </row>
    <row r="261" spans="1:26" ht="22.5" customHeight="1" thickTop="1" thickBot="1" x14ac:dyDescent="0.4">
      <c r="A261" s="88">
        <v>1</v>
      </c>
      <c r="B261" s="89" t="s">
        <v>156</v>
      </c>
      <c r="C261" s="89" t="s">
        <v>165</v>
      </c>
      <c r="D261" s="89" t="s">
        <v>177</v>
      </c>
      <c r="E261" s="89" t="s">
        <v>167</v>
      </c>
      <c r="F261" s="89" t="s">
        <v>419</v>
      </c>
      <c r="G261" s="89"/>
      <c r="H261" s="89"/>
      <c r="I261" s="89"/>
      <c r="J261" s="89"/>
      <c r="K261" s="90" t="s">
        <v>420</v>
      </c>
      <c r="L261" s="91">
        <v>1894074</v>
      </c>
      <c r="M261" s="91"/>
      <c r="N261" s="91"/>
      <c r="O261" s="85">
        <f t="shared" si="90"/>
        <v>1894074</v>
      </c>
      <c r="P261" s="91"/>
      <c r="Q261" s="175">
        <v>1703909</v>
      </c>
      <c r="R261" s="91">
        <v>190165</v>
      </c>
      <c r="S261" s="91"/>
      <c r="T261" s="175">
        <v>16256865</v>
      </c>
      <c r="U261" s="175">
        <v>16256865</v>
      </c>
      <c r="V261" s="92">
        <f t="shared" si="89"/>
        <v>1</v>
      </c>
      <c r="W261" s="91"/>
      <c r="X261" s="235" t="s">
        <v>702</v>
      </c>
      <c r="Y261" s="87"/>
      <c r="Z261" s="6"/>
    </row>
    <row r="262" spans="1:26" ht="22.5" customHeight="1" thickTop="1" thickBot="1" x14ac:dyDescent="0.4">
      <c r="A262" s="88">
        <v>1</v>
      </c>
      <c r="B262" s="89" t="s">
        <v>156</v>
      </c>
      <c r="C262" s="89" t="s">
        <v>165</v>
      </c>
      <c r="D262" s="89" t="s">
        <v>177</v>
      </c>
      <c r="E262" s="89" t="s">
        <v>167</v>
      </c>
      <c r="F262" s="89" t="s">
        <v>421</v>
      </c>
      <c r="G262" s="89"/>
      <c r="H262" s="89"/>
      <c r="I262" s="89"/>
      <c r="J262" s="89"/>
      <c r="K262" s="90" t="s">
        <v>422</v>
      </c>
      <c r="L262" s="91"/>
      <c r="M262" s="91"/>
      <c r="N262" s="91"/>
      <c r="O262" s="85">
        <f t="shared" si="90"/>
        <v>0</v>
      </c>
      <c r="P262" s="91"/>
      <c r="Q262" s="175"/>
      <c r="R262" s="91"/>
      <c r="S262" s="91"/>
      <c r="T262" s="91"/>
      <c r="U262" s="175"/>
      <c r="V262" s="92" t="e">
        <f t="shared" si="89"/>
        <v>#DIV/0!</v>
      </c>
      <c r="W262" s="91"/>
      <c r="X262" s="87"/>
      <c r="Y262" s="87"/>
      <c r="Z262" s="6"/>
    </row>
    <row r="263" spans="1:26" ht="22.5" customHeight="1" thickTop="1" thickBot="1" x14ac:dyDescent="0.4">
      <c r="A263" s="88">
        <v>1</v>
      </c>
      <c r="B263" s="89" t="s">
        <v>156</v>
      </c>
      <c r="C263" s="89" t="s">
        <v>165</v>
      </c>
      <c r="D263" s="89" t="s">
        <v>177</v>
      </c>
      <c r="E263" s="89" t="s">
        <v>167</v>
      </c>
      <c r="F263" s="89" t="s">
        <v>423</v>
      </c>
      <c r="G263" s="89"/>
      <c r="H263" s="89"/>
      <c r="I263" s="89"/>
      <c r="J263" s="89"/>
      <c r="K263" s="90" t="s">
        <v>424</v>
      </c>
      <c r="L263" s="91"/>
      <c r="M263" s="91"/>
      <c r="N263" s="91"/>
      <c r="O263" s="85">
        <f t="shared" si="90"/>
        <v>0</v>
      </c>
      <c r="P263" s="91"/>
      <c r="Q263" s="175"/>
      <c r="R263" s="91"/>
      <c r="S263" s="91"/>
      <c r="T263" s="91"/>
      <c r="U263" s="175"/>
      <c r="V263" s="92" t="e">
        <f t="shared" ref="V263:V326" si="110">+U263/T263</f>
        <v>#DIV/0!</v>
      </c>
      <c r="W263" s="91"/>
      <c r="X263" s="87"/>
      <c r="Y263" s="87"/>
      <c r="Z263" s="6"/>
    </row>
    <row r="264" spans="1:26" ht="22.5" customHeight="1" thickTop="1" thickBot="1" x14ac:dyDescent="0.4">
      <c r="A264" s="88">
        <v>1</v>
      </c>
      <c r="B264" s="89" t="s">
        <v>156</v>
      </c>
      <c r="C264" s="89" t="s">
        <v>165</v>
      </c>
      <c r="D264" s="89" t="s">
        <v>177</v>
      </c>
      <c r="E264" s="89" t="s">
        <v>167</v>
      </c>
      <c r="F264" s="89" t="s">
        <v>425</v>
      </c>
      <c r="G264" s="89"/>
      <c r="H264" s="89"/>
      <c r="I264" s="89"/>
      <c r="J264" s="89"/>
      <c r="K264" s="90" t="s">
        <v>426</v>
      </c>
      <c r="L264" s="91"/>
      <c r="M264" s="91"/>
      <c r="N264" s="91"/>
      <c r="O264" s="85">
        <f t="shared" ref="O264:O327" si="111">+L264+M264-N264</f>
        <v>0</v>
      </c>
      <c r="P264" s="91"/>
      <c r="Q264" s="175"/>
      <c r="R264" s="91"/>
      <c r="S264" s="91"/>
      <c r="T264" s="91"/>
      <c r="U264" s="175"/>
      <c r="V264" s="92" t="e">
        <f t="shared" si="110"/>
        <v>#DIV/0!</v>
      </c>
      <c r="W264" s="91"/>
      <c r="X264" s="87"/>
      <c r="Y264" s="87"/>
      <c r="Z264" s="6"/>
    </row>
    <row r="265" spans="1:26" ht="22.5" customHeight="1" thickTop="1" thickBot="1" x14ac:dyDescent="0.4">
      <c r="A265" s="88">
        <v>1</v>
      </c>
      <c r="B265" s="89" t="s">
        <v>156</v>
      </c>
      <c r="C265" s="89" t="s">
        <v>165</v>
      </c>
      <c r="D265" s="89" t="s">
        <v>177</v>
      </c>
      <c r="E265" s="89" t="s">
        <v>167</v>
      </c>
      <c r="F265" s="89" t="s">
        <v>427</v>
      </c>
      <c r="G265" s="89"/>
      <c r="H265" s="89"/>
      <c r="I265" s="89"/>
      <c r="J265" s="89"/>
      <c r="K265" s="90" t="s">
        <v>428</v>
      </c>
      <c r="L265" s="91"/>
      <c r="M265" s="91"/>
      <c r="N265" s="91"/>
      <c r="O265" s="85">
        <f t="shared" si="111"/>
        <v>0</v>
      </c>
      <c r="P265" s="91"/>
      <c r="Q265" s="175"/>
      <c r="R265" s="91"/>
      <c r="S265" s="91"/>
      <c r="T265" s="91"/>
      <c r="U265" s="175"/>
      <c r="V265" s="92" t="e">
        <f t="shared" si="110"/>
        <v>#DIV/0!</v>
      </c>
      <c r="W265" s="91"/>
      <c r="X265" s="87"/>
      <c r="Y265" s="87"/>
      <c r="Z265" s="6"/>
    </row>
    <row r="266" spans="1:26" ht="22.5" customHeight="1" thickTop="1" thickBot="1" x14ac:dyDescent="0.4">
      <c r="A266" s="88">
        <v>1</v>
      </c>
      <c r="B266" s="89" t="s">
        <v>156</v>
      </c>
      <c r="C266" s="89" t="s">
        <v>165</v>
      </c>
      <c r="D266" s="89" t="s">
        <v>177</v>
      </c>
      <c r="E266" s="89" t="s">
        <v>167</v>
      </c>
      <c r="F266" s="89" t="s">
        <v>429</v>
      </c>
      <c r="G266" s="89"/>
      <c r="H266" s="89"/>
      <c r="I266" s="89"/>
      <c r="J266" s="89"/>
      <c r="K266" s="90" t="s">
        <v>430</v>
      </c>
      <c r="L266" s="91"/>
      <c r="M266" s="91"/>
      <c r="N266" s="91"/>
      <c r="O266" s="85">
        <f t="shared" si="111"/>
        <v>0</v>
      </c>
      <c r="P266" s="91"/>
      <c r="Q266" s="175"/>
      <c r="R266" s="91"/>
      <c r="S266" s="91"/>
      <c r="T266" s="91"/>
      <c r="U266" s="175"/>
      <c r="V266" s="92" t="e">
        <f t="shared" si="110"/>
        <v>#DIV/0!</v>
      </c>
      <c r="W266" s="91"/>
      <c r="X266" s="87"/>
      <c r="Y266" s="87"/>
      <c r="Z266" s="6"/>
    </row>
    <row r="267" spans="1:26" ht="22.5" customHeight="1" thickTop="1" thickBot="1" x14ac:dyDescent="0.4">
      <c r="A267" s="88">
        <v>1</v>
      </c>
      <c r="B267" s="89" t="s">
        <v>156</v>
      </c>
      <c r="C267" s="89" t="s">
        <v>165</v>
      </c>
      <c r="D267" s="89" t="s">
        <v>177</v>
      </c>
      <c r="E267" s="89" t="s">
        <v>167</v>
      </c>
      <c r="F267" s="89" t="s">
        <v>246</v>
      </c>
      <c r="G267" s="89"/>
      <c r="H267" s="89"/>
      <c r="I267" s="89"/>
      <c r="J267" s="89"/>
      <c r="K267" s="90" t="s">
        <v>431</v>
      </c>
      <c r="L267" s="91"/>
      <c r="M267" s="91"/>
      <c r="N267" s="91"/>
      <c r="O267" s="85">
        <f t="shared" si="111"/>
        <v>0</v>
      </c>
      <c r="P267" s="91"/>
      <c r="Q267" s="175"/>
      <c r="R267" s="91"/>
      <c r="S267" s="91"/>
      <c r="T267" s="91"/>
      <c r="U267" s="175"/>
      <c r="V267" s="92" t="e">
        <f t="shared" si="110"/>
        <v>#DIV/0!</v>
      </c>
      <c r="W267" s="91"/>
      <c r="X267" s="87"/>
      <c r="Y267" s="87"/>
      <c r="Z267" s="6"/>
    </row>
    <row r="268" spans="1:26" ht="22.5" customHeight="1" thickTop="1" thickBot="1" x14ac:dyDescent="0.4">
      <c r="A268" s="88">
        <v>1</v>
      </c>
      <c r="B268" s="89" t="s">
        <v>156</v>
      </c>
      <c r="C268" s="89" t="s">
        <v>165</v>
      </c>
      <c r="D268" s="89" t="s">
        <v>177</v>
      </c>
      <c r="E268" s="89" t="s">
        <v>167</v>
      </c>
      <c r="F268" s="89" t="s">
        <v>432</v>
      </c>
      <c r="G268" s="89"/>
      <c r="H268" s="89"/>
      <c r="I268" s="89"/>
      <c r="J268" s="89"/>
      <c r="K268" s="90" t="s">
        <v>433</v>
      </c>
      <c r="L268" s="91"/>
      <c r="M268" s="91"/>
      <c r="N268" s="91"/>
      <c r="O268" s="85">
        <f t="shared" si="111"/>
        <v>0</v>
      </c>
      <c r="P268" s="91"/>
      <c r="Q268" s="175"/>
      <c r="R268" s="91"/>
      <c r="S268" s="91"/>
      <c r="T268" s="91"/>
      <c r="U268" s="175"/>
      <c r="V268" s="92" t="e">
        <f t="shared" si="110"/>
        <v>#DIV/0!</v>
      </c>
      <c r="W268" s="91"/>
      <c r="X268" s="87"/>
      <c r="Y268" s="87"/>
      <c r="Z268" s="6"/>
    </row>
    <row r="269" spans="1:26" ht="22.5" customHeight="1" thickTop="1" thickBot="1" x14ac:dyDescent="0.4">
      <c r="A269" s="88">
        <v>1</v>
      </c>
      <c r="B269" s="89" t="s">
        <v>156</v>
      </c>
      <c r="C269" s="89" t="s">
        <v>165</v>
      </c>
      <c r="D269" s="89" t="s">
        <v>177</v>
      </c>
      <c r="E269" s="89" t="s">
        <v>167</v>
      </c>
      <c r="F269" s="89" t="s">
        <v>434</v>
      </c>
      <c r="G269" s="89"/>
      <c r="H269" s="89"/>
      <c r="I269" s="89"/>
      <c r="J269" s="89"/>
      <c r="K269" s="90" t="s">
        <v>435</v>
      </c>
      <c r="L269" s="91"/>
      <c r="M269" s="91"/>
      <c r="N269" s="91"/>
      <c r="O269" s="85">
        <f t="shared" si="111"/>
        <v>0</v>
      </c>
      <c r="P269" s="91"/>
      <c r="Q269" s="175"/>
      <c r="R269" s="91"/>
      <c r="S269" s="91"/>
      <c r="T269" s="91"/>
      <c r="U269" s="175"/>
      <c r="V269" s="92" t="e">
        <f t="shared" si="110"/>
        <v>#DIV/0!</v>
      </c>
      <c r="W269" s="91"/>
      <c r="X269" s="87"/>
      <c r="Y269" s="87"/>
      <c r="Z269" s="6"/>
    </row>
    <row r="270" spans="1:26" ht="22.5" customHeight="1" thickTop="1" thickBot="1" x14ac:dyDescent="0.4">
      <c r="A270" s="88">
        <v>1</v>
      </c>
      <c r="B270" s="89" t="s">
        <v>156</v>
      </c>
      <c r="C270" s="89" t="s">
        <v>165</v>
      </c>
      <c r="D270" s="89" t="s">
        <v>177</v>
      </c>
      <c r="E270" s="89" t="s">
        <v>167</v>
      </c>
      <c r="F270" s="89" t="s">
        <v>436</v>
      </c>
      <c r="G270" s="89"/>
      <c r="H270" s="89"/>
      <c r="I270" s="89"/>
      <c r="J270" s="89"/>
      <c r="K270" s="90" t="s">
        <v>437</v>
      </c>
      <c r="L270" s="91"/>
      <c r="M270" s="91"/>
      <c r="N270" s="91"/>
      <c r="O270" s="85">
        <f t="shared" si="111"/>
        <v>0</v>
      </c>
      <c r="P270" s="91"/>
      <c r="Q270" s="175"/>
      <c r="R270" s="91"/>
      <c r="S270" s="91"/>
      <c r="T270" s="91"/>
      <c r="U270" s="175"/>
      <c r="V270" s="92" t="e">
        <f t="shared" si="110"/>
        <v>#DIV/0!</v>
      </c>
      <c r="W270" s="91"/>
      <c r="X270" s="87"/>
      <c r="Y270" s="87"/>
      <c r="Z270" s="6"/>
    </row>
    <row r="271" spans="1:26" ht="22.5" customHeight="1" thickTop="1" thickBot="1" x14ac:dyDescent="0.4">
      <c r="A271" s="88">
        <v>1</v>
      </c>
      <c r="B271" s="89" t="s">
        <v>156</v>
      </c>
      <c r="C271" s="89" t="s">
        <v>165</v>
      </c>
      <c r="D271" s="89" t="s">
        <v>177</v>
      </c>
      <c r="E271" s="89" t="s">
        <v>167</v>
      </c>
      <c r="F271" s="89" t="s">
        <v>438</v>
      </c>
      <c r="G271" s="89"/>
      <c r="H271" s="89"/>
      <c r="I271" s="89"/>
      <c r="J271" s="89"/>
      <c r="K271" s="90" t="s">
        <v>439</v>
      </c>
      <c r="L271" s="91"/>
      <c r="M271" s="91"/>
      <c r="N271" s="91"/>
      <c r="O271" s="85">
        <f t="shared" si="111"/>
        <v>0</v>
      </c>
      <c r="P271" s="91"/>
      <c r="Q271" s="175"/>
      <c r="R271" s="91"/>
      <c r="S271" s="91"/>
      <c r="T271" s="91"/>
      <c r="U271" s="175"/>
      <c r="V271" s="92" t="e">
        <f t="shared" si="110"/>
        <v>#DIV/0!</v>
      </c>
      <c r="W271" s="91"/>
      <c r="X271" s="87"/>
      <c r="Y271" s="87"/>
      <c r="Z271" s="6"/>
    </row>
    <row r="272" spans="1:26" ht="22.5" customHeight="1" thickTop="1" thickBot="1" x14ac:dyDescent="0.4">
      <c r="A272" s="88">
        <v>1</v>
      </c>
      <c r="B272" s="89" t="s">
        <v>156</v>
      </c>
      <c r="C272" s="89" t="s">
        <v>165</v>
      </c>
      <c r="D272" s="89" t="s">
        <v>177</v>
      </c>
      <c r="E272" s="89" t="s">
        <v>167</v>
      </c>
      <c r="F272" s="89" t="s">
        <v>440</v>
      </c>
      <c r="G272" s="89"/>
      <c r="H272" s="89"/>
      <c r="I272" s="89"/>
      <c r="J272" s="89"/>
      <c r="K272" s="90" t="s">
        <v>441</v>
      </c>
      <c r="L272" s="91"/>
      <c r="M272" s="91"/>
      <c r="N272" s="91"/>
      <c r="O272" s="85">
        <f t="shared" si="111"/>
        <v>0</v>
      </c>
      <c r="P272" s="91"/>
      <c r="Q272" s="175"/>
      <c r="R272" s="91"/>
      <c r="S272" s="91"/>
      <c r="T272" s="91"/>
      <c r="U272" s="175"/>
      <c r="V272" s="92" t="e">
        <f t="shared" si="110"/>
        <v>#DIV/0!</v>
      </c>
      <c r="W272" s="91"/>
      <c r="X272" s="87"/>
      <c r="Y272" s="87"/>
      <c r="Z272" s="6"/>
    </row>
    <row r="273" spans="1:26" ht="22.5" customHeight="1" thickTop="1" thickBot="1" x14ac:dyDescent="0.4">
      <c r="A273" s="88">
        <v>1</v>
      </c>
      <c r="B273" s="89" t="s">
        <v>156</v>
      </c>
      <c r="C273" s="89" t="s">
        <v>165</v>
      </c>
      <c r="D273" s="89" t="s">
        <v>177</v>
      </c>
      <c r="E273" s="89" t="s">
        <v>167</v>
      </c>
      <c r="F273" s="89" t="s">
        <v>442</v>
      </c>
      <c r="G273" s="89"/>
      <c r="H273" s="89"/>
      <c r="I273" s="89"/>
      <c r="J273" s="89"/>
      <c r="K273" s="90" t="s">
        <v>443</v>
      </c>
      <c r="L273" s="91"/>
      <c r="M273" s="91"/>
      <c r="N273" s="91"/>
      <c r="O273" s="85">
        <f t="shared" si="111"/>
        <v>0</v>
      </c>
      <c r="P273" s="91"/>
      <c r="Q273" s="175"/>
      <c r="R273" s="91"/>
      <c r="S273" s="91"/>
      <c r="T273" s="91"/>
      <c r="U273" s="175"/>
      <c r="V273" s="92" t="e">
        <f t="shared" si="110"/>
        <v>#DIV/0!</v>
      </c>
      <c r="W273" s="91"/>
      <c r="X273" s="87"/>
      <c r="Y273" s="87"/>
      <c r="Z273" s="6"/>
    </row>
    <row r="274" spans="1:26" ht="22.5" customHeight="1" thickTop="1" thickBot="1" x14ac:dyDescent="0.4">
      <c r="A274" s="88">
        <v>1</v>
      </c>
      <c r="B274" s="89" t="s">
        <v>156</v>
      </c>
      <c r="C274" s="89" t="s">
        <v>165</v>
      </c>
      <c r="D274" s="89" t="s">
        <v>177</v>
      </c>
      <c r="E274" s="89" t="s">
        <v>167</v>
      </c>
      <c r="F274" s="89" t="s">
        <v>444</v>
      </c>
      <c r="G274" s="89"/>
      <c r="H274" s="89"/>
      <c r="I274" s="89"/>
      <c r="J274" s="89"/>
      <c r="K274" s="90" t="s">
        <v>445</v>
      </c>
      <c r="L274" s="91"/>
      <c r="M274" s="91"/>
      <c r="N274" s="91"/>
      <c r="O274" s="85">
        <f t="shared" si="111"/>
        <v>0</v>
      </c>
      <c r="P274" s="91"/>
      <c r="Q274" s="175"/>
      <c r="R274" s="91"/>
      <c r="S274" s="91"/>
      <c r="T274" s="91"/>
      <c r="U274" s="175"/>
      <c r="V274" s="92" t="e">
        <f t="shared" si="110"/>
        <v>#DIV/0!</v>
      </c>
      <c r="W274" s="91"/>
      <c r="X274" s="87"/>
      <c r="Y274" s="87"/>
      <c r="Z274" s="6"/>
    </row>
    <row r="275" spans="1:26" ht="22.5" customHeight="1" thickTop="1" thickBot="1" x14ac:dyDescent="0.4">
      <c r="A275" s="88">
        <v>1</v>
      </c>
      <c r="B275" s="89" t="s">
        <v>156</v>
      </c>
      <c r="C275" s="89" t="s">
        <v>165</v>
      </c>
      <c r="D275" s="89" t="s">
        <v>177</v>
      </c>
      <c r="E275" s="89" t="s">
        <v>167</v>
      </c>
      <c r="F275" s="89" t="s">
        <v>446</v>
      </c>
      <c r="G275" s="89"/>
      <c r="H275" s="89"/>
      <c r="I275" s="89"/>
      <c r="J275" s="89"/>
      <c r="K275" s="90" t="s">
        <v>447</v>
      </c>
      <c r="L275" s="91"/>
      <c r="M275" s="91"/>
      <c r="N275" s="91"/>
      <c r="O275" s="85">
        <f t="shared" si="111"/>
        <v>0</v>
      </c>
      <c r="P275" s="91"/>
      <c r="Q275" s="175"/>
      <c r="R275" s="91"/>
      <c r="S275" s="91"/>
      <c r="T275" s="91"/>
      <c r="U275" s="175"/>
      <c r="V275" s="92" t="e">
        <f t="shared" si="110"/>
        <v>#DIV/0!</v>
      </c>
      <c r="W275" s="91"/>
      <c r="X275" s="87"/>
      <c r="Y275" s="87"/>
      <c r="Z275" s="6"/>
    </row>
    <row r="276" spans="1:26" ht="22.5" customHeight="1" thickTop="1" thickBot="1" x14ac:dyDescent="0.4">
      <c r="A276" s="69">
        <v>1</v>
      </c>
      <c r="B276" s="70" t="s">
        <v>156</v>
      </c>
      <c r="C276" s="70" t="s">
        <v>165</v>
      </c>
      <c r="D276" s="70" t="s">
        <v>177</v>
      </c>
      <c r="E276" s="70" t="s">
        <v>228</v>
      </c>
      <c r="F276" s="70"/>
      <c r="G276" s="70"/>
      <c r="H276" s="71"/>
      <c r="I276" s="71"/>
      <c r="J276" s="71"/>
      <c r="K276" s="72" t="s">
        <v>448</v>
      </c>
      <c r="L276" s="73"/>
      <c r="M276" s="73"/>
      <c r="N276" s="73"/>
      <c r="O276" s="73">
        <f t="shared" si="111"/>
        <v>0</v>
      </c>
      <c r="P276" s="73"/>
      <c r="Q276" s="177"/>
      <c r="R276" s="73"/>
      <c r="S276" s="73"/>
      <c r="T276" s="73"/>
      <c r="U276" s="177"/>
      <c r="V276" s="74" t="e">
        <f t="shared" si="110"/>
        <v>#DIV/0!</v>
      </c>
      <c r="W276" s="73"/>
      <c r="X276" s="69"/>
      <c r="Y276" s="70"/>
      <c r="Z276" s="95"/>
    </row>
    <row r="277" spans="1:26" ht="22.5" customHeight="1" thickTop="1" thickBot="1" x14ac:dyDescent="0.4">
      <c r="A277" s="69">
        <v>1</v>
      </c>
      <c r="B277" s="70" t="s">
        <v>156</v>
      </c>
      <c r="C277" s="70" t="s">
        <v>165</v>
      </c>
      <c r="D277" s="70" t="s">
        <v>177</v>
      </c>
      <c r="E277" s="70" t="s">
        <v>235</v>
      </c>
      <c r="F277" s="70"/>
      <c r="G277" s="70"/>
      <c r="H277" s="71"/>
      <c r="I277" s="71"/>
      <c r="J277" s="71"/>
      <c r="K277" s="72" t="s">
        <v>449</v>
      </c>
      <c r="L277" s="73"/>
      <c r="M277" s="73"/>
      <c r="N277" s="73"/>
      <c r="O277" s="73">
        <f t="shared" si="111"/>
        <v>0</v>
      </c>
      <c r="P277" s="73"/>
      <c r="Q277" s="177"/>
      <c r="R277" s="73"/>
      <c r="S277" s="73"/>
      <c r="T277" s="73"/>
      <c r="U277" s="177"/>
      <c r="V277" s="74" t="e">
        <f t="shared" si="110"/>
        <v>#DIV/0!</v>
      </c>
      <c r="W277" s="73"/>
      <c r="X277" s="69"/>
      <c r="Y277" s="70"/>
      <c r="Z277" s="95"/>
    </row>
    <row r="278" spans="1:26" ht="22.5" customHeight="1" thickTop="1" thickBot="1" x14ac:dyDescent="0.4">
      <c r="A278" s="69">
        <v>1</v>
      </c>
      <c r="B278" s="70" t="s">
        <v>156</v>
      </c>
      <c r="C278" s="70" t="s">
        <v>165</v>
      </c>
      <c r="D278" s="70" t="s">
        <v>177</v>
      </c>
      <c r="E278" s="70" t="s">
        <v>177</v>
      </c>
      <c r="F278" s="70"/>
      <c r="G278" s="70"/>
      <c r="H278" s="71"/>
      <c r="I278" s="71"/>
      <c r="J278" s="71"/>
      <c r="K278" s="72" t="s">
        <v>450</v>
      </c>
      <c r="L278" s="73"/>
      <c r="M278" s="73"/>
      <c r="N278" s="73"/>
      <c r="O278" s="73">
        <f t="shared" si="111"/>
        <v>0</v>
      </c>
      <c r="P278" s="73"/>
      <c r="Q278" s="177"/>
      <c r="R278" s="73"/>
      <c r="S278" s="73"/>
      <c r="T278" s="73"/>
      <c r="U278" s="177"/>
      <c r="V278" s="74" t="e">
        <f t="shared" si="110"/>
        <v>#DIV/0!</v>
      </c>
      <c r="W278" s="73"/>
      <c r="X278" s="69"/>
      <c r="Y278" s="70"/>
      <c r="Z278" s="95"/>
    </row>
    <row r="279" spans="1:26" ht="22.5" customHeight="1" thickTop="1" thickBot="1" x14ac:dyDescent="0.4">
      <c r="A279" s="69">
        <v>1</v>
      </c>
      <c r="B279" s="70" t="s">
        <v>156</v>
      </c>
      <c r="C279" s="70" t="s">
        <v>165</v>
      </c>
      <c r="D279" s="70" t="s">
        <v>177</v>
      </c>
      <c r="E279" s="70" t="s">
        <v>273</v>
      </c>
      <c r="F279" s="70"/>
      <c r="G279" s="70"/>
      <c r="H279" s="71"/>
      <c r="I279" s="71"/>
      <c r="J279" s="71"/>
      <c r="K279" s="72" t="s">
        <v>451</v>
      </c>
      <c r="L279" s="73"/>
      <c r="M279" s="73"/>
      <c r="N279" s="73"/>
      <c r="O279" s="73">
        <f t="shared" si="111"/>
        <v>0</v>
      </c>
      <c r="P279" s="73"/>
      <c r="Q279" s="177"/>
      <c r="R279" s="73"/>
      <c r="S279" s="73"/>
      <c r="T279" s="73"/>
      <c r="U279" s="177"/>
      <c r="V279" s="74" t="e">
        <f t="shared" si="110"/>
        <v>#DIV/0!</v>
      </c>
      <c r="W279" s="73"/>
      <c r="X279" s="69"/>
      <c r="Y279" s="70"/>
      <c r="Z279" s="95"/>
    </row>
    <row r="280" spans="1:26" ht="22.5" customHeight="1" thickTop="1" thickBot="1" x14ac:dyDescent="0.4">
      <c r="A280" s="62">
        <v>1</v>
      </c>
      <c r="B280" s="63" t="s">
        <v>156</v>
      </c>
      <c r="C280" s="63" t="s">
        <v>165</v>
      </c>
      <c r="D280" s="63" t="s">
        <v>273</v>
      </c>
      <c r="E280" s="63"/>
      <c r="F280" s="63"/>
      <c r="G280" s="63"/>
      <c r="H280" s="64"/>
      <c r="I280" s="64"/>
      <c r="J280" s="64"/>
      <c r="K280" s="65" t="s">
        <v>452</v>
      </c>
      <c r="L280" s="66">
        <f>+L281+L295+L297</f>
        <v>0</v>
      </c>
      <c r="M280" s="66">
        <f>+M281+M295+M297</f>
        <v>0</v>
      </c>
      <c r="N280" s="66">
        <f>+N281+N295+N297</f>
        <v>0</v>
      </c>
      <c r="O280" s="66">
        <f t="shared" si="111"/>
        <v>0</v>
      </c>
      <c r="P280" s="66">
        <f t="shared" ref="P280:U280" si="112">+P281+P295+P297</f>
        <v>0</v>
      </c>
      <c r="Q280" s="179">
        <f t="shared" si="112"/>
        <v>0</v>
      </c>
      <c r="R280" s="66">
        <f t="shared" si="112"/>
        <v>0</v>
      </c>
      <c r="S280" s="66">
        <f t="shared" si="112"/>
        <v>0</v>
      </c>
      <c r="T280" s="66">
        <f t="shared" si="112"/>
        <v>0</v>
      </c>
      <c r="U280" s="179">
        <f t="shared" si="112"/>
        <v>0</v>
      </c>
      <c r="V280" s="67" t="e">
        <f t="shared" si="110"/>
        <v>#DIV/0!</v>
      </c>
      <c r="W280" s="66"/>
      <c r="X280" s="62"/>
      <c r="Y280" s="63"/>
      <c r="Z280" s="95"/>
    </row>
    <row r="281" spans="1:26" ht="22.5" customHeight="1" thickTop="1" thickBot="1" x14ac:dyDescent="0.4">
      <c r="A281" s="69">
        <v>1</v>
      </c>
      <c r="B281" s="70" t="s">
        <v>156</v>
      </c>
      <c r="C281" s="70" t="s">
        <v>165</v>
      </c>
      <c r="D281" s="70" t="s">
        <v>273</v>
      </c>
      <c r="E281" s="70" t="s">
        <v>158</v>
      </c>
      <c r="F281" s="70"/>
      <c r="G281" s="70"/>
      <c r="H281" s="71"/>
      <c r="I281" s="71"/>
      <c r="J281" s="71"/>
      <c r="K281" s="72" t="s">
        <v>453</v>
      </c>
      <c r="L281" s="73">
        <f>+L282+L283+L284+L287+L291</f>
        <v>0</v>
      </c>
      <c r="M281" s="73">
        <f>+M282+M283+M284+M287+M291</f>
        <v>0</v>
      </c>
      <c r="N281" s="73">
        <f>+N282+N283+N284+N287+N291</f>
        <v>0</v>
      </c>
      <c r="O281" s="73">
        <f t="shared" si="111"/>
        <v>0</v>
      </c>
      <c r="P281" s="73">
        <f t="shared" ref="P281:U281" si="113">+P282+P283+P284+P287+P291</f>
        <v>0</v>
      </c>
      <c r="Q281" s="177">
        <f t="shared" si="113"/>
        <v>0</v>
      </c>
      <c r="R281" s="73">
        <f t="shared" si="113"/>
        <v>0</v>
      </c>
      <c r="S281" s="73">
        <f t="shared" si="113"/>
        <v>0</v>
      </c>
      <c r="T281" s="73">
        <f t="shared" si="113"/>
        <v>0</v>
      </c>
      <c r="U281" s="177">
        <f t="shared" si="113"/>
        <v>0</v>
      </c>
      <c r="V281" s="74" t="e">
        <f t="shared" si="110"/>
        <v>#DIV/0!</v>
      </c>
      <c r="W281" s="73"/>
      <c r="X281" s="69"/>
      <c r="Y281" s="70"/>
      <c r="Z281" s="95"/>
    </row>
    <row r="282" spans="1:26" ht="22.5" customHeight="1" thickTop="1" thickBot="1" x14ac:dyDescent="0.4">
      <c r="A282" s="76">
        <v>1</v>
      </c>
      <c r="B282" s="77" t="s">
        <v>156</v>
      </c>
      <c r="C282" s="77" t="s">
        <v>165</v>
      </c>
      <c r="D282" s="77" t="s">
        <v>273</v>
      </c>
      <c r="E282" s="77" t="s">
        <v>158</v>
      </c>
      <c r="F282" s="77" t="s">
        <v>230</v>
      </c>
      <c r="G282" s="77"/>
      <c r="H282" s="77"/>
      <c r="I282" s="77"/>
      <c r="J282" s="77"/>
      <c r="K282" s="78" t="s">
        <v>454</v>
      </c>
      <c r="L282" s="79"/>
      <c r="M282" s="79"/>
      <c r="N282" s="79"/>
      <c r="O282" s="79">
        <f t="shared" si="111"/>
        <v>0</v>
      </c>
      <c r="P282" s="79"/>
      <c r="Q282" s="176"/>
      <c r="R282" s="79"/>
      <c r="S282" s="79"/>
      <c r="T282" s="79"/>
      <c r="U282" s="176"/>
      <c r="V282" s="80" t="e">
        <f t="shared" si="110"/>
        <v>#DIV/0!</v>
      </c>
      <c r="W282" s="79"/>
      <c r="X282" s="81"/>
      <c r="Y282" s="81"/>
      <c r="Z282" s="6"/>
    </row>
    <row r="283" spans="1:26" ht="22.5" customHeight="1" thickTop="1" thickBot="1" x14ac:dyDescent="0.4">
      <c r="A283" s="76">
        <v>1</v>
      </c>
      <c r="B283" s="77" t="s">
        <v>156</v>
      </c>
      <c r="C283" s="77" t="s">
        <v>165</v>
      </c>
      <c r="D283" s="77" t="s">
        <v>273</v>
      </c>
      <c r="E283" s="77" t="s">
        <v>158</v>
      </c>
      <c r="F283" s="77" t="s">
        <v>250</v>
      </c>
      <c r="G283" s="77"/>
      <c r="H283" s="77"/>
      <c r="I283" s="77"/>
      <c r="J283" s="77"/>
      <c r="K283" s="78" t="s">
        <v>455</v>
      </c>
      <c r="L283" s="79"/>
      <c r="M283" s="79"/>
      <c r="N283" s="79"/>
      <c r="O283" s="79">
        <f t="shared" si="111"/>
        <v>0</v>
      </c>
      <c r="P283" s="79"/>
      <c r="Q283" s="176"/>
      <c r="R283" s="79"/>
      <c r="S283" s="79"/>
      <c r="T283" s="79"/>
      <c r="U283" s="176"/>
      <c r="V283" s="80" t="e">
        <f t="shared" si="110"/>
        <v>#DIV/0!</v>
      </c>
      <c r="W283" s="79"/>
      <c r="X283" s="81"/>
      <c r="Y283" s="81"/>
      <c r="Z283" s="6"/>
    </row>
    <row r="284" spans="1:26" ht="22.5" customHeight="1" thickTop="1" thickBot="1" x14ac:dyDescent="0.4">
      <c r="A284" s="76">
        <v>1</v>
      </c>
      <c r="B284" s="77" t="s">
        <v>156</v>
      </c>
      <c r="C284" s="77" t="s">
        <v>165</v>
      </c>
      <c r="D284" s="77" t="s">
        <v>273</v>
      </c>
      <c r="E284" s="77" t="s">
        <v>158</v>
      </c>
      <c r="F284" s="77" t="s">
        <v>297</v>
      </c>
      <c r="G284" s="77"/>
      <c r="H284" s="77"/>
      <c r="I284" s="77"/>
      <c r="J284" s="77"/>
      <c r="K284" s="78" t="s">
        <v>456</v>
      </c>
      <c r="L284" s="79">
        <f>+L285+L286</f>
        <v>0</v>
      </c>
      <c r="M284" s="79">
        <f>+M285+M286</f>
        <v>0</v>
      </c>
      <c r="N284" s="79">
        <f>+N285+N286</f>
        <v>0</v>
      </c>
      <c r="O284" s="79">
        <f t="shared" si="111"/>
        <v>0</v>
      </c>
      <c r="P284" s="79">
        <f t="shared" ref="P284:U284" si="114">+P285+P286</f>
        <v>0</v>
      </c>
      <c r="Q284" s="176">
        <f t="shared" si="114"/>
        <v>0</v>
      </c>
      <c r="R284" s="79">
        <f t="shared" si="114"/>
        <v>0</v>
      </c>
      <c r="S284" s="79">
        <f t="shared" si="114"/>
        <v>0</v>
      </c>
      <c r="T284" s="79">
        <f t="shared" si="114"/>
        <v>0</v>
      </c>
      <c r="U284" s="176">
        <f t="shared" si="114"/>
        <v>0</v>
      </c>
      <c r="V284" s="80" t="e">
        <f t="shared" si="110"/>
        <v>#DIV/0!</v>
      </c>
      <c r="W284" s="79"/>
      <c r="X284" s="81"/>
      <c r="Y284" s="81"/>
      <c r="Z284" s="6"/>
    </row>
    <row r="285" spans="1:26" ht="22.5" customHeight="1" thickTop="1" thickBot="1" x14ac:dyDescent="0.4">
      <c r="A285" s="88">
        <v>1</v>
      </c>
      <c r="B285" s="89" t="s">
        <v>156</v>
      </c>
      <c r="C285" s="89" t="s">
        <v>165</v>
      </c>
      <c r="D285" s="89" t="s">
        <v>273</v>
      </c>
      <c r="E285" s="89" t="s">
        <v>158</v>
      </c>
      <c r="F285" s="89" t="s">
        <v>297</v>
      </c>
      <c r="G285" s="89" t="s">
        <v>158</v>
      </c>
      <c r="H285" s="89"/>
      <c r="I285" s="89"/>
      <c r="J285" s="89"/>
      <c r="K285" s="90" t="s">
        <v>457</v>
      </c>
      <c r="L285" s="91"/>
      <c r="M285" s="91"/>
      <c r="N285" s="91"/>
      <c r="O285" s="85">
        <f t="shared" si="111"/>
        <v>0</v>
      </c>
      <c r="P285" s="91"/>
      <c r="Q285" s="175"/>
      <c r="R285" s="91"/>
      <c r="S285" s="91"/>
      <c r="T285" s="91"/>
      <c r="U285" s="175"/>
      <c r="V285" s="92" t="e">
        <f t="shared" si="110"/>
        <v>#DIV/0!</v>
      </c>
      <c r="W285" s="91"/>
      <c r="X285" s="87"/>
      <c r="Y285" s="87"/>
      <c r="Z285" s="6"/>
    </row>
    <row r="286" spans="1:26" ht="22.5" customHeight="1" thickTop="1" thickBot="1" x14ac:dyDescent="0.4">
      <c r="A286" s="88">
        <v>1</v>
      </c>
      <c r="B286" s="89" t="s">
        <v>156</v>
      </c>
      <c r="C286" s="89" t="s">
        <v>165</v>
      </c>
      <c r="D286" s="89" t="s">
        <v>273</v>
      </c>
      <c r="E286" s="89" t="s">
        <v>158</v>
      </c>
      <c r="F286" s="89" t="s">
        <v>297</v>
      </c>
      <c r="G286" s="89" t="s">
        <v>167</v>
      </c>
      <c r="H286" s="89"/>
      <c r="I286" s="89"/>
      <c r="J286" s="89"/>
      <c r="K286" s="90" t="s">
        <v>456</v>
      </c>
      <c r="L286" s="91"/>
      <c r="M286" s="91"/>
      <c r="N286" s="91"/>
      <c r="O286" s="85">
        <f t="shared" si="111"/>
        <v>0</v>
      </c>
      <c r="P286" s="91"/>
      <c r="Q286" s="175"/>
      <c r="R286" s="91"/>
      <c r="S286" s="91"/>
      <c r="T286" s="91"/>
      <c r="U286" s="175"/>
      <c r="V286" s="92" t="e">
        <f t="shared" si="110"/>
        <v>#DIV/0!</v>
      </c>
      <c r="W286" s="91"/>
      <c r="X286" s="87"/>
      <c r="Y286" s="87"/>
      <c r="Z286" s="6"/>
    </row>
    <row r="287" spans="1:26" ht="22.5" customHeight="1" thickTop="1" thickBot="1" x14ac:dyDescent="0.4">
      <c r="A287" s="76">
        <v>1</v>
      </c>
      <c r="B287" s="77" t="s">
        <v>156</v>
      </c>
      <c r="C287" s="77" t="s">
        <v>165</v>
      </c>
      <c r="D287" s="77" t="s">
        <v>273</v>
      </c>
      <c r="E287" s="77" t="s">
        <v>158</v>
      </c>
      <c r="F287" s="77" t="s">
        <v>346</v>
      </c>
      <c r="G287" s="77"/>
      <c r="H287" s="77"/>
      <c r="I287" s="77"/>
      <c r="J287" s="77"/>
      <c r="K287" s="78" t="s">
        <v>458</v>
      </c>
      <c r="L287" s="79">
        <f>+L288+L289+L290</f>
        <v>0</v>
      </c>
      <c r="M287" s="79">
        <f>+M288+M289+M290</f>
        <v>0</v>
      </c>
      <c r="N287" s="79">
        <f>+N288+N289+N290</f>
        <v>0</v>
      </c>
      <c r="O287" s="79">
        <f t="shared" si="111"/>
        <v>0</v>
      </c>
      <c r="P287" s="79">
        <f t="shared" ref="P287:U287" si="115">+P288+P289+P290</f>
        <v>0</v>
      </c>
      <c r="Q287" s="176">
        <f t="shared" si="115"/>
        <v>0</v>
      </c>
      <c r="R287" s="79">
        <f t="shared" si="115"/>
        <v>0</v>
      </c>
      <c r="S287" s="79">
        <f t="shared" si="115"/>
        <v>0</v>
      </c>
      <c r="T287" s="79">
        <f t="shared" si="115"/>
        <v>0</v>
      </c>
      <c r="U287" s="176">
        <f t="shared" si="115"/>
        <v>0</v>
      </c>
      <c r="V287" s="80" t="e">
        <f t="shared" si="110"/>
        <v>#DIV/0!</v>
      </c>
      <c r="W287" s="79"/>
      <c r="X287" s="81"/>
      <c r="Y287" s="81"/>
      <c r="Z287" s="96"/>
    </row>
    <row r="288" spans="1:26" ht="22.5" customHeight="1" thickTop="1" thickBot="1" x14ac:dyDescent="0.4">
      <c r="A288" s="88">
        <v>1</v>
      </c>
      <c r="B288" s="89" t="s">
        <v>156</v>
      </c>
      <c r="C288" s="89" t="s">
        <v>165</v>
      </c>
      <c r="D288" s="89" t="s">
        <v>273</v>
      </c>
      <c r="E288" s="89" t="s">
        <v>158</v>
      </c>
      <c r="F288" s="89" t="s">
        <v>346</v>
      </c>
      <c r="G288" s="89" t="s">
        <v>158</v>
      </c>
      <c r="H288" s="89"/>
      <c r="I288" s="89"/>
      <c r="J288" s="89"/>
      <c r="K288" s="90" t="s">
        <v>459</v>
      </c>
      <c r="L288" s="91"/>
      <c r="M288" s="91"/>
      <c r="N288" s="91"/>
      <c r="O288" s="85">
        <f t="shared" si="111"/>
        <v>0</v>
      </c>
      <c r="P288" s="91"/>
      <c r="Q288" s="175"/>
      <c r="R288" s="91"/>
      <c r="S288" s="91"/>
      <c r="T288" s="91"/>
      <c r="U288" s="175"/>
      <c r="V288" s="92" t="e">
        <f t="shared" si="110"/>
        <v>#DIV/0!</v>
      </c>
      <c r="W288" s="91"/>
      <c r="X288" s="87"/>
      <c r="Y288" s="87"/>
      <c r="Z288" s="6"/>
    </row>
    <row r="289" spans="1:26" ht="22.5" customHeight="1" thickTop="1" thickBot="1" x14ac:dyDescent="0.4">
      <c r="A289" s="88">
        <v>1</v>
      </c>
      <c r="B289" s="89" t="s">
        <v>156</v>
      </c>
      <c r="C289" s="89" t="s">
        <v>165</v>
      </c>
      <c r="D289" s="89" t="s">
        <v>273</v>
      </c>
      <c r="E289" s="89" t="s">
        <v>158</v>
      </c>
      <c r="F289" s="89" t="s">
        <v>346</v>
      </c>
      <c r="G289" s="89" t="s">
        <v>167</v>
      </c>
      <c r="H289" s="89"/>
      <c r="I289" s="89"/>
      <c r="J289" s="89"/>
      <c r="K289" s="90" t="s">
        <v>460</v>
      </c>
      <c r="L289" s="91"/>
      <c r="M289" s="91"/>
      <c r="N289" s="91"/>
      <c r="O289" s="85">
        <f t="shared" si="111"/>
        <v>0</v>
      </c>
      <c r="P289" s="91"/>
      <c r="Q289" s="175"/>
      <c r="R289" s="91"/>
      <c r="S289" s="91"/>
      <c r="T289" s="91"/>
      <c r="U289" s="175"/>
      <c r="V289" s="92" t="e">
        <f t="shared" si="110"/>
        <v>#DIV/0!</v>
      </c>
      <c r="W289" s="91"/>
      <c r="X289" s="87"/>
      <c r="Y289" s="87"/>
      <c r="Z289" s="6"/>
    </row>
    <row r="290" spans="1:26" ht="22.5" customHeight="1" thickTop="1" thickBot="1" x14ac:dyDescent="0.4">
      <c r="A290" s="88">
        <v>1</v>
      </c>
      <c r="B290" s="89" t="s">
        <v>156</v>
      </c>
      <c r="C290" s="89" t="s">
        <v>165</v>
      </c>
      <c r="D290" s="89" t="s">
        <v>273</v>
      </c>
      <c r="E290" s="89" t="s">
        <v>158</v>
      </c>
      <c r="F290" s="89" t="s">
        <v>346</v>
      </c>
      <c r="G290" s="89" t="s">
        <v>228</v>
      </c>
      <c r="H290" s="89"/>
      <c r="I290" s="89"/>
      <c r="J290" s="89"/>
      <c r="K290" s="90" t="s">
        <v>461</v>
      </c>
      <c r="L290" s="91"/>
      <c r="M290" s="91"/>
      <c r="N290" s="91"/>
      <c r="O290" s="85">
        <f t="shared" si="111"/>
        <v>0</v>
      </c>
      <c r="P290" s="91"/>
      <c r="Q290" s="175"/>
      <c r="R290" s="91"/>
      <c r="S290" s="91"/>
      <c r="T290" s="91"/>
      <c r="U290" s="175"/>
      <c r="V290" s="92" t="e">
        <f t="shared" si="110"/>
        <v>#DIV/0!</v>
      </c>
      <c r="W290" s="91"/>
      <c r="X290" s="87"/>
      <c r="Y290" s="87"/>
      <c r="Z290" s="6"/>
    </row>
    <row r="291" spans="1:26" ht="22.5" customHeight="1" thickTop="1" thickBot="1" x14ac:dyDescent="0.4">
      <c r="A291" s="76">
        <v>1</v>
      </c>
      <c r="B291" s="77" t="s">
        <v>156</v>
      </c>
      <c r="C291" s="77" t="s">
        <v>165</v>
      </c>
      <c r="D291" s="77" t="s">
        <v>273</v>
      </c>
      <c r="E291" s="77" t="s">
        <v>158</v>
      </c>
      <c r="F291" s="77" t="s">
        <v>462</v>
      </c>
      <c r="G291" s="77"/>
      <c r="H291" s="77"/>
      <c r="I291" s="77"/>
      <c r="J291" s="77"/>
      <c r="K291" s="78" t="s">
        <v>463</v>
      </c>
      <c r="L291" s="79">
        <f>+L292+L293+L294</f>
        <v>0</v>
      </c>
      <c r="M291" s="79">
        <f>+M292+M293+M294</f>
        <v>0</v>
      </c>
      <c r="N291" s="79">
        <f>+N292+N293+N294</f>
        <v>0</v>
      </c>
      <c r="O291" s="79">
        <f t="shared" si="111"/>
        <v>0</v>
      </c>
      <c r="P291" s="79">
        <f t="shared" ref="P291:U291" si="116">+P292+P293+P294</f>
        <v>0</v>
      </c>
      <c r="Q291" s="176">
        <f t="shared" si="116"/>
        <v>0</v>
      </c>
      <c r="R291" s="79">
        <f t="shared" si="116"/>
        <v>0</v>
      </c>
      <c r="S291" s="79">
        <f t="shared" si="116"/>
        <v>0</v>
      </c>
      <c r="T291" s="79">
        <f t="shared" si="116"/>
        <v>0</v>
      </c>
      <c r="U291" s="176">
        <f t="shared" si="116"/>
        <v>0</v>
      </c>
      <c r="V291" s="80" t="e">
        <f t="shared" si="110"/>
        <v>#DIV/0!</v>
      </c>
      <c r="W291" s="79"/>
      <c r="X291" s="81"/>
      <c r="Y291" s="81"/>
      <c r="Z291" s="96"/>
    </row>
    <row r="292" spans="1:26" ht="22.5" customHeight="1" thickTop="1" thickBot="1" x14ac:dyDescent="0.4">
      <c r="A292" s="88">
        <v>1</v>
      </c>
      <c r="B292" s="89" t="s">
        <v>156</v>
      </c>
      <c r="C292" s="89" t="s">
        <v>165</v>
      </c>
      <c r="D292" s="89" t="s">
        <v>273</v>
      </c>
      <c r="E292" s="89" t="s">
        <v>158</v>
      </c>
      <c r="F292" s="89" t="s">
        <v>462</v>
      </c>
      <c r="G292" s="89" t="s">
        <v>158</v>
      </c>
      <c r="H292" s="89"/>
      <c r="I292" s="89"/>
      <c r="J292" s="89"/>
      <c r="K292" s="90" t="s">
        <v>464</v>
      </c>
      <c r="L292" s="91"/>
      <c r="M292" s="91"/>
      <c r="N292" s="91"/>
      <c r="O292" s="85">
        <f t="shared" si="111"/>
        <v>0</v>
      </c>
      <c r="P292" s="91"/>
      <c r="Q292" s="175"/>
      <c r="R292" s="91"/>
      <c r="S292" s="91"/>
      <c r="T292" s="91"/>
      <c r="U292" s="175"/>
      <c r="V292" s="92" t="e">
        <f t="shared" si="110"/>
        <v>#DIV/0!</v>
      </c>
      <c r="W292" s="91"/>
      <c r="X292" s="87"/>
      <c r="Y292" s="87"/>
      <c r="Z292" s="6"/>
    </row>
    <row r="293" spans="1:26" ht="22.5" customHeight="1" thickTop="1" thickBot="1" x14ac:dyDescent="0.4">
      <c r="A293" s="88">
        <v>1</v>
      </c>
      <c r="B293" s="89" t="s">
        <v>156</v>
      </c>
      <c r="C293" s="89" t="s">
        <v>165</v>
      </c>
      <c r="D293" s="89" t="s">
        <v>273</v>
      </c>
      <c r="E293" s="89" t="s">
        <v>158</v>
      </c>
      <c r="F293" s="89" t="s">
        <v>462</v>
      </c>
      <c r="G293" s="89" t="s">
        <v>167</v>
      </c>
      <c r="H293" s="89"/>
      <c r="I293" s="89"/>
      <c r="J293" s="89"/>
      <c r="K293" s="90" t="s">
        <v>465</v>
      </c>
      <c r="L293" s="91"/>
      <c r="M293" s="91"/>
      <c r="N293" s="91"/>
      <c r="O293" s="85">
        <f t="shared" si="111"/>
        <v>0</v>
      </c>
      <c r="P293" s="91"/>
      <c r="Q293" s="175"/>
      <c r="R293" s="91"/>
      <c r="S293" s="91"/>
      <c r="T293" s="91"/>
      <c r="U293" s="175"/>
      <c r="V293" s="92" t="e">
        <f t="shared" si="110"/>
        <v>#DIV/0!</v>
      </c>
      <c r="W293" s="91"/>
      <c r="X293" s="87"/>
      <c r="Y293" s="87"/>
      <c r="Z293" s="6"/>
    </row>
    <row r="294" spans="1:26" ht="22.5" customHeight="1" thickTop="1" thickBot="1" x14ac:dyDescent="0.4">
      <c r="A294" s="88">
        <v>1</v>
      </c>
      <c r="B294" s="89" t="s">
        <v>156</v>
      </c>
      <c r="C294" s="89" t="s">
        <v>165</v>
      </c>
      <c r="D294" s="89" t="s">
        <v>273</v>
      </c>
      <c r="E294" s="89" t="s">
        <v>158</v>
      </c>
      <c r="F294" s="89" t="s">
        <v>462</v>
      </c>
      <c r="G294" s="89" t="s">
        <v>228</v>
      </c>
      <c r="H294" s="89"/>
      <c r="I294" s="89"/>
      <c r="J294" s="89"/>
      <c r="K294" s="90" t="s">
        <v>466</v>
      </c>
      <c r="L294" s="91"/>
      <c r="M294" s="91"/>
      <c r="N294" s="91"/>
      <c r="O294" s="85">
        <f t="shared" si="111"/>
        <v>0</v>
      </c>
      <c r="P294" s="91"/>
      <c r="Q294" s="175"/>
      <c r="R294" s="91"/>
      <c r="S294" s="91"/>
      <c r="T294" s="91"/>
      <c r="U294" s="175"/>
      <c r="V294" s="92" t="e">
        <f t="shared" si="110"/>
        <v>#DIV/0!</v>
      </c>
      <c r="W294" s="91"/>
      <c r="X294" s="87"/>
      <c r="Y294" s="87"/>
      <c r="Z294" s="6"/>
    </row>
    <row r="295" spans="1:26" ht="22.5" customHeight="1" thickTop="1" thickBot="1" x14ac:dyDescent="0.4">
      <c r="A295" s="69">
        <v>1</v>
      </c>
      <c r="B295" s="70" t="s">
        <v>156</v>
      </c>
      <c r="C295" s="70" t="s">
        <v>165</v>
      </c>
      <c r="D295" s="70" t="s">
        <v>273</v>
      </c>
      <c r="E295" s="70" t="s">
        <v>167</v>
      </c>
      <c r="F295" s="70"/>
      <c r="G295" s="70"/>
      <c r="H295" s="71"/>
      <c r="I295" s="71"/>
      <c r="J295" s="71"/>
      <c r="K295" s="72" t="s">
        <v>467</v>
      </c>
      <c r="L295" s="73">
        <f>+L296</f>
        <v>0</v>
      </c>
      <c r="M295" s="73">
        <f>+M296</f>
        <v>0</v>
      </c>
      <c r="N295" s="73">
        <f>+N296</f>
        <v>0</v>
      </c>
      <c r="O295" s="73">
        <f t="shared" si="111"/>
        <v>0</v>
      </c>
      <c r="P295" s="73">
        <f t="shared" ref="P295:U295" si="117">+P296</f>
        <v>0</v>
      </c>
      <c r="Q295" s="177">
        <f t="shared" si="117"/>
        <v>0</v>
      </c>
      <c r="R295" s="73">
        <f t="shared" si="117"/>
        <v>0</v>
      </c>
      <c r="S295" s="73">
        <f t="shared" si="117"/>
        <v>0</v>
      </c>
      <c r="T295" s="73">
        <f t="shared" si="117"/>
        <v>0</v>
      </c>
      <c r="U295" s="177">
        <f t="shared" si="117"/>
        <v>0</v>
      </c>
      <c r="V295" s="74" t="e">
        <f t="shared" si="110"/>
        <v>#DIV/0!</v>
      </c>
      <c r="W295" s="73"/>
      <c r="X295" s="69"/>
      <c r="Y295" s="70"/>
      <c r="Z295" s="95"/>
    </row>
    <row r="296" spans="1:26" ht="22.5" customHeight="1" thickTop="1" thickBot="1" x14ac:dyDescent="0.4">
      <c r="A296" s="88">
        <v>1</v>
      </c>
      <c r="B296" s="89" t="s">
        <v>156</v>
      </c>
      <c r="C296" s="89" t="s">
        <v>165</v>
      </c>
      <c r="D296" s="89" t="s">
        <v>273</v>
      </c>
      <c r="E296" s="89" t="s">
        <v>167</v>
      </c>
      <c r="F296" s="89" t="s">
        <v>230</v>
      </c>
      <c r="G296" s="89"/>
      <c r="H296" s="89"/>
      <c r="I296" s="89"/>
      <c r="J296" s="89"/>
      <c r="K296" s="90" t="s">
        <v>468</v>
      </c>
      <c r="L296" s="91"/>
      <c r="M296" s="91"/>
      <c r="N296" s="91"/>
      <c r="O296" s="85">
        <f t="shared" si="111"/>
        <v>0</v>
      </c>
      <c r="P296" s="91"/>
      <c r="Q296" s="175"/>
      <c r="R296" s="91"/>
      <c r="S296" s="91"/>
      <c r="T296" s="91"/>
      <c r="U296" s="175"/>
      <c r="V296" s="92" t="e">
        <f t="shared" si="110"/>
        <v>#DIV/0!</v>
      </c>
      <c r="W296" s="91"/>
      <c r="X296" s="87"/>
      <c r="Y296" s="87"/>
      <c r="Z296" s="6"/>
    </row>
    <row r="297" spans="1:26" ht="22.5" customHeight="1" thickTop="1" thickBot="1" x14ac:dyDescent="0.4">
      <c r="A297" s="69">
        <v>1</v>
      </c>
      <c r="B297" s="70" t="s">
        <v>156</v>
      </c>
      <c r="C297" s="70" t="s">
        <v>165</v>
      </c>
      <c r="D297" s="70" t="s">
        <v>273</v>
      </c>
      <c r="E297" s="70" t="s">
        <v>228</v>
      </c>
      <c r="F297" s="70"/>
      <c r="G297" s="70"/>
      <c r="H297" s="71"/>
      <c r="I297" s="71"/>
      <c r="J297" s="71"/>
      <c r="K297" s="72" t="s">
        <v>469</v>
      </c>
      <c r="L297" s="73"/>
      <c r="M297" s="73"/>
      <c r="N297" s="73"/>
      <c r="O297" s="73">
        <f t="shared" si="111"/>
        <v>0</v>
      </c>
      <c r="P297" s="73"/>
      <c r="Q297" s="177"/>
      <c r="R297" s="73"/>
      <c r="S297" s="73"/>
      <c r="T297" s="73"/>
      <c r="U297" s="177"/>
      <c r="V297" s="74" t="e">
        <f t="shared" si="110"/>
        <v>#DIV/0!</v>
      </c>
      <c r="W297" s="73"/>
      <c r="X297" s="69"/>
      <c r="Y297" s="70"/>
      <c r="Z297" s="95"/>
    </row>
    <row r="298" spans="1:26" ht="22.5" customHeight="1" thickTop="1" thickBot="1" x14ac:dyDescent="0.4">
      <c r="A298" s="62">
        <v>1</v>
      </c>
      <c r="B298" s="63" t="s">
        <v>156</v>
      </c>
      <c r="C298" s="63" t="s">
        <v>165</v>
      </c>
      <c r="D298" s="63" t="s">
        <v>277</v>
      </c>
      <c r="E298" s="63"/>
      <c r="F298" s="63"/>
      <c r="G298" s="63"/>
      <c r="H298" s="64"/>
      <c r="I298" s="64"/>
      <c r="J298" s="64"/>
      <c r="K298" s="65" t="s">
        <v>470</v>
      </c>
      <c r="L298" s="66">
        <f>+L299+L305+L312</f>
        <v>4500000000</v>
      </c>
      <c r="M298" s="66">
        <f>+M299+M305+M312</f>
        <v>0</v>
      </c>
      <c r="N298" s="66">
        <f>+N299+N305+N312</f>
        <v>4500000000</v>
      </c>
      <c r="O298" s="66">
        <f t="shared" si="111"/>
        <v>0</v>
      </c>
      <c r="P298" s="66">
        <f t="shared" ref="P298:U298" si="118">+P299+P305+P312</f>
        <v>0</v>
      </c>
      <c r="Q298" s="179">
        <f t="shared" si="118"/>
        <v>0</v>
      </c>
      <c r="R298" s="66">
        <f t="shared" si="118"/>
        <v>0</v>
      </c>
      <c r="S298" s="66">
        <f t="shared" si="118"/>
        <v>0</v>
      </c>
      <c r="T298" s="66">
        <f t="shared" si="118"/>
        <v>0</v>
      </c>
      <c r="U298" s="179">
        <f t="shared" si="118"/>
        <v>0</v>
      </c>
      <c r="V298" s="67" t="e">
        <f t="shared" si="110"/>
        <v>#DIV/0!</v>
      </c>
      <c r="W298" s="66"/>
      <c r="X298" s="62"/>
      <c r="Y298" s="63"/>
      <c r="Z298" s="95"/>
    </row>
    <row r="299" spans="1:26" ht="22.5" customHeight="1" thickTop="1" thickBot="1" x14ac:dyDescent="0.4">
      <c r="A299" s="69">
        <v>1</v>
      </c>
      <c r="B299" s="70" t="s">
        <v>156</v>
      </c>
      <c r="C299" s="70" t="s">
        <v>165</v>
      </c>
      <c r="D299" s="70" t="s">
        <v>277</v>
      </c>
      <c r="E299" s="70" t="s">
        <v>158</v>
      </c>
      <c r="F299" s="70"/>
      <c r="G299" s="70"/>
      <c r="H299" s="71"/>
      <c r="I299" s="71"/>
      <c r="J299" s="71"/>
      <c r="K299" s="72" t="s">
        <v>471</v>
      </c>
      <c r="L299" s="73">
        <f>+L300+L301+L302+L303+L304</f>
        <v>4500000000</v>
      </c>
      <c r="M299" s="73">
        <f>+M300+M301+M302+M303+M304</f>
        <v>0</v>
      </c>
      <c r="N299" s="73">
        <f>+N300+N301+N302+N303+N304</f>
        <v>4500000000</v>
      </c>
      <c r="O299" s="73">
        <f t="shared" si="111"/>
        <v>0</v>
      </c>
      <c r="P299" s="73">
        <f t="shared" ref="P299:U299" si="119">+P300+P301+P302+P303+P304</f>
        <v>0</v>
      </c>
      <c r="Q299" s="177">
        <f t="shared" si="119"/>
        <v>0</v>
      </c>
      <c r="R299" s="73">
        <f t="shared" si="119"/>
        <v>0</v>
      </c>
      <c r="S299" s="73">
        <f t="shared" si="119"/>
        <v>0</v>
      </c>
      <c r="T299" s="73">
        <f t="shared" si="119"/>
        <v>0</v>
      </c>
      <c r="U299" s="177">
        <f t="shared" si="119"/>
        <v>0</v>
      </c>
      <c r="V299" s="74" t="e">
        <f t="shared" si="110"/>
        <v>#DIV/0!</v>
      </c>
      <c r="W299" s="73"/>
      <c r="X299" s="69"/>
      <c r="Y299" s="70"/>
      <c r="Z299" s="95"/>
    </row>
    <row r="300" spans="1:26" ht="22.5" customHeight="1" thickTop="1" thickBot="1" x14ac:dyDescent="0.4">
      <c r="A300" s="88">
        <v>1</v>
      </c>
      <c r="B300" s="89" t="s">
        <v>156</v>
      </c>
      <c r="C300" s="89" t="s">
        <v>165</v>
      </c>
      <c r="D300" s="89" t="s">
        <v>277</v>
      </c>
      <c r="E300" s="89" t="s">
        <v>158</v>
      </c>
      <c r="F300" s="89" t="s">
        <v>230</v>
      </c>
      <c r="G300" s="89"/>
      <c r="H300" s="89"/>
      <c r="I300" s="89"/>
      <c r="J300" s="89"/>
      <c r="K300" s="90" t="s">
        <v>472</v>
      </c>
      <c r="L300" s="91">
        <v>4500000000</v>
      </c>
      <c r="M300" s="91"/>
      <c r="N300" s="91">
        <v>4500000000</v>
      </c>
      <c r="O300" s="85">
        <f t="shared" si="111"/>
        <v>0</v>
      </c>
      <c r="P300" s="91"/>
      <c r="Q300" s="175">
        <v>0</v>
      </c>
      <c r="R300" s="91"/>
      <c r="S300" s="91"/>
      <c r="T300" s="91"/>
      <c r="U300" s="175"/>
      <c r="V300" s="92" t="e">
        <f t="shared" si="110"/>
        <v>#DIV/0!</v>
      </c>
      <c r="W300" s="91"/>
      <c r="X300" s="87"/>
      <c r="Y300" s="87"/>
      <c r="Z300" s="6"/>
    </row>
    <row r="301" spans="1:26" ht="22.5" customHeight="1" thickTop="1" thickBot="1" x14ac:dyDescent="0.4">
      <c r="A301" s="88">
        <v>1</v>
      </c>
      <c r="B301" s="89" t="s">
        <v>156</v>
      </c>
      <c r="C301" s="89" t="s">
        <v>165</v>
      </c>
      <c r="D301" s="89" t="s">
        <v>277</v>
      </c>
      <c r="E301" s="89" t="s">
        <v>158</v>
      </c>
      <c r="F301" s="89" t="s">
        <v>250</v>
      </c>
      <c r="G301" s="89"/>
      <c r="H301" s="89"/>
      <c r="I301" s="89"/>
      <c r="J301" s="89"/>
      <c r="K301" s="90" t="s">
        <v>473</v>
      </c>
      <c r="L301" s="91"/>
      <c r="M301" s="91"/>
      <c r="N301" s="91"/>
      <c r="O301" s="85">
        <f t="shared" si="111"/>
        <v>0</v>
      </c>
      <c r="P301" s="91"/>
      <c r="Q301" s="175"/>
      <c r="R301" s="91"/>
      <c r="S301" s="91"/>
      <c r="T301" s="91"/>
      <c r="U301" s="175"/>
      <c r="V301" s="92" t="e">
        <f t="shared" si="110"/>
        <v>#DIV/0!</v>
      </c>
      <c r="W301" s="91"/>
      <c r="X301" s="87"/>
      <c r="Y301" s="87"/>
      <c r="Z301" s="6"/>
    </row>
    <row r="302" spans="1:26" ht="22.5" customHeight="1" thickTop="1" thickBot="1" x14ac:dyDescent="0.4">
      <c r="A302" s="88">
        <v>1</v>
      </c>
      <c r="B302" s="89" t="s">
        <v>156</v>
      </c>
      <c r="C302" s="89" t="s">
        <v>165</v>
      </c>
      <c r="D302" s="89" t="s">
        <v>277</v>
      </c>
      <c r="E302" s="89" t="s">
        <v>158</v>
      </c>
      <c r="F302" s="89" t="s">
        <v>297</v>
      </c>
      <c r="G302" s="89"/>
      <c r="H302" s="89"/>
      <c r="I302" s="89"/>
      <c r="J302" s="89"/>
      <c r="K302" s="90" t="s">
        <v>474</v>
      </c>
      <c r="L302" s="91"/>
      <c r="M302" s="91"/>
      <c r="N302" s="91"/>
      <c r="O302" s="85">
        <f t="shared" si="111"/>
        <v>0</v>
      </c>
      <c r="P302" s="91"/>
      <c r="Q302" s="175"/>
      <c r="R302" s="91"/>
      <c r="S302" s="91"/>
      <c r="T302" s="91"/>
      <c r="U302" s="175"/>
      <c r="V302" s="92" t="e">
        <f t="shared" si="110"/>
        <v>#DIV/0!</v>
      </c>
      <c r="W302" s="91"/>
      <c r="X302" s="87"/>
      <c r="Y302" s="87"/>
      <c r="Z302" s="6"/>
    </row>
    <row r="303" spans="1:26" ht="22.5" customHeight="1" thickTop="1" thickBot="1" x14ac:dyDescent="0.4">
      <c r="A303" s="88">
        <v>1</v>
      </c>
      <c r="B303" s="89" t="s">
        <v>156</v>
      </c>
      <c r="C303" s="89" t="s">
        <v>165</v>
      </c>
      <c r="D303" s="89" t="s">
        <v>277</v>
      </c>
      <c r="E303" s="89" t="s">
        <v>158</v>
      </c>
      <c r="F303" s="89" t="s">
        <v>475</v>
      </c>
      <c r="G303" s="89"/>
      <c r="H303" s="89"/>
      <c r="I303" s="89"/>
      <c r="J303" s="89"/>
      <c r="K303" s="90" t="s">
        <v>463</v>
      </c>
      <c r="L303" s="91"/>
      <c r="M303" s="91"/>
      <c r="N303" s="91"/>
      <c r="O303" s="85">
        <f t="shared" si="111"/>
        <v>0</v>
      </c>
      <c r="P303" s="91"/>
      <c r="Q303" s="175"/>
      <c r="R303" s="91"/>
      <c r="S303" s="91"/>
      <c r="T303" s="91"/>
      <c r="U303" s="175"/>
      <c r="V303" s="92" t="e">
        <f t="shared" si="110"/>
        <v>#DIV/0!</v>
      </c>
      <c r="W303" s="91"/>
      <c r="X303" s="87"/>
      <c r="Y303" s="87"/>
      <c r="Z303" s="6"/>
    </row>
    <row r="304" spans="1:26" ht="22.5" customHeight="1" thickTop="1" thickBot="1" x14ac:dyDescent="0.4">
      <c r="A304" s="88">
        <v>1</v>
      </c>
      <c r="B304" s="89" t="s">
        <v>156</v>
      </c>
      <c r="C304" s="89" t="s">
        <v>165</v>
      </c>
      <c r="D304" s="89" t="s">
        <v>277</v>
      </c>
      <c r="E304" s="89" t="s">
        <v>158</v>
      </c>
      <c r="F304" s="89" t="s">
        <v>476</v>
      </c>
      <c r="G304" s="89"/>
      <c r="H304" s="89"/>
      <c r="I304" s="89"/>
      <c r="J304" s="89"/>
      <c r="K304" s="90" t="s">
        <v>477</v>
      </c>
      <c r="L304" s="91"/>
      <c r="M304" s="91"/>
      <c r="N304" s="91"/>
      <c r="O304" s="85">
        <f t="shared" si="111"/>
        <v>0</v>
      </c>
      <c r="P304" s="91"/>
      <c r="Q304" s="175"/>
      <c r="R304" s="91"/>
      <c r="S304" s="91"/>
      <c r="T304" s="91"/>
      <c r="U304" s="175"/>
      <c r="V304" s="92" t="e">
        <f t="shared" si="110"/>
        <v>#DIV/0!</v>
      </c>
      <c r="W304" s="91"/>
      <c r="X304" s="87"/>
      <c r="Y304" s="87"/>
      <c r="Z304" s="6"/>
    </row>
    <row r="305" spans="1:26" ht="22.5" customHeight="1" thickTop="1" thickBot="1" x14ac:dyDescent="0.4">
      <c r="A305" s="69">
        <v>1</v>
      </c>
      <c r="B305" s="70" t="s">
        <v>156</v>
      </c>
      <c r="C305" s="70" t="s">
        <v>165</v>
      </c>
      <c r="D305" s="70" t="s">
        <v>277</v>
      </c>
      <c r="E305" s="70" t="s">
        <v>167</v>
      </c>
      <c r="F305" s="70"/>
      <c r="G305" s="70"/>
      <c r="H305" s="71"/>
      <c r="I305" s="71"/>
      <c r="J305" s="71"/>
      <c r="K305" s="72" t="s">
        <v>467</v>
      </c>
      <c r="L305" s="73">
        <f>+L306+L311</f>
        <v>0</v>
      </c>
      <c r="M305" s="73">
        <f>+M306+M311</f>
        <v>0</v>
      </c>
      <c r="N305" s="73">
        <f>+N306+N311</f>
        <v>0</v>
      </c>
      <c r="O305" s="73">
        <f t="shared" si="111"/>
        <v>0</v>
      </c>
      <c r="P305" s="73">
        <f t="shared" ref="P305:U305" si="120">+P306+P311</f>
        <v>0</v>
      </c>
      <c r="Q305" s="177">
        <f t="shared" si="120"/>
        <v>0</v>
      </c>
      <c r="R305" s="73">
        <f t="shared" si="120"/>
        <v>0</v>
      </c>
      <c r="S305" s="73">
        <f t="shared" si="120"/>
        <v>0</v>
      </c>
      <c r="T305" s="73">
        <f t="shared" si="120"/>
        <v>0</v>
      </c>
      <c r="U305" s="177">
        <f t="shared" si="120"/>
        <v>0</v>
      </c>
      <c r="V305" s="74" t="e">
        <f t="shared" si="110"/>
        <v>#DIV/0!</v>
      </c>
      <c r="W305" s="73"/>
      <c r="X305" s="69"/>
      <c r="Y305" s="70"/>
      <c r="Z305" s="95"/>
    </row>
    <row r="306" spans="1:26" ht="22.5" customHeight="1" thickTop="1" thickBot="1" x14ac:dyDescent="0.4">
      <c r="A306" s="76">
        <v>1</v>
      </c>
      <c r="B306" s="77" t="s">
        <v>156</v>
      </c>
      <c r="C306" s="77" t="s">
        <v>165</v>
      </c>
      <c r="D306" s="77" t="s">
        <v>277</v>
      </c>
      <c r="E306" s="77" t="s">
        <v>167</v>
      </c>
      <c r="F306" s="77" t="s">
        <v>230</v>
      </c>
      <c r="G306" s="77"/>
      <c r="H306" s="77"/>
      <c r="I306" s="77"/>
      <c r="J306" s="77"/>
      <c r="K306" s="78" t="s">
        <v>478</v>
      </c>
      <c r="L306" s="79">
        <f>+L307+L308+L309+L310</f>
        <v>0</v>
      </c>
      <c r="M306" s="79">
        <f>+M307+M308+M309+M310</f>
        <v>0</v>
      </c>
      <c r="N306" s="79">
        <f>+N307+N308+N309+N310</f>
        <v>0</v>
      </c>
      <c r="O306" s="79">
        <f t="shared" si="111"/>
        <v>0</v>
      </c>
      <c r="P306" s="79">
        <f t="shared" ref="P306:U306" si="121">+P307+P308+P309+P310</f>
        <v>0</v>
      </c>
      <c r="Q306" s="176">
        <f t="shared" si="121"/>
        <v>0</v>
      </c>
      <c r="R306" s="79">
        <f t="shared" si="121"/>
        <v>0</v>
      </c>
      <c r="S306" s="79">
        <f t="shared" si="121"/>
        <v>0</v>
      </c>
      <c r="T306" s="79">
        <f t="shared" si="121"/>
        <v>0</v>
      </c>
      <c r="U306" s="176">
        <f t="shared" si="121"/>
        <v>0</v>
      </c>
      <c r="V306" s="80" t="e">
        <f t="shared" si="110"/>
        <v>#DIV/0!</v>
      </c>
      <c r="W306" s="79"/>
      <c r="X306" s="81"/>
      <c r="Y306" s="81"/>
      <c r="Z306" s="96"/>
    </row>
    <row r="307" spans="1:26" ht="22.5" customHeight="1" thickTop="1" thickBot="1" x14ac:dyDescent="0.4">
      <c r="A307" s="88">
        <v>1</v>
      </c>
      <c r="B307" s="89" t="s">
        <v>156</v>
      </c>
      <c r="C307" s="89" t="s">
        <v>165</v>
      </c>
      <c r="D307" s="89" t="s">
        <v>277</v>
      </c>
      <c r="E307" s="89" t="s">
        <v>167</v>
      </c>
      <c r="F307" s="89" t="s">
        <v>230</v>
      </c>
      <c r="G307" s="89" t="s">
        <v>158</v>
      </c>
      <c r="H307" s="89"/>
      <c r="I307" s="89"/>
      <c r="J307" s="89"/>
      <c r="K307" s="90" t="s">
        <v>479</v>
      </c>
      <c r="L307" s="91"/>
      <c r="M307" s="91"/>
      <c r="N307" s="91"/>
      <c r="O307" s="85">
        <f t="shared" si="111"/>
        <v>0</v>
      </c>
      <c r="P307" s="91"/>
      <c r="Q307" s="175"/>
      <c r="R307" s="91"/>
      <c r="S307" s="91"/>
      <c r="T307" s="91"/>
      <c r="U307" s="175"/>
      <c r="V307" s="92" t="e">
        <f t="shared" si="110"/>
        <v>#DIV/0!</v>
      </c>
      <c r="W307" s="91"/>
      <c r="X307" s="87"/>
      <c r="Y307" s="87"/>
      <c r="Z307" s="6"/>
    </row>
    <row r="308" spans="1:26" ht="22.5" customHeight="1" thickTop="1" thickBot="1" x14ac:dyDescent="0.4">
      <c r="A308" s="88">
        <v>1</v>
      </c>
      <c r="B308" s="89" t="s">
        <v>156</v>
      </c>
      <c r="C308" s="89" t="s">
        <v>165</v>
      </c>
      <c r="D308" s="89" t="s">
        <v>277</v>
      </c>
      <c r="E308" s="89" t="s">
        <v>167</v>
      </c>
      <c r="F308" s="89" t="s">
        <v>230</v>
      </c>
      <c r="G308" s="89" t="s">
        <v>167</v>
      </c>
      <c r="H308" s="89"/>
      <c r="I308" s="89"/>
      <c r="J308" s="89"/>
      <c r="K308" s="90" t="s">
        <v>480</v>
      </c>
      <c r="L308" s="91"/>
      <c r="M308" s="91"/>
      <c r="N308" s="91"/>
      <c r="O308" s="85">
        <f t="shared" si="111"/>
        <v>0</v>
      </c>
      <c r="P308" s="91"/>
      <c r="Q308" s="175"/>
      <c r="R308" s="91"/>
      <c r="S308" s="91"/>
      <c r="T308" s="91"/>
      <c r="U308" s="175"/>
      <c r="V308" s="92" t="e">
        <f t="shared" si="110"/>
        <v>#DIV/0!</v>
      </c>
      <c r="W308" s="91"/>
      <c r="X308" s="87"/>
      <c r="Y308" s="87"/>
      <c r="Z308" s="6"/>
    </row>
    <row r="309" spans="1:26" ht="22.5" customHeight="1" thickTop="1" thickBot="1" x14ac:dyDescent="0.4">
      <c r="A309" s="88">
        <v>1</v>
      </c>
      <c r="B309" s="89" t="s">
        <v>156</v>
      </c>
      <c r="C309" s="89" t="s">
        <v>165</v>
      </c>
      <c r="D309" s="89" t="s">
        <v>277</v>
      </c>
      <c r="E309" s="89" t="s">
        <v>167</v>
      </c>
      <c r="F309" s="89" t="s">
        <v>230</v>
      </c>
      <c r="G309" s="89" t="s">
        <v>228</v>
      </c>
      <c r="H309" s="89"/>
      <c r="I309" s="89"/>
      <c r="J309" s="89"/>
      <c r="K309" s="90" t="s">
        <v>854</v>
      </c>
      <c r="L309" s="91"/>
      <c r="M309" s="91"/>
      <c r="N309" s="91"/>
      <c r="O309" s="85">
        <f t="shared" si="111"/>
        <v>0</v>
      </c>
      <c r="P309" s="91"/>
      <c r="Q309" s="175"/>
      <c r="R309" s="91"/>
      <c r="S309" s="91"/>
      <c r="T309" s="91"/>
      <c r="U309" s="175"/>
      <c r="V309" s="92" t="e">
        <f t="shared" si="110"/>
        <v>#DIV/0!</v>
      </c>
      <c r="W309" s="91"/>
      <c r="X309" s="87"/>
      <c r="Y309" s="87"/>
      <c r="Z309" s="6"/>
    </row>
    <row r="310" spans="1:26" ht="22.5" customHeight="1" thickTop="1" thickBot="1" x14ac:dyDescent="0.4">
      <c r="A310" s="88">
        <v>1</v>
      </c>
      <c r="B310" s="89" t="s">
        <v>156</v>
      </c>
      <c r="C310" s="89" t="s">
        <v>165</v>
      </c>
      <c r="D310" s="89" t="s">
        <v>277</v>
      </c>
      <c r="E310" s="89" t="s">
        <v>167</v>
      </c>
      <c r="F310" s="89" t="s">
        <v>230</v>
      </c>
      <c r="G310" s="89" t="s">
        <v>235</v>
      </c>
      <c r="H310" s="89"/>
      <c r="I310" s="89"/>
      <c r="J310" s="89"/>
      <c r="K310" s="90" t="s">
        <v>855</v>
      </c>
      <c r="L310" s="91"/>
      <c r="M310" s="91"/>
      <c r="N310" s="91"/>
      <c r="O310" s="85">
        <f t="shared" si="111"/>
        <v>0</v>
      </c>
      <c r="P310" s="91"/>
      <c r="Q310" s="175"/>
      <c r="R310" s="91"/>
      <c r="S310" s="91"/>
      <c r="T310" s="91"/>
      <c r="U310" s="175"/>
      <c r="V310" s="92" t="e">
        <f t="shared" si="110"/>
        <v>#DIV/0!</v>
      </c>
      <c r="W310" s="91"/>
      <c r="X310" s="87"/>
      <c r="Y310" s="87"/>
      <c r="Z310" s="6"/>
    </row>
    <row r="311" spans="1:26" ht="22.5" customHeight="1" thickTop="1" thickBot="1" x14ac:dyDescent="0.4">
      <c r="A311" s="76">
        <v>1</v>
      </c>
      <c r="B311" s="77" t="s">
        <v>156</v>
      </c>
      <c r="C311" s="77" t="s">
        <v>165</v>
      </c>
      <c r="D311" s="77" t="s">
        <v>277</v>
      </c>
      <c r="E311" s="77" t="s">
        <v>167</v>
      </c>
      <c r="F311" s="77" t="s">
        <v>250</v>
      </c>
      <c r="G311" s="77"/>
      <c r="H311" s="77"/>
      <c r="I311" s="77"/>
      <c r="J311" s="77"/>
      <c r="K311" s="78" t="s">
        <v>481</v>
      </c>
      <c r="L311" s="79"/>
      <c r="M311" s="79"/>
      <c r="N311" s="79"/>
      <c r="O311" s="79">
        <f t="shared" si="111"/>
        <v>0</v>
      </c>
      <c r="P311" s="79"/>
      <c r="Q311" s="176"/>
      <c r="R311" s="79"/>
      <c r="S311" s="79"/>
      <c r="T311" s="79"/>
      <c r="U311" s="176"/>
      <c r="V311" s="80" t="e">
        <f t="shared" si="110"/>
        <v>#DIV/0!</v>
      </c>
      <c r="W311" s="79"/>
      <c r="X311" s="81"/>
      <c r="Y311" s="81"/>
      <c r="Z311" s="96"/>
    </row>
    <row r="312" spans="1:26" ht="22.5" customHeight="1" thickTop="1" thickBot="1" x14ac:dyDescent="0.4">
      <c r="A312" s="69">
        <v>1</v>
      </c>
      <c r="B312" s="70" t="s">
        <v>156</v>
      </c>
      <c r="C312" s="70" t="s">
        <v>165</v>
      </c>
      <c r="D312" s="70" t="s">
        <v>277</v>
      </c>
      <c r="E312" s="70" t="s">
        <v>228</v>
      </c>
      <c r="F312" s="70"/>
      <c r="G312" s="70"/>
      <c r="H312" s="71"/>
      <c r="I312" s="71"/>
      <c r="J312" s="71"/>
      <c r="K312" s="72" t="s">
        <v>469</v>
      </c>
      <c r="L312" s="73"/>
      <c r="M312" s="73"/>
      <c r="N312" s="73"/>
      <c r="O312" s="73">
        <f t="shared" si="111"/>
        <v>0</v>
      </c>
      <c r="P312" s="73"/>
      <c r="Q312" s="177"/>
      <c r="R312" s="73"/>
      <c r="S312" s="73"/>
      <c r="T312" s="73"/>
      <c r="U312" s="177"/>
      <c r="V312" s="74" t="e">
        <f t="shared" si="110"/>
        <v>#DIV/0!</v>
      </c>
      <c r="W312" s="73"/>
      <c r="X312" s="69"/>
      <c r="Y312" s="70"/>
      <c r="Z312" s="95"/>
    </row>
    <row r="313" spans="1:26" ht="22.5" customHeight="1" thickTop="1" thickBot="1" x14ac:dyDescent="0.4">
      <c r="A313" s="62">
        <v>1</v>
      </c>
      <c r="B313" s="63" t="s">
        <v>156</v>
      </c>
      <c r="C313" s="63" t="s">
        <v>165</v>
      </c>
      <c r="D313" s="63" t="s">
        <v>281</v>
      </c>
      <c r="E313" s="63"/>
      <c r="F313" s="63"/>
      <c r="G313" s="63"/>
      <c r="H313" s="64"/>
      <c r="I313" s="64"/>
      <c r="J313" s="64"/>
      <c r="K313" s="65" t="s">
        <v>482</v>
      </c>
      <c r="L313" s="66">
        <f>+L314+L324+L325+L328</f>
        <v>0</v>
      </c>
      <c r="M313" s="66">
        <f>+M314+M324+M325+M328</f>
        <v>638125000</v>
      </c>
      <c r="N313" s="66">
        <f>+N314+N324+N325+N328</f>
        <v>0</v>
      </c>
      <c r="O313" s="66">
        <f t="shared" si="111"/>
        <v>638125000</v>
      </c>
      <c r="P313" s="66">
        <f t="shared" ref="P313:U313" si="122">+P314+P324+P325+P328</f>
        <v>0</v>
      </c>
      <c r="Q313" s="179">
        <f t="shared" si="122"/>
        <v>638125000</v>
      </c>
      <c r="R313" s="66">
        <f t="shared" si="122"/>
        <v>0</v>
      </c>
      <c r="S313" s="66">
        <f t="shared" si="122"/>
        <v>0</v>
      </c>
      <c r="T313" s="66">
        <f t="shared" si="122"/>
        <v>282699640</v>
      </c>
      <c r="U313" s="179">
        <f t="shared" si="122"/>
        <v>282699640</v>
      </c>
      <c r="V313" s="67">
        <f t="shared" si="110"/>
        <v>1</v>
      </c>
      <c r="W313" s="66"/>
      <c r="X313" s="62"/>
      <c r="Y313" s="63"/>
      <c r="Z313" s="95"/>
    </row>
    <row r="314" spans="1:26" ht="22.5" customHeight="1" thickTop="1" thickBot="1" x14ac:dyDescent="0.4">
      <c r="A314" s="69">
        <v>1</v>
      </c>
      <c r="B314" s="70" t="s">
        <v>156</v>
      </c>
      <c r="C314" s="70" t="s">
        <v>165</v>
      </c>
      <c r="D314" s="70" t="s">
        <v>281</v>
      </c>
      <c r="E314" s="70" t="s">
        <v>158</v>
      </c>
      <c r="F314" s="70"/>
      <c r="G314" s="70"/>
      <c r="H314" s="71"/>
      <c r="I314" s="71"/>
      <c r="J314" s="71"/>
      <c r="K314" s="72" t="s">
        <v>483</v>
      </c>
      <c r="L314" s="73">
        <f>+L315+L318+L321</f>
        <v>0</v>
      </c>
      <c r="M314" s="73">
        <f>+M315+M318+M321</f>
        <v>38125000</v>
      </c>
      <c r="N314" s="73">
        <f>+N315+N318+N321</f>
        <v>0</v>
      </c>
      <c r="O314" s="73">
        <f t="shared" si="111"/>
        <v>38125000</v>
      </c>
      <c r="P314" s="73">
        <f t="shared" ref="P314:U314" si="123">+P315+P318+P321</f>
        <v>0</v>
      </c>
      <c r="Q314" s="177">
        <f t="shared" si="123"/>
        <v>38125000</v>
      </c>
      <c r="R314" s="73">
        <f t="shared" si="123"/>
        <v>0</v>
      </c>
      <c r="S314" s="73">
        <f t="shared" si="123"/>
        <v>0</v>
      </c>
      <c r="T314" s="73">
        <f t="shared" si="123"/>
        <v>82699640</v>
      </c>
      <c r="U314" s="177">
        <f t="shared" si="123"/>
        <v>82699640</v>
      </c>
      <c r="V314" s="74">
        <f t="shared" si="110"/>
        <v>1</v>
      </c>
      <c r="W314" s="73"/>
      <c r="X314" s="69"/>
      <c r="Y314" s="70"/>
      <c r="Z314" s="95"/>
    </row>
    <row r="315" spans="1:26" ht="22.5" customHeight="1" thickTop="1" thickBot="1" x14ac:dyDescent="0.4">
      <c r="A315" s="76">
        <v>1</v>
      </c>
      <c r="B315" s="76" t="s">
        <v>156</v>
      </c>
      <c r="C315" s="76" t="s">
        <v>165</v>
      </c>
      <c r="D315" s="77" t="s">
        <v>281</v>
      </c>
      <c r="E315" s="77" t="s">
        <v>158</v>
      </c>
      <c r="F315" s="77" t="s">
        <v>230</v>
      </c>
      <c r="G315" s="93"/>
      <c r="H315" s="77"/>
      <c r="I315" s="77"/>
      <c r="J315" s="77"/>
      <c r="K315" s="78" t="s">
        <v>484</v>
      </c>
      <c r="L315" s="79">
        <f>+L316+L317</f>
        <v>0</v>
      </c>
      <c r="M315" s="79">
        <f>+M316+M317</f>
        <v>38125000</v>
      </c>
      <c r="N315" s="79">
        <f>+N316+N317</f>
        <v>0</v>
      </c>
      <c r="O315" s="79">
        <f t="shared" si="111"/>
        <v>38125000</v>
      </c>
      <c r="P315" s="79">
        <f t="shared" ref="P315:U315" si="124">+P316+P317</f>
        <v>0</v>
      </c>
      <c r="Q315" s="176">
        <f t="shared" si="124"/>
        <v>38125000</v>
      </c>
      <c r="R315" s="79">
        <f t="shared" si="124"/>
        <v>0</v>
      </c>
      <c r="S315" s="79">
        <f t="shared" si="124"/>
        <v>0</v>
      </c>
      <c r="T315" s="79">
        <f t="shared" si="124"/>
        <v>82699640</v>
      </c>
      <c r="U315" s="176">
        <f t="shared" si="124"/>
        <v>82699640</v>
      </c>
      <c r="V315" s="80">
        <f t="shared" si="110"/>
        <v>1</v>
      </c>
      <c r="W315" s="79"/>
      <c r="X315" s="76"/>
      <c r="Y315" s="76"/>
      <c r="Z315" s="96"/>
    </row>
    <row r="316" spans="1:26" ht="30.65" customHeight="1" thickTop="1" thickBot="1" x14ac:dyDescent="0.4">
      <c r="A316" s="88">
        <v>1</v>
      </c>
      <c r="B316" s="89" t="s">
        <v>156</v>
      </c>
      <c r="C316" s="89" t="s">
        <v>165</v>
      </c>
      <c r="D316" s="89" t="s">
        <v>281</v>
      </c>
      <c r="E316" s="89" t="s">
        <v>158</v>
      </c>
      <c r="F316" s="89" t="s">
        <v>230</v>
      </c>
      <c r="G316" s="89" t="s">
        <v>158</v>
      </c>
      <c r="H316" s="89"/>
      <c r="I316" s="89"/>
      <c r="J316" s="89"/>
      <c r="K316" s="90" t="s">
        <v>485</v>
      </c>
      <c r="L316" s="91">
        <v>0</v>
      </c>
      <c r="M316" s="91">
        <v>38125000</v>
      </c>
      <c r="N316" s="91"/>
      <c r="O316" s="85">
        <f t="shared" si="111"/>
        <v>38125000</v>
      </c>
      <c r="P316" s="91"/>
      <c r="Q316" s="175">
        <v>38125000</v>
      </c>
      <c r="R316" s="91"/>
      <c r="S316" s="91"/>
      <c r="T316" s="175">
        <v>82699640</v>
      </c>
      <c r="U316" s="175">
        <v>82699640</v>
      </c>
      <c r="V316" s="92">
        <f t="shared" si="110"/>
        <v>1</v>
      </c>
      <c r="W316" s="91"/>
      <c r="X316" s="237" t="s">
        <v>706</v>
      </c>
      <c r="Y316" s="268" t="s">
        <v>707</v>
      </c>
      <c r="Z316" s="6"/>
    </row>
    <row r="317" spans="1:26" ht="22.5" customHeight="1" thickTop="1" thickBot="1" x14ac:dyDescent="0.4">
      <c r="A317" s="88">
        <v>1</v>
      </c>
      <c r="B317" s="89" t="s">
        <v>156</v>
      </c>
      <c r="C317" s="89" t="s">
        <v>165</v>
      </c>
      <c r="D317" s="89" t="s">
        <v>281</v>
      </c>
      <c r="E317" s="89" t="s">
        <v>158</v>
      </c>
      <c r="F317" s="89" t="s">
        <v>230</v>
      </c>
      <c r="G317" s="89" t="s">
        <v>167</v>
      </c>
      <c r="H317" s="89"/>
      <c r="I317" s="89"/>
      <c r="J317" s="89"/>
      <c r="K317" s="90" t="s">
        <v>486</v>
      </c>
      <c r="L317" s="91"/>
      <c r="M317" s="91"/>
      <c r="N317" s="91"/>
      <c r="O317" s="85">
        <f t="shared" si="111"/>
        <v>0</v>
      </c>
      <c r="P317" s="91"/>
      <c r="Q317" s="175"/>
      <c r="R317" s="91"/>
      <c r="S317" s="91"/>
      <c r="T317" s="91"/>
      <c r="U317" s="175"/>
      <c r="V317" s="92" t="e">
        <f t="shared" si="110"/>
        <v>#DIV/0!</v>
      </c>
      <c r="W317" s="91"/>
      <c r="X317" s="87"/>
      <c r="Y317" s="87"/>
      <c r="Z317" s="6"/>
    </row>
    <row r="318" spans="1:26" ht="22.5" customHeight="1" thickTop="1" thickBot="1" x14ac:dyDescent="0.4">
      <c r="A318" s="76">
        <v>1</v>
      </c>
      <c r="B318" s="76" t="s">
        <v>156</v>
      </c>
      <c r="C318" s="76" t="s">
        <v>165</v>
      </c>
      <c r="D318" s="77" t="s">
        <v>281</v>
      </c>
      <c r="E318" s="77" t="s">
        <v>158</v>
      </c>
      <c r="F318" s="77" t="s">
        <v>250</v>
      </c>
      <c r="G318" s="93"/>
      <c r="H318" s="77"/>
      <c r="I318" s="77"/>
      <c r="J318" s="77"/>
      <c r="K318" s="78" t="s">
        <v>487</v>
      </c>
      <c r="L318" s="79">
        <f>+L319+L320</f>
        <v>0</v>
      </c>
      <c r="M318" s="79">
        <f>+M319+M320</f>
        <v>0</v>
      </c>
      <c r="N318" s="79">
        <f>+N319+N320</f>
        <v>0</v>
      </c>
      <c r="O318" s="79">
        <f t="shared" si="111"/>
        <v>0</v>
      </c>
      <c r="P318" s="79">
        <f t="shared" ref="P318:U318" si="125">+P319+P320</f>
        <v>0</v>
      </c>
      <c r="Q318" s="176">
        <f t="shared" si="125"/>
        <v>0</v>
      </c>
      <c r="R318" s="79">
        <f t="shared" si="125"/>
        <v>0</v>
      </c>
      <c r="S318" s="79">
        <f t="shared" si="125"/>
        <v>0</v>
      </c>
      <c r="T318" s="79">
        <f t="shared" si="125"/>
        <v>0</v>
      </c>
      <c r="U318" s="176">
        <f t="shared" si="125"/>
        <v>0</v>
      </c>
      <c r="V318" s="80" t="e">
        <f t="shared" si="110"/>
        <v>#DIV/0!</v>
      </c>
      <c r="W318" s="79"/>
      <c r="X318" s="76"/>
      <c r="Y318" s="76"/>
      <c r="Z318" s="96"/>
    </row>
    <row r="319" spans="1:26" ht="22.5" customHeight="1" thickTop="1" thickBot="1" x14ac:dyDescent="0.4">
      <c r="A319" s="88">
        <v>1</v>
      </c>
      <c r="B319" s="89" t="s">
        <v>156</v>
      </c>
      <c r="C319" s="89" t="s">
        <v>165</v>
      </c>
      <c r="D319" s="89" t="s">
        <v>281</v>
      </c>
      <c r="E319" s="89" t="s">
        <v>158</v>
      </c>
      <c r="F319" s="89" t="s">
        <v>250</v>
      </c>
      <c r="G319" s="89" t="s">
        <v>158</v>
      </c>
      <c r="H319" s="89"/>
      <c r="I319" s="89"/>
      <c r="J319" s="89"/>
      <c r="K319" s="90" t="s">
        <v>485</v>
      </c>
      <c r="L319" s="91"/>
      <c r="M319" s="91"/>
      <c r="N319" s="91"/>
      <c r="O319" s="85">
        <f t="shared" si="111"/>
        <v>0</v>
      </c>
      <c r="P319" s="91"/>
      <c r="Q319" s="175"/>
      <c r="R319" s="91"/>
      <c r="S319" s="91"/>
      <c r="T319" s="91"/>
      <c r="U319" s="175"/>
      <c r="V319" s="92" t="e">
        <f t="shared" si="110"/>
        <v>#DIV/0!</v>
      </c>
      <c r="W319" s="91"/>
      <c r="X319" s="87"/>
      <c r="Y319" s="87"/>
      <c r="Z319" s="6"/>
    </row>
    <row r="320" spans="1:26" ht="22.5" customHeight="1" thickTop="1" thickBot="1" x14ac:dyDescent="0.4">
      <c r="A320" s="88">
        <v>1</v>
      </c>
      <c r="B320" s="89" t="s">
        <v>156</v>
      </c>
      <c r="C320" s="89" t="s">
        <v>165</v>
      </c>
      <c r="D320" s="89" t="s">
        <v>281</v>
      </c>
      <c r="E320" s="89" t="s">
        <v>158</v>
      </c>
      <c r="F320" s="89" t="s">
        <v>250</v>
      </c>
      <c r="G320" s="89" t="s">
        <v>167</v>
      </c>
      <c r="H320" s="89"/>
      <c r="I320" s="89"/>
      <c r="J320" s="89"/>
      <c r="K320" s="90" t="s">
        <v>486</v>
      </c>
      <c r="L320" s="91"/>
      <c r="M320" s="91"/>
      <c r="N320" s="91"/>
      <c r="O320" s="85">
        <f t="shared" si="111"/>
        <v>0</v>
      </c>
      <c r="P320" s="91"/>
      <c r="Q320" s="175"/>
      <c r="R320" s="91"/>
      <c r="S320" s="91"/>
      <c r="T320" s="91"/>
      <c r="U320" s="175"/>
      <c r="V320" s="92" t="e">
        <f t="shared" si="110"/>
        <v>#DIV/0!</v>
      </c>
      <c r="W320" s="91"/>
      <c r="X320" s="87"/>
      <c r="Y320" s="87"/>
      <c r="Z320" s="6"/>
    </row>
    <row r="321" spans="1:26" ht="22.5" customHeight="1" thickTop="1" thickBot="1" x14ac:dyDescent="0.4">
      <c r="A321" s="76">
        <v>1</v>
      </c>
      <c r="B321" s="76" t="s">
        <v>156</v>
      </c>
      <c r="C321" s="76" t="s">
        <v>165</v>
      </c>
      <c r="D321" s="77" t="s">
        <v>281</v>
      </c>
      <c r="E321" s="77" t="s">
        <v>158</v>
      </c>
      <c r="F321" s="77" t="s">
        <v>297</v>
      </c>
      <c r="G321" s="93"/>
      <c r="H321" s="77"/>
      <c r="I321" s="77"/>
      <c r="J321" s="77"/>
      <c r="K321" s="78" t="s">
        <v>488</v>
      </c>
      <c r="L321" s="79">
        <f>+L322+L323</f>
        <v>0</v>
      </c>
      <c r="M321" s="79">
        <f>+M322+M323</f>
        <v>0</v>
      </c>
      <c r="N321" s="79">
        <f>+N322+N323</f>
        <v>0</v>
      </c>
      <c r="O321" s="79">
        <f t="shared" si="111"/>
        <v>0</v>
      </c>
      <c r="P321" s="79">
        <f t="shared" ref="P321:U321" si="126">+P322+P323</f>
        <v>0</v>
      </c>
      <c r="Q321" s="176">
        <f t="shared" si="126"/>
        <v>0</v>
      </c>
      <c r="R321" s="79">
        <f t="shared" si="126"/>
        <v>0</v>
      </c>
      <c r="S321" s="79">
        <f t="shared" si="126"/>
        <v>0</v>
      </c>
      <c r="T321" s="79">
        <f t="shared" si="126"/>
        <v>0</v>
      </c>
      <c r="U321" s="176">
        <f t="shared" si="126"/>
        <v>0</v>
      </c>
      <c r="V321" s="80" t="e">
        <f t="shared" si="110"/>
        <v>#DIV/0!</v>
      </c>
      <c r="W321" s="79"/>
      <c r="X321" s="76"/>
      <c r="Y321" s="76"/>
      <c r="Z321" s="96"/>
    </row>
    <row r="322" spans="1:26" ht="22.5" customHeight="1" thickTop="1" thickBot="1" x14ac:dyDescent="0.4">
      <c r="A322" s="88">
        <v>1</v>
      </c>
      <c r="B322" s="89" t="s">
        <v>156</v>
      </c>
      <c r="C322" s="89" t="s">
        <v>165</v>
      </c>
      <c r="D322" s="89" t="s">
        <v>281</v>
      </c>
      <c r="E322" s="89" t="s">
        <v>158</v>
      </c>
      <c r="F322" s="89" t="s">
        <v>297</v>
      </c>
      <c r="G322" s="89" t="s">
        <v>158</v>
      </c>
      <c r="H322" s="89"/>
      <c r="I322" s="89"/>
      <c r="J322" s="89"/>
      <c r="K322" s="90" t="s">
        <v>485</v>
      </c>
      <c r="L322" s="91"/>
      <c r="M322" s="91"/>
      <c r="N322" s="91"/>
      <c r="O322" s="85">
        <f t="shared" si="111"/>
        <v>0</v>
      </c>
      <c r="P322" s="91"/>
      <c r="Q322" s="175"/>
      <c r="R322" s="91"/>
      <c r="S322" s="91"/>
      <c r="T322" s="91"/>
      <c r="U322" s="175"/>
      <c r="V322" s="92" t="e">
        <f t="shared" si="110"/>
        <v>#DIV/0!</v>
      </c>
      <c r="W322" s="91"/>
      <c r="X322" s="87"/>
      <c r="Y322" s="87"/>
      <c r="Z322" s="6"/>
    </row>
    <row r="323" spans="1:26" ht="22.5" customHeight="1" thickTop="1" thickBot="1" x14ac:dyDescent="0.4">
      <c r="A323" s="88">
        <v>1</v>
      </c>
      <c r="B323" s="89" t="s">
        <v>156</v>
      </c>
      <c r="C323" s="89" t="s">
        <v>165</v>
      </c>
      <c r="D323" s="89" t="s">
        <v>281</v>
      </c>
      <c r="E323" s="89" t="s">
        <v>158</v>
      </c>
      <c r="F323" s="89" t="s">
        <v>297</v>
      </c>
      <c r="G323" s="89" t="s">
        <v>167</v>
      </c>
      <c r="H323" s="89"/>
      <c r="I323" s="89"/>
      <c r="J323" s="89"/>
      <c r="K323" s="90" t="s">
        <v>486</v>
      </c>
      <c r="L323" s="91"/>
      <c r="M323" s="91"/>
      <c r="N323" s="91"/>
      <c r="O323" s="85">
        <f t="shared" si="111"/>
        <v>0</v>
      </c>
      <c r="P323" s="91"/>
      <c r="Q323" s="175"/>
      <c r="R323" s="91"/>
      <c r="S323" s="91"/>
      <c r="T323" s="91"/>
      <c r="U323" s="175"/>
      <c r="V323" s="92" t="e">
        <f t="shared" si="110"/>
        <v>#DIV/0!</v>
      </c>
      <c r="W323" s="91"/>
      <c r="X323" s="87"/>
      <c r="Y323" s="87"/>
      <c r="Z323" s="6"/>
    </row>
    <row r="324" spans="1:26" ht="22.5" customHeight="1" thickTop="1" thickBot="1" x14ac:dyDescent="0.4">
      <c r="A324" s="69">
        <v>1</v>
      </c>
      <c r="B324" s="70" t="s">
        <v>156</v>
      </c>
      <c r="C324" s="70" t="s">
        <v>165</v>
      </c>
      <c r="D324" s="70" t="s">
        <v>281</v>
      </c>
      <c r="E324" s="70" t="s">
        <v>167</v>
      </c>
      <c r="F324" s="70"/>
      <c r="G324" s="70"/>
      <c r="H324" s="71"/>
      <c r="I324" s="71"/>
      <c r="J324" s="71"/>
      <c r="K324" s="72" t="s">
        <v>327</v>
      </c>
      <c r="L324" s="73"/>
      <c r="M324" s="73"/>
      <c r="N324" s="73"/>
      <c r="O324" s="73">
        <f t="shared" si="111"/>
        <v>0</v>
      </c>
      <c r="P324" s="73"/>
      <c r="Q324" s="177"/>
      <c r="R324" s="73"/>
      <c r="S324" s="73"/>
      <c r="T324" s="73"/>
      <c r="U324" s="177"/>
      <c r="V324" s="74" t="e">
        <f t="shared" si="110"/>
        <v>#DIV/0!</v>
      </c>
      <c r="W324" s="73"/>
      <c r="X324" s="69"/>
      <c r="Y324" s="70"/>
      <c r="Z324" s="95"/>
    </row>
    <row r="325" spans="1:26" ht="22.5" customHeight="1" thickTop="1" thickBot="1" x14ac:dyDescent="0.4">
      <c r="A325" s="69">
        <v>1</v>
      </c>
      <c r="B325" s="70" t="s">
        <v>156</v>
      </c>
      <c r="C325" s="70" t="s">
        <v>165</v>
      </c>
      <c r="D325" s="70" t="s">
        <v>281</v>
      </c>
      <c r="E325" s="70" t="s">
        <v>228</v>
      </c>
      <c r="F325" s="70"/>
      <c r="G325" s="70"/>
      <c r="H325" s="71"/>
      <c r="I325" s="71"/>
      <c r="J325" s="71"/>
      <c r="K325" s="72" t="s">
        <v>489</v>
      </c>
      <c r="L325" s="73">
        <f>+L326+L327</f>
        <v>0</v>
      </c>
      <c r="M325" s="73">
        <f>+M326+M327</f>
        <v>0</v>
      </c>
      <c r="N325" s="73">
        <f>+N326+N327</f>
        <v>0</v>
      </c>
      <c r="O325" s="73">
        <f t="shared" si="111"/>
        <v>0</v>
      </c>
      <c r="P325" s="73">
        <f t="shared" ref="P325:U325" si="127">+P326+P327</f>
        <v>0</v>
      </c>
      <c r="Q325" s="177">
        <f t="shared" si="127"/>
        <v>0</v>
      </c>
      <c r="R325" s="73">
        <f t="shared" si="127"/>
        <v>0</v>
      </c>
      <c r="S325" s="73">
        <f t="shared" si="127"/>
        <v>0</v>
      </c>
      <c r="T325" s="73">
        <f t="shared" si="127"/>
        <v>0</v>
      </c>
      <c r="U325" s="177">
        <f t="shared" si="127"/>
        <v>0</v>
      </c>
      <c r="V325" s="74" t="e">
        <f t="shared" si="110"/>
        <v>#DIV/0!</v>
      </c>
      <c r="W325" s="73"/>
      <c r="X325" s="69"/>
      <c r="Y325" s="70"/>
      <c r="Z325" s="95"/>
    </row>
    <row r="326" spans="1:26" ht="22.5" customHeight="1" thickTop="1" thickBot="1" x14ac:dyDescent="0.4">
      <c r="A326" s="88">
        <v>1</v>
      </c>
      <c r="B326" s="89" t="s">
        <v>156</v>
      </c>
      <c r="C326" s="89" t="s">
        <v>165</v>
      </c>
      <c r="D326" s="89" t="s">
        <v>281</v>
      </c>
      <c r="E326" s="89" t="s">
        <v>228</v>
      </c>
      <c r="F326" s="89" t="s">
        <v>230</v>
      </c>
      <c r="G326" s="89"/>
      <c r="H326" s="89"/>
      <c r="I326" s="89"/>
      <c r="J326" s="89"/>
      <c r="K326" s="90" t="s">
        <v>490</v>
      </c>
      <c r="L326" s="91"/>
      <c r="M326" s="91"/>
      <c r="N326" s="91"/>
      <c r="O326" s="85">
        <f t="shared" si="111"/>
        <v>0</v>
      </c>
      <c r="P326" s="91"/>
      <c r="Q326" s="175"/>
      <c r="R326" s="91"/>
      <c r="S326" s="91"/>
      <c r="T326" s="91"/>
      <c r="U326" s="175"/>
      <c r="V326" s="92" t="e">
        <f t="shared" si="110"/>
        <v>#DIV/0!</v>
      </c>
      <c r="W326" s="91"/>
      <c r="X326" s="87"/>
      <c r="Y326" s="87"/>
      <c r="Z326" s="6"/>
    </row>
    <row r="327" spans="1:26" ht="22.5" customHeight="1" thickTop="1" thickBot="1" x14ac:dyDescent="0.4">
      <c r="A327" s="88">
        <v>1</v>
      </c>
      <c r="B327" s="89" t="s">
        <v>156</v>
      </c>
      <c r="C327" s="89" t="s">
        <v>165</v>
      </c>
      <c r="D327" s="89" t="s">
        <v>281</v>
      </c>
      <c r="E327" s="89" t="s">
        <v>228</v>
      </c>
      <c r="F327" s="89" t="s">
        <v>250</v>
      </c>
      <c r="G327" s="89"/>
      <c r="H327" s="89"/>
      <c r="I327" s="89"/>
      <c r="J327" s="89"/>
      <c r="K327" s="90" t="s">
        <v>491</v>
      </c>
      <c r="L327" s="91"/>
      <c r="M327" s="91"/>
      <c r="N327" s="91"/>
      <c r="O327" s="85">
        <f t="shared" si="111"/>
        <v>0</v>
      </c>
      <c r="P327" s="91"/>
      <c r="Q327" s="175"/>
      <c r="R327" s="91"/>
      <c r="S327" s="91"/>
      <c r="T327" s="91"/>
      <c r="U327" s="175"/>
      <c r="V327" s="92" t="e">
        <f t="shared" ref="V327:V390" si="128">+U327/T327</f>
        <v>#DIV/0!</v>
      </c>
      <c r="W327" s="91"/>
      <c r="X327" s="87"/>
      <c r="Y327" s="87"/>
      <c r="Z327" s="6"/>
    </row>
    <row r="328" spans="1:26" ht="22.5" customHeight="1" thickTop="1" thickBot="1" x14ac:dyDescent="0.4">
      <c r="A328" s="69">
        <v>1</v>
      </c>
      <c r="B328" s="70" t="s">
        <v>156</v>
      </c>
      <c r="C328" s="70" t="s">
        <v>165</v>
      </c>
      <c r="D328" s="70" t="s">
        <v>281</v>
      </c>
      <c r="E328" s="70" t="s">
        <v>273</v>
      </c>
      <c r="F328" s="70"/>
      <c r="G328" s="70"/>
      <c r="H328" s="71"/>
      <c r="I328" s="71"/>
      <c r="J328" s="71"/>
      <c r="K328" s="72" t="s">
        <v>492</v>
      </c>
      <c r="L328" s="73">
        <f>+L329+L330</f>
        <v>0</v>
      </c>
      <c r="M328" s="73">
        <f>+M329+M330</f>
        <v>600000000</v>
      </c>
      <c r="N328" s="73">
        <f>+N329+N330</f>
        <v>0</v>
      </c>
      <c r="O328" s="73">
        <f t="shared" ref="O328:O391" si="129">+L328+M328-N328</f>
        <v>600000000</v>
      </c>
      <c r="P328" s="73">
        <f t="shared" ref="P328:U328" si="130">+P329+P330</f>
        <v>0</v>
      </c>
      <c r="Q328" s="177">
        <f t="shared" si="130"/>
        <v>600000000</v>
      </c>
      <c r="R328" s="73">
        <f t="shared" si="130"/>
        <v>0</v>
      </c>
      <c r="S328" s="73">
        <f t="shared" si="130"/>
        <v>0</v>
      </c>
      <c r="T328" s="73">
        <f t="shared" si="130"/>
        <v>200000000</v>
      </c>
      <c r="U328" s="177">
        <f t="shared" si="130"/>
        <v>200000000</v>
      </c>
      <c r="V328" s="74">
        <f t="shared" si="128"/>
        <v>1</v>
      </c>
      <c r="W328" s="73"/>
      <c r="X328" s="69"/>
      <c r="Y328" s="70"/>
      <c r="Z328" s="95"/>
    </row>
    <row r="329" spans="1:26" ht="22.5" customHeight="1" thickTop="1" thickBot="1" x14ac:dyDescent="0.4">
      <c r="A329" s="88">
        <v>1</v>
      </c>
      <c r="B329" s="89" t="s">
        <v>156</v>
      </c>
      <c r="C329" s="89" t="s">
        <v>165</v>
      </c>
      <c r="D329" s="89" t="s">
        <v>281</v>
      </c>
      <c r="E329" s="89" t="s">
        <v>273</v>
      </c>
      <c r="F329" s="89" t="s">
        <v>230</v>
      </c>
      <c r="G329" s="89"/>
      <c r="H329" s="89"/>
      <c r="I329" s="89"/>
      <c r="J329" s="89"/>
      <c r="K329" s="90" t="s">
        <v>493</v>
      </c>
      <c r="L329" s="91">
        <v>0</v>
      </c>
      <c r="M329" s="91">
        <v>600000000</v>
      </c>
      <c r="N329" s="91"/>
      <c r="O329" s="85">
        <f t="shared" si="129"/>
        <v>600000000</v>
      </c>
      <c r="P329" s="91"/>
      <c r="Q329" s="175">
        <v>600000000</v>
      </c>
      <c r="R329" s="91"/>
      <c r="S329" s="91"/>
      <c r="T329" s="91">
        <v>200000000</v>
      </c>
      <c r="U329" s="175">
        <v>200000000</v>
      </c>
      <c r="V329" s="92">
        <f t="shared" si="128"/>
        <v>1</v>
      </c>
      <c r="W329" s="91"/>
      <c r="X329" s="237" t="s">
        <v>704</v>
      </c>
      <c r="Y329" s="268" t="s">
        <v>705</v>
      </c>
      <c r="Z329" s="6"/>
    </row>
    <row r="330" spans="1:26" ht="22.5" customHeight="1" thickTop="1" thickBot="1" x14ac:dyDescent="0.4">
      <c r="A330" s="88">
        <v>1</v>
      </c>
      <c r="B330" s="89" t="s">
        <v>156</v>
      </c>
      <c r="C330" s="89" t="s">
        <v>165</v>
      </c>
      <c r="D330" s="89" t="s">
        <v>281</v>
      </c>
      <c r="E330" s="89" t="s">
        <v>273</v>
      </c>
      <c r="F330" s="89" t="s">
        <v>250</v>
      </c>
      <c r="G330" s="89"/>
      <c r="H330" s="89"/>
      <c r="I330" s="89"/>
      <c r="J330" s="89"/>
      <c r="K330" s="90" t="s">
        <v>494</v>
      </c>
      <c r="L330" s="91"/>
      <c r="M330" s="91"/>
      <c r="N330" s="91"/>
      <c r="O330" s="85">
        <f t="shared" si="129"/>
        <v>0</v>
      </c>
      <c r="P330" s="91"/>
      <c r="Q330" s="175"/>
      <c r="R330" s="91"/>
      <c r="S330" s="91"/>
      <c r="T330" s="91"/>
      <c r="U330" s="175"/>
      <c r="V330" s="92" t="e">
        <f t="shared" si="128"/>
        <v>#DIV/0!</v>
      </c>
      <c r="W330" s="91"/>
      <c r="X330" s="87"/>
      <c r="Y330" s="87"/>
      <c r="Z330" s="6"/>
    </row>
    <row r="331" spans="1:26" ht="22.5" customHeight="1" thickTop="1" thickBot="1" x14ac:dyDescent="0.4">
      <c r="A331" s="62">
        <v>1</v>
      </c>
      <c r="B331" s="63" t="s">
        <v>156</v>
      </c>
      <c r="C331" s="63" t="s">
        <v>165</v>
      </c>
      <c r="D331" s="63" t="s">
        <v>285</v>
      </c>
      <c r="E331" s="63"/>
      <c r="F331" s="63"/>
      <c r="G331" s="63"/>
      <c r="H331" s="64"/>
      <c r="I331" s="64"/>
      <c r="J331" s="64"/>
      <c r="K331" s="65" t="s">
        <v>495</v>
      </c>
      <c r="L331" s="66">
        <f>+L332+L333+L334+L335+L336</f>
        <v>0</v>
      </c>
      <c r="M331" s="66">
        <f>+M332+M333+M334+M335+M336</f>
        <v>0</v>
      </c>
      <c r="N331" s="66">
        <f>+N332+N333+N334+N335+N336</f>
        <v>0</v>
      </c>
      <c r="O331" s="66">
        <f t="shared" si="129"/>
        <v>0</v>
      </c>
      <c r="P331" s="66">
        <f t="shared" ref="P331:U331" si="131">+P332+P333+P334+P335+P336</f>
        <v>0</v>
      </c>
      <c r="Q331" s="179">
        <f t="shared" si="131"/>
        <v>0</v>
      </c>
      <c r="R331" s="66">
        <f t="shared" si="131"/>
        <v>0</v>
      </c>
      <c r="S331" s="66">
        <f t="shared" si="131"/>
        <v>0</v>
      </c>
      <c r="T331" s="66">
        <f t="shared" si="131"/>
        <v>0</v>
      </c>
      <c r="U331" s="179">
        <f t="shared" si="131"/>
        <v>0</v>
      </c>
      <c r="V331" s="67" t="e">
        <f t="shared" si="128"/>
        <v>#DIV/0!</v>
      </c>
      <c r="W331" s="66"/>
      <c r="X331" s="62"/>
      <c r="Y331" s="63"/>
      <c r="Z331" s="95"/>
    </row>
    <row r="332" spans="1:26" ht="22.5" customHeight="1" thickTop="1" thickBot="1" x14ac:dyDescent="0.4">
      <c r="A332" s="69">
        <v>1</v>
      </c>
      <c r="B332" s="70" t="s">
        <v>156</v>
      </c>
      <c r="C332" s="70" t="s">
        <v>165</v>
      </c>
      <c r="D332" s="70" t="s">
        <v>285</v>
      </c>
      <c r="E332" s="70" t="s">
        <v>158</v>
      </c>
      <c r="F332" s="70"/>
      <c r="G332" s="70"/>
      <c r="H332" s="71"/>
      <c r="I332" s="71"/>
      <c r="J332" s="71"/>
      <c r="K332" s="72" t="s">
        <v>496</v>
      </c>
      <c r="L332" s="73"/>
      <c r="M332" s="73"/>
      <c r="N332" s="73"/>
      <c r="O332" s="73">
        <f t="shared" si="129"/>
        <v>0</v>
      </c>
      <c r="P332" s="73"/>
      <c r="Q332" s="177"/>
      <c r="R332" s="73"/>
      <c r="S332" s="73"/>
      <c r="T332" s="73"/>
      <c r="U332" s="177"/>
      <c r="V332" s="74" t="e">
        <f t="shared" si="128"/>
        <v>#DIV/0!</v>
      </c>
      <c r="W332" s="73"/>
      <c r="X332" s="69"/>
      <c r="Y332" s="70"/>
      <c r="Z332" s="95"/>
    </row>
    <row r="333" spans="1:26" ht="22.5" customHeight="1" thickTop="1" thickBot="1" x14ac:dyDescent="0.4">
      <c r="A333" s="69">
        <v>1</v>
      </c>
      <c r="B333" s="70" t="s">
        <v>156</v>
      </c>
      <c r="C333" s="70" t="s">
        <v>165</v>
      </c>
      <c r="D333" s="70" t="s">
        <v>285</v>
      </c>
      <c r="E333" s="70" t="s">
        <v>167</v>
      </c>
      <c r="F333" s="70"/>
      <c r="G333" s="70"/>
      <c r="H333" s="71"/>
      <c r="I333" s="71"/>
      <c r="J333" s="71"/>
      <c r="K333" s="72" t="s">
        <v>497</v>
      </c>
      <c r="L333" s="73"/>
      <c r="M333" s="73"/>
      <c r="N333" s="73"/>
      <c r="O333" s="73">
        <f t="shared" si="129"/>
        <v>0</v>
      </c>
      <c r="P333" s="73"/>
      <c r="Q333" s="177"/>
      <c r="R333" s="73"/>
      <c r="S333" s="73"/>
      <c r="T333" s="73"/>
      <c r="U333" s="177"/>
      <c r="V333" s="74" t="e">
        <f t="shared" si="128"/>
        <v>#DIV/0!</v>
      </c>
      <c r="W333" s="73"/>
      <c r="X333" s="69"/>
      <c r="Y333" s="70"/>
      <c r="Z333" s="95"/>
    </row>
    <row r="334" spans="1:26" ht="22.5" customHeight="1" thickTop="1" thickBot="1" x14ac:dyDescent="0.4">
      <c r="A334" s="69">
        <v>1</v>
      </c>
      <c r="B334" s="70" t="s">
        <v>156</v>
      </c>
      <c r="C334" s="70" t="s">
        <v>165</v>
      </c>
      <c r="D334" s="70" t="s">
        <v>285</v>
      </c>
      <c r="E334" s="70" t="s">
        <v>228</v>
      </c>
      <c r="F334" s="70"/>
      <c r="G334" s="70"/>
      <c r="H334" s="71"/>
      <c r="I334" s="71"/>
      <c r="J334" s="71"/>
      <c r="K334" s="72" t="s">
        <v>498</v>
      </c>
      <c r="L334" s="73"/>
      <c r="M334" s="73"/>
      <c r="N334" s="73"/>
      <c r="O334" s="73">
        <f t="shared" si="129"/>
        <v>0</v>
      </c>
      <c r="P334" s="73"/>
      <c r="Q334" s="177"/>
      <c r="R334" s="73"/>
      <c r="S334" s="73"/>
      <c r="T334" s="73"/>
      <c r="U334" s="177"/>
      <c r="V334" s="74" t="e">
        <f t="shared" si="128"/>
        <v>#DIV/0!</v>
      </c>
      <c r="W334" s="73"/>
      <c r="X334" s="69"/>
      <c r="Y334" s="70"/>
      <c r="Z334" s="95"/>
    </row>
    <row r="335" spans="1:26" ht="22.5" customHeight="1" thickTop="1" thickBot="1" x14ac:dyDescent="0.4">
      <c r="A335" s="69">
        <v>1</v>
      </c>
      <c r="B335" s="70" t="s">
        <v>156</v>
      </c>
      <c r="C335" s="70" t="s">
        <v>165</v>
      </c>
      <c r="D335" s="70" t="s">
        <v>285</v>
      </c>
      <c r="E335" s="70" t="s">
        <v>235</v>
      </c>
      <c r="F335" s="70"/>
      <c r="G335" s="70"/>
      <c r="H335" s="71"/>
      <c r="I335" s="71"/>
      <c r="J335" s="71"/>
      <c r="K335" s="72" t="s">
        <v>499</v>
      </c>
      <c r="L335" s="73"/>
      <c r="M335" s="73"/>
      <c r="N335" s="73"/>
      <c r="O335" s="73">
        <f t="shared" si="129"/>
        <v>0</v>
      </c>
      <c r="P335" s="73"/>
      <c r="Q335" s="177"/>
      <c r="R335" s="73"/>
      <c r="S335" s="73"/>
      <c r="T335" s="73"/>
      <c r="U335" s="177"/>
      <c r="V335" s="74" t="e">
        <f t="shared" si="128"/>
        <v>#DIV/0!</v>
      </c>
      <c r="W335" s="73"/>
      <c r="X335" s="69"/>
      <c r="Y335" s="70"/>
      <c r="Z335" s="95"/>
    </row>
    <row r="336" spans="1:26" ht="22.5" customHeight="1" thickTop="1" thickBot="1" x14ac:dyDescent="0.4">
      <c r="A336" s="69">
        <v>1</v>
      </c>
      <c r="B336" s="70" t="s">
        <v>156</v>
      </c>
      <c r="C336" s="70" t="s">
        <v>165</v>
      </c>
      <c r="D336" s="70" t="s">
        <v>285</v>
      </c>
      <c r="E336" s="70" t="s">
        <v>177</v>
      </c>
      <c r="F336" s="70"/>
      <c r="G336" s="70"/>
      <c r="H336" s="71"/>
      <c r="I336" s="71"/>
      <c r="J336" s="71"/>
      <c r="K336" s="72" t="s">
        <v>500</v>
      </c>
      <c r="L336" s="73"/>
      <c r="M336" s="73"/>
      <c r="N336" s="73"/>
      <c r="O336" s="73">
        <f t="shared" si="129"/>
        <v>0</v>
      </c>
      <c r="P336" s="73"/>
      <c r="Q336" s="177"/>
      <c r="R336" s="73"/>
      <c r="S336" s="73"/>
      <c r="T336" s="73"/>
      <c r="U336" s="177"/>
      <c r="V336" s="74" t="e">
        <f t="shared" si="128"/>
        <v>#DIV/0!</v>
      </c>
      <c r="W336" s="73"/>
      <c r="X336" s="69"/>
      <c r="Y336" s="70"/>
      <c r="Z336" s="95"/>
    </row>
    <row r="337" spans="1:26" ht="22.5" customHeight="1" thickTop="1" thickBot="1" x14ac:dyDescent="0.4">
      <c r="A337" s="62">
        <v>1</v>
      </c>
      <c r="B337" s="63" t="s">
        <v>156</v>
      </c>
      <c r="C337" s="63" t="s">
        <v>165</v>
      </c>
      <c r="D337" s="63" t="s">
        <v>289</v>
      </c>
      <c r="E337" s="63"/>
      <c r="F337" s="63"/>
      <c r="G337" s="63"/>
      <c r="H337" s="64"/>
      <c r="I337" s="64"/>
      <c r="J337" s="64"/>
      <c r="K337" s="65" t="s">
        <v>501</v>
      </c>
      <c r="L337" s="66">
        <f>+L338+L339</f>
        <v>0</v>
      </c>
      <c r="M337" s="66">
        <f>+M338+M339</f>
        <v>5472137850</v>
      </c>
      <c r="N337" s="66">
        <f>+N338+N339</f>
        <v>0</v>
      </c>
      <c r="O337" s="283">
        <f t="shared" si="129"/>
        <v>5472137850</v>
      </c>
      <c r="P337" s="66">
        <f t="shared" ref="P337:U337" si="132">+P338+P339</f>
        <v>369368245</v>
      </c>
      <c r="Q337" s="179">
        <f t="shared" si="132"/>
        <v>4699655188</v>
      </c>
      <c r="R337" s="66">
        <f t="shared" si="132"/>
        <v>403114417</v>
      </c>
      <c r="S337" s="66">
        <f t="shared" si="132"/>
        <v>0</v>
      </c>
      <c r="T337" s="284">
        <f t="shared" si="132"/>
        <v>5472137850</v>
      </c>
      <c r="U337" s="285">
        <f t="shared" si="132"/>
        <v>5472137850</v>
      </c>
      <c r="V337" s="67">
        <f t="shared" si="128"/>
        <v>1</v>
      </c>
      <c r="W337" s="66"/>
      <c r="X337" s="62"/>
      <c r="Y337" s="63"/>
      <c r="Z337" s="95"/>
    </row>
    <row r="338" spans="1:26" ht="22.5" customHeight="1" thickTop="1" thickBot="1" x14ac:dyDescent="0.4">
      <c r="A338" s="69">
        <v>1</v>
      </c>
      <c r="B338" s="70" t="s">
        <v>156</v>
      </c>
      <c r="C338" s="70" t="s">
        <v>165</v>
      </c>
      <c r="D338" s="70" t="s">
        <v>289</v>
      </c>
      <c r="E338" s="70" t="s">
        <v>158</v>
      </c>
      <c r="F338" s="70"/>
      <c r="G338" s="70"/>
      <c r="H338" s="71"/>
      <c r="I338" s="71"/>
      <c r="J338" s="71"/>
      <c r="K338" s="72" t="s">
        <v>502</v>
      </c>
      <c r="L338" s="73"/>
      <c r="M338" s="73">
        <v>217723324</v>
      </c>
      <c r="N338" s="73"/>
      <c r="O338" s="73">
        <f t="shared" si="129"/>
        <v>217723324</v>
      </c>
      <c r="P338" s="73"/>
      <c r="Q338" s="177">
        <f>46067430+59060578+92094929+20486447+13940</f>
        <v>217723324</v>
      </c>
      <c r="R338" s="73"/>
      <c r="S338" s="73"/>
      <c r="T338" s="73">
        <v>217723324</v>
      </c>
      <c r="U338" s="73">
        <v>217723324</v>
      </c>
      <c r="V338" s="74">
        <f t="shared" si="128"/>
        <v>1</v>
      </c>
      <c r="W338" s="73"/>
      <c r="X338" s="69"/>
      <c r="Y338" s="70"/>
      <c r="Z338" s="95"/>
    </row>
    <row r="339" spans="1:26" ht="22.5" customHeight="1" thickTop="1" thickBot="1" x14ac:dyDescent="0.4">
      <c r="A339" s="69">
        <v>1</v>
      </c>
      <c r="B339" s="70" t="s">
        <v>156</v>
      </c>
      <c r="C339" s="70" t="s">
        <v>165</v>
      </c>
      <c r="D339" s="70" t="s">
        <v>289</v>
      </c>
      <c r="E339" s="70" t="s">
        <v>167</v>
      </c>
      <c r="F339" s="70"/>
      <c r="G339" s="70"/>
      <c r="H339" s="71"/>
      <c r="I339" s="71"/>
      <c r="J339" s="71"/>
      <c r="K339" s="72" t="s">
        <v>503</v>
      </c>
      <c r="L339" s="73">
        <f>+L340+L372+L404</f>
        <v>0</v>
      </c>
      <c r="M339" s="73">
        <f>+M340+M372+M404</f>
        <v>5254414526</v>
      </c>
      <c r="N339" s="73">
        <f>+N340+N372+N404</f>
        <v>0</v>
      </c>
      <c r="O339" s="73">
        <f t="shared" si="129"/>
        <v>5254414526</v>
      </c>
      <c r="P339" s="73">
        <f t="shared" ref="P339:U339" si="133">+P340+P372+P404</f>
        <v>369368245</v>
      </c>
      <c r="Q339" s="177">
        <f t="shared" si="133"/>
        <v>4481931864</v>
      </c>
      <c r="R339" s="73">
        <f t="shared" si="133"/>
        <v>403114417</v>
      </c>
      <c r="S339" s="73">
        <f t="shared" si="133"/>
        <v>0</v>
      </c>
      <c r="T339" s="73">
        <f t="shared" si="133"/>
        <v>5254414526</v>
      </c>
      <c r="U339" s="177">
        <f t="shared" si="133"/>
        <v>5254414526</v>
      </c>
      <c r="V339" s="74">
        <f t="shared" si="128"/>
        <v>1</v>
      </c>
      <c r="W339" s="73"/>
      <c r="X339" s="69"/>
      <c r="Y339" s="70"/>
      <c r="Z339" s="95"/>
    </row>
    <row r="340" spans="1:26" ht="22.5" customHeight="1" thickTop="1" thickBot="1" x14ac:dyDescent="0.4">
      <c r="A340" s="76">
        <v>1</v>
      </c>
      <c r="B340" s="77" t="s">
        <v>156</v>
      </c>
      <c r="C340" s="77" t="s">
        <v>165</v>
      </c>
      <c r="D340" s="77" t="s">
        <v>289</v>
      </c>
      <c r="E340" s="77" t="s">
        <v>167</v>
      </c>
      <c r="F340" s="77" t="s">
        <v>158</v>
      </c>
      <c r="G340" s="77"/>
      <c r="H340" s="77"/>
      <c r="I340" s="77"/>
      <c r="J340" s="77"/>
      <c r="K340" s="78" t="s">
        <v>504</v>
      </c>
      <c r="L340" s="79">
        <f>SUM(L341:L371)</f>
        <v>0</v>
      </c>
      <c r="M340" s="79">
        <f>SUM(M341:M371)</f>
        <v>3872353810</v>
      </c>
      <c r="N340" s="79">
        <f>SUM(N341:N371)</f>
        <v>0</v>
      </c>
      <c r="O340" s="79">
        <f t="shared" si="129"/>
        <v>3872353810</v>
      </c>
      <c r="P340" s="79">
        <f t="shared" ref="P340:U340" si="134">SUM(P341:P371)</f>
        <v>344745001</v>
      </c>
      <c r="Q340" s="176">
        <f t="shared" si="134"/>
        <v>3124494392</v>
      </c>
      <c r="R340" s="79">
        <f t="shared" si="134"/>
        <v>403114417</v>
      </c>
      <c r="S340" s="79">
        <f t="shared" si="134"/>
        <v>0</v>
      </c>
      <c r="T340" s="79">
        <f t="shared" si="134"/>
        <v>3872353810</v>
      </c>
      <c r="U340" s="176">
        <f t="shared" si="134"/>
        <v>3872353810</v>
      </c>
      <c r="V340" s="80">
        <f t="shared" si="128"/>
        <v>1</v>
      </c>
      <c r="W340" s="79"/>
      <c r="X340" s="81"/>
      <c r="Y340" s="81"/>
      <c r="Z340" s="96"/>
    </row>
    <row r="341" spans="1:26" ht="22.5" customHeight="1" thickTop="1" thickBot="1" x14ac:dyDescent="0.4">
      <c r="A341" s="88">
        <v>1</v>
      </c>
      <c r="B341" s="89" t="s">
        <v>156</v>
      </c>
      <c r="C341" s="89" t="s">
        <v>165</v>
      </c>
      <c r="D341" s="89" t="s">
        <v>289</v>
      </c>
      <c r="E341" s="89" t="s">
        <v>167</v>
      </c>
      <c r="F341" s="89" t="s">
        <v>158</v>
      </c>
      <c r="G341" s="89" t="s">
        <v>158</v>
      </c>
      <c r="H341" s="89"/>
      <c r="I341" s="89"/>
      <c r="J341" s="89"/>
      <c r="K341" s="90" t="s">
        <v>505</v>
      </c>
      <c r="L341" s="91"/>
      <c r="M341" s="91"/>
      <c r="N341" s="91"/>
      <c r="O341" s="85">
        <f t="shared" si="129"/>
        <v>0</v>
      </c>
      <c r="P341" s="91"/>
      <c r="Q341" s="175"/>
      <c r="R341" s="91"/>
      <c r="S341" s="91"/>
      <c r="T341" s="91"/>
      <c r="U341" s="175"/>
      <c r="V341" s="92" t="e">
        <f t="shared" si="128"/>
        <v>#DIV/0!</v>
      </c>
      <c r="W341" s="91"/>
      <c r="X341" s="87"/>
      <c r="Y341" s="87"/>
      <c r="Z341" s="6"/>
    </row>
    <row r="342" spans="1:26" ht="22.5" customHeight="1" thickTop="1" thickBot="1" x14ac:dyDescent="0.4">
      <c r="A342" s="88">
        <v>1</v>
      </c>
      <c r="B342" s="89" t="s">
        <v>156</v>
      </c>
      <c r="C342" s="89" t="s">
        <v>165</v>
      </c>
      <c r="D342" s="89" t="s">
        <v>289</v>
      </c>
      <c r="E342" s="89" t="s">
        <v>167</v>
      </c>
      <c r="F342" s="89" t="s">
        <v>158</v>
      </c>
      <c r="G342" s="89" t="s">
        <v>167</v>
      </c>
      <c r="H342" s="89"/>
      <c r="I342" s="89"/>
      <c r="J342" s="89"/>
      <c r="K342" s="90" t="s">
        <v>506</v>
      </c>
      <c r="L342" s="91"/>
      <c r="M342" s="91"/>
      <c r="N342" s="91"/>
      <c r="O342" s="85">
        <f t="shared" si="129"/>
        <v>0</v>
      </c>
      <c r="P342" s="91"/>
      <c r="Q342" s="175"/>
      <c r="R342" s="91"/>
      <c r="S342" s="91"/>
      <c r="T342" s="91"/>
      <c r="U342" s="175"/>
      <c r="V342" s="92" t="e">
        <f t="shared" si="128"/>
        <v>#DIV/0!</v>
      </c>
      <c r="W342" s="91"/>
      <c r="X342" s="87"/>
      <c r="Y342" s="87"/>
      <c r="Z342" s="6"/>
    </row>
    <row r="343" spans="1:26" ht="22.5" customHeight="1" thickTop="1" thickBot="1" x14ac:dyDescent="0.4">
      <c r="A343" s="88">
        <v>1</v>
      </c>
      <c r="B343" s="89" t="s">
        <v>156</v>
      </c>
      <c r="C343" s="89" t="s">
        <v>165</v>
      </c>
      <c r="D343" s="89" t="s">
        <v>289</v>
      </c>
      <c r="E343" s="89" t="s">
        <v>167</v>
      </c>
      <c r="F343" s="89" t="s">
        <v>158</v>
      </c>
      <c r="G343" s="89" t="s">
        <v>228</v>
      </c>
      <c r="H343" s="89"/>
      <c r="I343" s="89"/>
      <c r="J343" s="89"/>
      <c r="K343" s="90" t="s">
        <v>507</v>
      </c>
      <c r="L343" s="91"/>
      <c r="M343" s="91"/>
      <c r="N343" s="91"/>
      <c r="O343" s="85">
        <f t="shared" si="129"/>
        <v>0</v>
      </c>
      <c r="P343" s="91"/>
      <c r="Q343" s="175"/>
      <c r="R343" s="91"/>
      <c r="S343" s="91"/>
      <c r="T343" s="91"/>
      <c r="U343" s="175"/>
      <c r="V343" s="92" t="e">
        <f t="shared" si="128"/>
        <v>#DIV/0!</v>
      </c>
      <c r="W343" s="91"/>
      <c r="X343" s="87"/>
      <c r="Y343" s="87"/>
      <c r="Z343" s="6"/>
    </row>
    <row r="344" spans="1:26" ht="22.5" customHeight="1" thickTop="1" thickBot="1" x14ac:dyDescent="0.4">
      <c r="A344" s="88">
        <v>1</v>
      </c>
      <c r="B344" s="89" t="s">
        <v>156</v>
      </c>
      <c r="C344" s="89" t="s">
        <v>165</v>
      </c>
      <c r="D344" s="89" t="s">
        <v>289</v>
      </c>
      <c r="E344" s="89" t="s">
        <v>167</v>
      </c>
      <c r="F344" s="89" t="s">
        <v>158</v>
      </c>
      <c r="G344" s="89" t="s">
        <v>235</v>
      </c>
      <c r="H344" s="89"/>
      <c r="I344" s="89"/>
      <c r="J344" s="89"/>
      <c r="K344" s="90" t="s">
        <v>508</v>
      </c>
      <c r="L344" s="91"/>
      <c r="M344" s="91">
        <v>60393316</v>
      </c>
      <c r="N344" s="91"/>
      <c r="O344" s="85">
        <f t="shared" si="129"/>
        <v>60393316</v>
      </c>
      <c r="P344" s="91">
        <v>6039332</v>
      </c>
      <c r="Q344" s="175">
        <f>+O344-R344-P344</f>
        <v>41445595</v>
      </c>
      <c r="R344" s="91">
        <v>12908389</v>
      </c>
      <c r="S344" s="91"/>
      <c r="T344" s="91">
        <v>60393316</v>
      </c>
      <c r="U344" s="91">
        <v>60393316</v>
      </c>
      <c r="V344" s="92">
        <f t="shared" si="128"/>
        <v>1</v>
      </c>
      <c r="W344" s="91"/>
      <c r="X344" s="87"/>
      <c r="Y344" s="87"/>
      <c r="Z344" s="6"/>
    </row>
    <row r="345" spans="1:26" ht="22.5" customHeight="1" thickTop="1" thickBot="1" x14ac:dyDescent="0.4">
      <c r="A345" s="88">
        <v>1</v>
      </c>
      <c r="B345" s="89" t="s">
        <v>156</v>
      </c>
      <c r="C345" s="89" t="s">
        <v>165</v>
      </c>
      <c r="D345" s="89" t="s">
        <v>289</v>
      </c>
      <c r="E345" s="89" t="s">
        <v>167</v>
      </c>
      <c r="F345" s="89" t="s">
        <v>158</v>
      </c>
      <c r="G345" s="89" t="s">
        <v>177</v>
      </c>
      <c r="H345" s="89"/>
      <c r="I345" s="89"/>
      <c r="J345" s="89"/>
      <c r="K345" s="90" t="s">
        <v>509</v>
      </c>
      <c r="L345" s="91"/>
      <c r="M345" s="91"/>
      <c r="N345" s="91"/>
      <c r="O345" s="85">
        <f t="shared" si="129"/>
        <v>0</v>
      </c>
      <c r="P345" s="91"/>
      <c r="Q345" s="175"/>
      <c r="R345" s="91"/>
      <c r="S345" s="91"/>
      <c r="T345" s="91"/>
      <c r="U345" s="175"/>
      <c r="V345" s="92" t="e">
        <f t="shared" si="128"/>
        <v>#DIV/0!</v>
      </c>
      <c r="W345" s="91"/>
      <c r="X345" s="87"/>
      <c r="Y345" s="87"/>
      <c r="Z345" s="6"/>
    </row>
    <row r="346" spans="1:26" ht="22.5" customHeight="1" thickTop="1" thickBot="1" x14ac:dyDescent="0.4">
      <c r="A346" s="88">
        <v>1</v>
      </c>
      <c r="B346" s="89" t="s">
        <v>156</v>
      </c>
      <c r="C346" s="89" t="s">
        <v>165</v>
      </c>
      <c r="D346" s="89" t="s">
        <v>289</v>
      </c>
      <c r="E346" s="89" t="s">
        <v>167</v>
      </c>
      <c r="F346" s="89" t="s">
        <v>158</v>
      </c>
      <c r="G346" s="89" t="s">
        <v>273</v>
      </c>
      <c r="H346" s="89"/>
      <c r="I346" s="89"/>
      <c r="J346" s="89"/>
      <c r="K346" s="90" t="s">
        <v>510</v>
      </c>
      <c r="L346" s="91"/>
      <c r="M346" s="91"/>
      <c r="N346" s="91"/>
      <c r="O346" s="85">
        <f t="shared" si="129"/>
        <v>0</v>
      </c>
      <c r="P346" s="91"/>
      <c r="Q346" s="175"/>
      <c r="R346" s="91"/>
      <c r="S346" s="91"/>
      <c r="T346" s="91"/>
      <c r="U346" s="175"/>
      <c r="V346" s="92" t="e">
        <f t="shared" si="128"/>
        <v>#DIV/0!</v>
      </c>
      <c r="W346" s="91"/>
      <c r="X346" s="87"/>
      <c r="Y346" s="87"/>
      <c r="Z346" s="6"/>
    </row>
    <row r="347" spans="1:26" ht="22.5" customHeight="1" thickTop="1" thickBot="1" x14ac:dyDescent="0.4">
      <c r="A347" s="88">
        <v>1</v>
      </c>
      <c r="B347" s="89" t="s">
        <v>156</v>
      </c>
      <c r="C347" s="89" t="s">
        <v>165</v>
      </c>
      <c r="D347" s="89" t="s">
        <v>289</v>
      </c>
      <c r="E347" s="89" t="s">
        <v>167</v>
      </c>
      <c r="F347" s="89" t="s">
        <v>158</v>
      </c>
      <c r="G347" s="89" t="s">
        <v>277</v>
      </c>
      <c r="H347" s="89"/>
      <c r="I347" s="89"/>
      <c r="J347" s="89"/>
      <c r="K347" s="90" t="s">
        <v>511</v>
      </c>
      <c r="L347" s="91"/>
      <c r="M347" s="91">
        <v>1239551965</v>
      </c>
      <c r="N347" s="91"/>
      <c r="O347" s="85">
        <f t="shared" si="129"/>
        <v>1239551965</v>
      </c>
      <c r="P347" s="91">
        <v>13132849</v>
      </c>
      <c r="Q347" s="175">
        <f>+O347-R347-P347</f>
        <v>1099174437</v>
      </c>
      <c r="R347" s="91">
        <v>127244679</v>
      </c>
      <c r="S347" s="91"/>
      <c r="T347" s="91">
        <v>1239551965</v>
      </c>
      <c r="U347" s="91">
        <v>1239551965</v>
      </c>
      <c r="V347" s="92">
        <f t="shared" si="128"/>
        <v>1</v>
      </c>
      <c r="W347" s="91"/>
      <c r="X347" s="87"/>
      <c r="Y347" s="87"/>
      <c r="Z347" s="6"/>
    </row>
    <row r="348" spans="1:26" ht="22.5" customHeight="1" thickTop="1" thickBot="1" x14ac:dyDescent="0.4">
      <c r="A348" s="88">
        <v>1</v>
      </c>
      <c r="B348" s="89" t="s">
        <v>156</v>
      </c>
      <c r="C348" s="89" t="s">
        <v>165</v>
      </c>
      <c r="D348" s="89" t="s">
        <v>289</v>
      </c>
      <c r="E348" s="89" t="s">
        <v>167</v>
      </c>
      <c r="F348" s="89" t="s">
        <v>158</v>
      </c>
      <c r="G348" s="89" t="s">
        <v>281</v>
      </c>
      <c r="H348" s="89"/>
      <c r="I348" s="89"/>
      <c r="J348" s="89"/>
      <c r="K348" s="90" t="s">
        <v>512</v>
      </c>
      <c r="L348" s="91"/>
      <c r="M348" s="91">
        <v>97302558</v>
      </c>
      <c r="N348" s="91"/>
      <c r="O348" s="85">
        <f t="shared" si="129"/>
        <v>97302558</v>
      </c>
      <c r="P348" s="91"/>
      <c r="Q348" s="175">
        <f>+O348-R348</f>
        <v>87533381</v>
      </c>
      <c r="R348" s="91">
        <v>9769177</v>
      </c>
      <c r="S348" s="91"/>
      <c r="T348" s="91">
        <v>97302558</v>
      </c>
      <c r="U348" s="91">
        <v>97302558</v>
      </c>
      <c r="V348" s="92">
        <f t="shared" si="128"/>
        <v>1</v>
      </c>
      <c r="W348" s="91"/>
      <c r="X348" s="87"/>
      <c r="Y348" s="87"/>
      <c r="Z348" s="6"/>
    </row>
    <row r="349" spans="1:26" ht="22.5" customHeight="1" thickTop="1" thickBot="1" x14ac:dyDescent="0.4">
      <c r="A349" s="88">
        <v>1</v>
      </c>
      <c r="B349" s="89" t="s">
        <v>156</v>
      </c>
      <c r="C349" s="89" t="s">
        <v>165</v>
      </c>
      <c r="D349" s="89" t="s">
        <v>289</v>
      </c>
      <c r="E349" s="89" t="s">
        <v>167</v>
      </c>
      <c r="F349" s="89" t="s">
        <v>158</v>
      </c>
      <c r="G349" s="89" t="s">
        <v>285</v>
      </c>
      <c r="H349" s="89"/>
      <c r="I349" s="89"/>
      <c r="J349" s="89"/>
      <c r="K349" s="90" t="s">
        <v>513</v>
      </c>
      <c r="L349" s="91"/>
      <c r="M349" s="91">
        <v>105407771</v>
      </c>
      <c r="N349" s="91"/>
      <c r="O349" s="85">
        <f t="shared" si="129"/>
        <v>105407771</v>
      </c>
      <c r="P349" s="91"/>
      <c r="Q349" s="175">
        <f>+O349-R349</f>
        <v>89806358</v>
      </c>
      <c r="R349" s="91">
        <v>15601413</v>
      </c>
      <c r="S349" s="91"/>
      <c r="T349" s="91">
        <v>105407771</v>
      </c>
      <c r="U349" s="91">
        <v>105407771</v>
      </c>
      <c r="V349" s="92">
        <f t="shared" si="128"/>
        <v>1</v>
      </c>
      <c r="W349" s="91"/>
      <c r="X349" s="87"/>
      <c r="Y349" s="87"/>
      <c r="Z349" s="6"/>
    </row>
    <row r="350" spans="1:26" ht="22.5" customHeight="1" thickTop="1" thickBot="1" x14ac:dyDescent="0.4">
      <c r="A350" s="88">
        <v>1</v>
      </c>
      <c r="B350" s="89" t="s">
        <v>156</v>
      </c>
      <c r="C350" s="89" t="s">
        <v>165</v>
      </c>
      <c r="D350" s="89" t="s">
        <v>289</v>
      </c>
      <c r="E350" s="89" t="s">
        <v>167</v>
      </c>
      <c r="F350" s="89" t="s">
        <v>158</v>
      </c>
      <c r="G350" s="89" t="s">
        <v>289</v>
      </c>
      <c r="H350" s="89"/>
      <c r="I350" s="89"/>
      <c r="J350" s="89"/>
      <c r="K350" s="90" t="s">
        <v>514</v>
      </c>
      <c r="L350" s="91"/>
      <c r="M350" s="91">
        <v>297931343</v>
      </c>
      <c r="N350" s="91"/>
      <c r="O350" s="85">
        <f t="shared" si="129"/>
        <v>297931343</v>
      </c>
      <c r="P350" s="91"/>
      <c r="Q350" s="175">
        <f>+O350-R350</f>
        <v>268019035</v>
      </c>
      <c r="R350" s="91">
        <v>29912308</v>
      </c>
      <c r="S350" s="91"/>
      <c r="T350" s="91">
        <v>297931343</v>
      </c>
      <c r="U350" s="91">
        <v>297931343</v>
      </c>
      <c r="V350" s="92">
        <f t="shared" si="128"/>
        <v>1</v>
      </c>
      <c r="W350" s="91"/>
      <c r="X350" s="87"/>
      <c r="Y350" s="87"/>
      <c r="Z350" s="6"/>
    </row>
    <row r="351" spans="1:26" ht="22.5" customHeight="1" thickTop="1" thickBot="1" x14ac:dyDescent="0.4">
      <c r="A351" s="88">
        <v>1</v>
      </c>
      <c r="B351" s="89" t="s">
        <v>156</v>
      </c>
      <c r="C351" s="89" t="s">
        <v>165</v>
      </c>
      <c r="D351" s="89" t="s">
        <v>289</v>
      </c>
      <c r="E351" s="89" t="s">
        <v>167</v>
      </c>
      <c r="F351" s="89" t="s">
        <v>158</v>
      </c>
      <c r="G351" s="89" t="s">
        <v>411</v>
      </c>
      <c r="H351" s="89"/>
      <c r="I351" s="89"/>
      <c r="J351" s="89"/>
      <c r="K351" s="90" t="s">
        <v>515</v>
      </c>
      <c r="L351" s="91"/>
      <c r="M351" s="91">
        <v>357006980</v>
      </c>
      <c r="N351" s="91"/>
      <c r="O351" s="85">
        <f t="shared" si="129"/>
        <v>357006980</v>
      </c>
      <c r="P351" s="91"/>
      <c r="Q351" s="175">
        <f>+O351-R351</f>
        <v>321922836</v>
      </c>
      <c r="R351" s="91">
        <v>35084144</v>
      </c>
      <c r="S351" s="91"/>
      <c r="T351" s="91">
        <v>357006980</v>
      </c>
      <c r="U351" s="91">
        <v>357006980</v>
      </c>
      <c r="V351" s="92">
        <f t="shared" si="128"/>
        <v>1</v>
      </c>
      <c r="W351" s="91"/>
      <c r="X351" s="87"/>
      <c r="Y351" s="87"/>
      <c r="Z351" s="6"/>
    </row>
    <row r="352" spans="1:26" ht="22.5" customHeight="1" thickTop="1" thickBot="1" x14ac:dyDescent="0.4">
      <c r="A352" s="88">
        <v>1</v>
      </c>
      <c r="B352" s="89" t="s">
        <v>156</v>
      </c>
      <c r="C352" s="89" t="s">
        <v>165</v>
      </c>
      <c r="D352" s="89" t="s">
        <v>289</v>
      </c>
      <c r="E352" s="89" t="s">
        <v>167</v>
      </c>
      <c r="F352" s="89" t="s">
        <v>158</v>
      </c>
      <c r="G352" s="89" t="s">
        <v>413</v>
      </c>
      <c r="H352" s="89"/>
      <c r="I352" s="89"/>
      <c r="J352" s="89"/>
      <c r="K352" s="90" t="s">
        <v>516</v>
      </c>
      <c r="L352" s="91"/>
      <c r="M352" s="91"/>
      <c r="N352" s="91"/>
      <c r="O352" s="85">
        <f t="shared" si="129"/>
        <v>0</v>
      </c>
      <c r="P352" s="91"/>
      <c r="Q352" s="175"/>
      <c r="R352" s="91"/>
      <c r="S352" s="91"/>
      <c r="T352" s="91"/>
      <c r="U352" s="175"/>
      <c r="V352" s="92" t="e">
        <f t="shared" si="128"/>
        <v>#DIV/0!</v>
      </c>
      <c r="W352" s="91"/>
      <c r="X352" s="87"/>
      <c r="Y352" s="87"/>
      <c r="Z352" s="6"/>
    </row>
    <row r="353" spans="1:26" ht="22.5" customHeight="1" thickTop="1" thickBot="1" x14ac:dyDescent="0.4">
      <c r="A353" s="88">
        <v>1</v>
      </c>
      <c r="B353" s="89" t="s">
        <v>156</v>
      </c>
      <c r="C353" s="89" t="s">
        <v>165</v>
      </c>
      <c r="D353" s="89" t="s">
        <v>289</v>
      </c>
      <c r="E353" s="89" t="s">
        <v>167</v>
      </c>
      <c r="F353" s="89" t="s">
        <v>158</v>
      </c>
      <c r="G353" s="89" t="s">
        <v>242</v>
      </c>
      <c r="H353" s="89"/>
      <c r="I353" s="89"/>
      <c r="J353" s="89"/>
      <c r="K353" s="90" t="s">
        <v>517</v>
      </c>
      <c r="L353" s="91"/>
      <c r="M353" s="91"/>
      <c r="N353" s="91"/>
      <c r="O353" s="85">
        <f t="shared" si="129"/>
        <v>0</v>
      </c>
      <c r="P353" s="91"/>
      <c r="Q353" s="175"/>
      <c r="R353" s="91"/>
      <c r="S353" s="91"/>
      <c r="T353" s="91"/>
      <c r="U353" s="175"/>
      <c r="V353" s="92" t="e">
        <f t="shared" si="128"/>
        <v>#DIV/0!</v>
      </c>
      <c r="W353" s="91"/>
      <c r="X353" s="87"/>
      <c r="Y353" s="87"/>
      <c r="Z353" s="6"/>
    </row>
    <row r="354" spans="1:26" ht="22.5" customHeight="1" thickTop="1" thickBot="1" x14ac:dyDescent="0.4">
      <c r="A354" s="88">
        <v>1</v>
      </c>
      <c r="B354" s="89" t="s">
        <v>156</v>
      </c>
      <c r="C354" s="89" t="s">
        <v>165</v>
      </c>
      <c r="D354" s="89" t="s">
        <v>289</v>
      </c>
      <c r="E354" s="89" t="s">
        <v>167</v>
      </c>
      <c r="F354" s="89" t="s">
        <v>158</v>
      </c>
      <c r="G354" s="89" t="s">
        <v>300</v>
      </c>
      <c r="H354" s="89"/>
      <c r="I354" s="89"/>
      <c r="J354" s="89"/>
      <c r="K354" s="90" t="s">
        <v>518</v>
      </c>
      <c r="L354" s="91"/>
      <c r="M354" s="91"/>
      <c r="N354" s="91"/>
      <c r="O354" s="85">
        <f t="shared" si="129"/>
        <v>0</v>
      </c>
      <c r="P354" s="91"/>
      <c r="Q354" s="175"/>
      <c r="R354" s="91"/>
      <c r="S354" s="91"/>
      <c r="T354" s="91"/>
      <c r="U354" s="175"/>
      <c r="V354" s="92" t="e">
        <f t="shared" si="128"/>
        <v>#DIV/0!</v>
      </c>
      <c r="W354" s="91"/>
      <c r="X354" s="87"/>
      <c r="Y354" s="87"/>
      <c r="Z354" s="6"/>
    </row>
    <row r="355" spans="1:26" ht="22.5" customHeight="1" thickTop="1" thickBot="1" x14ac:dyDescent="0.4">
      <c r="A355" s="88">
        <v>1</v>
      </c>
      <c r="B355" s="89" t="s">
        <v>156</v>
      </c>
      <c r="C355" s="89" t="s">
        <v>165</v>
      </c>
      <c r="D355" s="89" t="s">
        <v>289</v>
      </c>
      <c r="E355" s="89" t="s">
        <v>167</v>
      </c>
      <c r="F355" s="89" t="s">
        <v>158</v>
      </c>
      <c r="G355" s="89" t="s">
        <v>417</v>
      </c>
      <c r="H355" s="89"/>
      <c r="I355" s="89"/>
      <c r="J355" s="89"/>
      <c r="K355" s="90" t="s">
        <v>519</v>
      </c>
      <c r="L355" s="91"/>
      <c r="M355" s="91"/>
      <c r="N355" s="91"/>
      <c r="O355" s="85">
        <f t="shared" si="129"/>
        <v>0</v>
      </c>
      <c r="P355" s="91"/>
      <c r="Q355" s="175"/>
      <c r="R355" s="91"/>
      <c r="S355" s="91"/>
      <c r="T355" s="91"/>
      <c r="U355" s="175"/>
      <c r="V355" s="92" t="e">
        <f t="shared" si="128"/>
        <v>#DIV/0!</v>
      </c>
      <c r="W355" s="91"/>
      <c r="X355" s="87"/>
      <c r="Y355" s="87"/>
      <c r="Z355" s="6"/>
    </row>
    <row r="356" spans="1:26" ht="22.5" customHeight="1" thickTop="1" thickBot="1" x14ac:dyDescent="0.4">
      <c r="A356" s="88">
        <v>1</v>
      </c>
      <c r="B356" s="89" t="s">
        <v>156</v>
      </c>
      <c r="C356" s="89" t="s">
        <v>165</v>
      </c>
      <c r="D356" s="89" t="s">
        <v>289</v>
      </c>
      <c r="E356" s="89" t="s">
        <v>167</v>
      </c>
      <c r="F356" s="89" t="s">
        <v>158</v>
      </c>
      <c r="G356" s="89" t="s">
        <v>419</v>
      </c>
      <c r="H356" s="89"/>
      <c r="I356" s="89"/>
      <c r="J356" s="89"/>
      <c r="K356" s="90" t="s">
        <v>520</v>
      </c>
      <c r="L356" s="91"/>
      <c r="M356" s="91">
        <f>421077424+1293682454-1</f>
        <v>1714759877</v>
      </c>
      <c r="N356" s="91"/>
      <c r="O356" s="85">
        <f t="shared" si="129"/>
        <v>1714759877</v>
      </c>
      <c r="P356" s="91">
        <f>196204575+129368245</f>
        <v>325572820</v>
      </c>
      <c r="Q356" s="175">
        <f>+O356-P356-R356</f>
        <v>1216592750</v>
      </c>
      <c r="R356" s="91">
        <f>43226062+129368245</f>
        <v>172594307</v>
      </c>
      <c r="S356" s="91"/>
      <c r="T356" s="91">
        <f>421077424+1293682454-1</f>
        <v>1714759877</v>
      </c>
      <c r="U356" s="91">
        <f>421077424+1293682454-1</f>
        <v>1714759877</v>
      </c>
      <c r="V356" s="92">
        <f t="shared" si="128"/>
        <v>1</v>
      </c>
      <c r="W356" s="91"/>
      <c r="X356" s="87"/>
      <c r="Y356" s="87"/>
      <c r="Z356" s="6"/>
    </row>
    <row r="357" spans="1:26" ht="22.5" customHeight="1" thickTop="1" thickBot="1" x14ac:dyDescent="0.4">
      <c r="A357" s="88">
        <v>1</v>
      </c>
      <c r="B357" s="89" t="s">
        <v>156</v>
      </c>
      <c r="C357" s="89" t="s">
        <v>165</v>
      </c>
      <c r="D357" s="89" t="s">
        <v>289</v>
      </c>
      <c r="E357" s="89" t="s">
        <v>167</v>
      </c>
      <c r="F357" s="89" t="s">
        <v>158</v>
      </c>
      <c r="G357" s="89" t="s">
        <v>421</v>
      </c>
      <c r="H357" s="89"/>
      <c r="I357" s="89"/>
      <c r="J357" s="89"/>
      <c r="K357" s="90" t="s">
        <v>521</v>
      </c>
      <c r="L357" s="91"/>
      <c r="M357" s="91"/>
      <c r="N357" s="91"/>
      <c r="O357" s="85">
        <f t="shared" si="129"/>
        <v>0</v>
      </c>
      <c r="P357" s="91"/>
      <c r="Q357" s="175"/>
      <c r="R357" s="91"/>
      <c r="S357" s="91"/>
      <c r="T357" s="91"/>
      <c r="U357" s="175"/>
      <c r="V357" s="92" t="e">
        <f t="shared" si="128"/>
        <v>#DIV/0!</v>
      </c>
      <c r="W357" s="91"/>
      <c r="X357" s="87"/>
      <c r="Y357" s="87"/>
      <c r="Z357" s="6"/>
    </row>
    <row r="358" spans="1:26" ht="22.5" customHeight="1" thickTop="1" thickBot="1" x14ac:dyDescent="0.4">
      <c r="A358" s="88">
        <v>1</v>
      </c>
      <c r="B358" s="89" t="s">
        <v>156</v>
      </c>
      <c r="C358" s="89" t="s">
        <v>165</v>
      </c>
      <c r="D358" s="89" t="s">
        <v>289</v>
      </c>
      <c r="E358" s="89" t="s">
        <v>167</v>
      </c>
      <c r="F358" s="89" t="s">
        <v>158</v>
      </c>
      <c r="G358" s="89" t="s">
        <v>423</v>
      </c>
      <c r="H358" s="89"/>
      <c r="I358" s="89"/>
      <c r="J358" s="89"/>
      <c r="K358" s="90" t="s">
        <v>522</v>
      </c>
      <c r="L358" s="91"/>
      <c r="M358" s="91"/>
      <c r="N358" s="91"/>
      <c r="O358" s="85">
        <f t="shared" si="129"/>
        <v>0</v>
      </c>
      <c r="P358" s="91"/>
      <c r="Q358" s="175"/>
      <c r="R358" s="91"/>
      <c r="S358" s="91"/>
      <c r="T358" s="91"/>
      <c r="U358" s="175"/>
      <c r="V358" s="92" t="e">
        <f t="shared" si="128"/>
        <v>#DIV/0!</v>
      </c>
      <c r="W358" s="91"/>
      <c r="X358" s="87"/>
      <c r="Y358" s="87"/>
      <c r="Z358" s="6"/>
    </row>
    <row r="359" spans="1:26" ht="22.5" customHeight="1" thickTop="1" thickBot="1" x14ac:dyDescent="0.4">
      <c r="A359" s="88">
        <v>1</v>
      </c>
      <c r="B359" s="89" t="s">
        <v>156</v>
      </c>
      <c r="C359" s="89" t="s">
        <v>165</v>
      </c>
      <c r="D359" s="89" t="s">
        <v>289</v>
      </c>
      <c r="E359" s="89" t="s">
        <v>167</v>
      </c>
      <c r="F359" s="89" t="s">
        <v>158</v>
      </c>
      <c r="G359" s="89" t="s">
        <v>425</v>
      </c>
      <c r="H359" s="89"/>
      <c r="I359" s="89"/>
      <c r="J359" s="89"/>
      <c r="K359" s="90" t="s">
        <v>523</v>
      </c>
      <c r="L359" s="91"/>
      <c r="M359" s="91"/>
      <c r="N359" s="91"/>
      <c r="O359" s="85">
        <f t="shared" si="129"/>
        <v>0</v>
      </c>
      <c r="P359" s="91"/>
      <c r="Q359" s="175"/>
      <c r="R359" s="91"/>
      <c r="S359" s="91"/>
      <c r="T359" s="91"/>
      <c r="U359" s="175"/>
      <c r="V359" s="92" t="e">
        <f t="shared" si="128"/>
        <v>#DIV/0!</v>
      </c>
      <c r="W359" s="91"/>
      <c r="X359" s="87"/>
      <c r="Y359" s="87"/>
      <c r="Z359" s="6"/>
    </row>
    <row r="360" spans="1:26" ht="22.5" customHeight="1" thickTop="1" thickBot="1" x14ac:dyDescent="0.4">
      <c r="A360" s="88">
        <v>1</v>
      </c>
      <c r="B360" s="89" t="s">
        <v>156</v>
      </c>
      <c r="C360" s="89" t="s">
        <v>165</v>
      </c>
      <c r="D360" s="89" t="s">
        <v>289</v>
      </c>
      <c r="E360" s="89" t="s">
        <v>167</v>
      </c>
      <c r="F360" s="89" t="s">
        <v>158</v>
      </c>
      <c r="G360" s="89" t="s">
        <v>427</v>
      </c>
      <c r="H360" s="89"/>
      <c r="I360" s="89"/>
      <c r="J360" s="89"/>
      <c r="K360" s="90" t="s">
        <v>524</v>
      </c>
      <c r="L360" s="91"/>
      <c r="M360" s="91"/>
      <c r="N360" s="91"/>
      <c r="O360" s="85">
        <f t="shared" si="129"/>
        <v>0</v>
      </c>
      <c r="P360" s="91"/>
      <c r="Q360" s="175"/>
      <c r="R360" s="91"/>
      <c r="S360" s="91"/>
      <c r="T360" s="91"/>
      <c r="U360" s="175"/>
      <c r="V360" s="92" t="e">
        <f t="shared" si="128"/>
        <v>#DIV/0!</v>
      </c>
      <c r="W360" s="91"/>
      <c r="X360" s="87"/>
      <c r="Y360" s="87"/>
      <c r="Z360" s="6"/>
    </row>
    <row r="361" spans="1:26" ht="22.5" customHeight="1" thickTop="1" thickBot="1" x14ac:dyDescent="0.4">
      <c r="A361" s="88">
        <v>1</v>
      </c>
      <c r="B361" s="89" t="s">
        <v>156</v>
      </c>
      <c r="C361" s="89" t="s">
        <v>165</v>
      </c>
      <c r="D361" s="89" t="s">
        <v>289</v>
      </c>
      <c r="E361" s="89" t="s">
        <v>167</v>
      </c>
      <c r="F361" s="89" t="s">
        <v>158</v>
      </c>
      <c r="G361" s="89" t="s">
        <v>429</v>
      </c>
      <c r="H361" s="89"/>
      <c r="I361" s="89"/>
      <c r="J361" s="89"/>
      <c r="K361" s="90" t="s">
        <v>525</v>
      </c>
      <c r="L361" s="91"/>
      <c r="M361" s="91"/>
      <c r="N361" s="91"/>
      <c r="O361" s="85">
        <f t="shared" si="129"/>
        <v>0</v>
      </c>
      <c r="P361" s="91"/>
      <c r="Q361" s="175"/>
      <c r="R361" s="91"/>
      <c r="S361" s="91"/>
      <c r="T361" s="91"/>
      <c r="U361" s="175"/>
      <c r="V361" s="92" t="e">
        <f t="shared" si="128"/>
        <v>#DIV/0!</v>
      </c>
      <c r="W361" s="91"/>
      <c r="X361" s="87"/>
      <c r="Y361" s="87"/>
      <c r="Z361" s="6"/>
    </row>
    <row r="362" spans="1:26" ht="22.5" customHeight="1" thickTop="1" thickBot="1" x14ac:dyDescent="0.4">
      <c r="A362" s="88">
        <v>1</v>
      </c>
      <c r="B362" s="89" t="s">
        <v>156</v>
      </c>
      <c r="C362" s="89" t="s">
        <v>165</v>
      </c>
      <c r="D362" s="89" t="s">
        <v>289</v>
      </c>
      <c r="E362" s="89" t="s">
        <v>167</v>
      </c>
      <c r="F362" s="89" t="s">
        <v>158</v>
      </c>
      <c r="G362" s="89" t="s">
        <v>246</v>
      </c>
      <c r="H362" s="89"/>
      <c r="I362" s="89"/>
      <c r="J362" s="89"/>
      <c r="K362" s="90" t="s">
        <v>526</v>
      </c>
      <c r="L362" s="91"/>
      <c r="M362" s="91"/>
      <c r="N362" s="91"/>
      <c r="O362" s="85">
        <f t="shared" si="129"/>
        <v>0</v>
      </c>
      <c r="P362" s="91"/>
      <c r="Q362" s="175"/>
      <c r="R362" s="91"/>
      <c r="S362" s="91"/>
      <c r="T362" s="91"/>
      <c r="U362" s="175"/>
      <c r="V362" s="92" t="e">
        <f t="shared" si="128"/>
        <v>#DIV/0!</v>
      </c>
      <c r="W362" s="91"/>
      <c r="X362" s="87"/>
      <c r="Y362" s="87"/>
      <c r="Z362" s="6"/>
    </row>
    <row r="363" spans="1:26" ht="22.5" customHeight="1" thickTop="1" thickBot="1" x14ac:dyDescent="0.4">
      <c r="A363" s="88">
        <v>1</v>
      </c>
      <c r="B363" s="89" t="s">
        <v>156</v>
      </c>
      <c r="C363" s="89" t="s">
        <v>165</v>
      </c>
      <c r="D363" s="89" t="s">
        <v>289</v>
      </c>
      <c r="E363" s="89" t="s">
        <v>167</v>
      </c>
      <c r="F363" s="89" t="s">
        <v>158</v>
      </c>
      <c r="G363" s="89" t="s">
        <v>432</v>
      </c>
      <c r="H363" s="89"/>
      <c r="I363" s="89"/>
      <c r="J363" s="89"/>
      <c r="K363" s="90" t="s">
        <v>527</v>
      </c>
      <c r="L363" s="91"/>
      <c r="M363" s="91"/>
      <c r="N363" s="91"/>
      <c r="O363" s="85">
        <f t="shared" si="129"/>
        <v>0</v>
      </c>
      <c r="P363" s="91"/>
      <c r="Q363" s="175"/>
      <c r="R363" s="91"/>
      <c r="S363" s="91"/>
      <c r="T363" s="91"/>
      <c r="U363" s="175"/>
      <c r="V363" s="92" t="e">
        <f t="shared" si="128"/>
        <v>#DIV/0!</v>
      </c>
      <c r="W363" s="91"/>
      <c r="X363" s="87"/>
      <c r="Y363" s="87"/>
      <c r="Z363" s="6"/>
    </row>
    <row r="364" spans="1:26" ht="22.5" customHeight="1" thickTop="1" thickBot="1" x14ac:dyDescent="0.4">
      <c r="A364" s="88">
        <v>1</v>
      </c>
      <c r="B364" s="89" t="s">
        <v>156</v>
      </c>
      <c r="C364" s="89" t="s">
        <v>165</v>
      </c>
      <c r="D364" s="89" t="s">
        <v>289</v>
      </c>
      <c r="E364" s="89" t="s">
        <v>167</v>
      </c>
      <c r="F364" s="89" t="s">
        <v>158</v>
      </c>
      <c r="G364" s="89" t="s">
        <v>434</v>
      </c>
      <c r="H364" s="89"/>
      <c r="I364" s="89"/>
      <c r="J364" s="89"/>
      <c r="K364" s="90" t="s">
        <v>528</v>
      </c>
      <c r="L364" s="91"/>
      <c r="M364" s="91"/>
      <c r="N364" s="91"/>
      <c r="O364" s="85">
        <f t="shared" si="129"/>
        <v>0</v>
      </c>
      <c r="P364" s="91"/>
      <c r="Q364" s="175"/>
      <c r="R364" s="91"/>
      <c r="S364" s="91"/>
      <c r="T364" s="91"/>
      <c r="U364" s="175"/>
      <c r="V364" s="92" t="e">
        <f t="shared" si="128"/>
        <v>#DIV/0!</v>
      </c>
      <c r="W364" s="91"/>
      <c r="X364" s="87"/>
      <c r="Y364" s="87"/>
      <c r="Z364" s="6"/>
    </row>
    <row r="365" spans="1:26" ht="22.5" customHeight="1" thickTop="1" thickBot="1" x14ac:dyDescent="0.4">
      <c r="A365" s="88">
        <v>1</v>
      </c>
      <c r="B365" s="89" t="s">
        <v>156</v>
      </c>
      <c r="C365" s="89" t="s">
        <v>165</v>
      </c>
      <c r="D365" s="89" t="s">
        <v>289</v>
      </c>
      <c r="E365" s="89" t="s">
        <v>167</v>
      </c>
      <c r="F365" s="89" t="s">
        <v>158</v>
      </c>
      <c r="G365" s="89" t="s">
        <v>436</v>
      </c>
      <c r="H365" s="89"/>
      <c r="I365" s="89"/>
      <c r="J365" s="89"/>
      <c r="K365" s="90" t="s">
        <v>529</v>
      </c>
      <c r="L365" s="91"/>
      <c r="M365" s="91"/>
      <c r="N365" s="91"/>
      <c r="O365" s="85">
        <f t="shared" si="129"/>
        <v>0</v>
      </c>
      <c r="P365" s="91"/>
      <c r="Q365" s="175"/>
      <c r="R365" s="91"/>
      <c r="S365" s="91"/>
      <c r="T365" s="91"/>
      <c r="U365" s="175"/>
      <c r="V365" s="92" t="e">
        <f t="shared" si="128"/>
        <v>#DIV/0!</v>
      </c>
      <c r="W365" s="91"/>
      <c r="X365" s="87"/>
      <c r="Y365" s="87"/>
      <c r="Z365" s="6"/>
    </row>
    <row r="366" spans="1:26" ht="22.5" customHeight="1" thickTop="1" thickBot="1" x14ac:dyDescent="0.4">
      <c r="A366" s="88">
        <v>1</v>
      </c>
      <c r="B366" s="89" t="s">
        <v>156</v>
      </c>
      <c r="C366" s="89" t="s">
        <v>165</v>
      </c>
      <c r="D366" s="89" t="s">
        <v>289</v>
      </c>
      <c r="E366" s="89" t="s">
        <v>167</v>
      </c>
      <c r="F366" s="89" t="s">
        <v>158</v>
      </c>
      <c r="G366" s="89" t="s">
        <v>438</v>
      </c>
      <c r="H366" s="89"/>
      <c r="I366" s="89"/>
      <c r="J366" s="89"/>
      <c r="K366" s="90" t="s">
        <v>530</v>
      </c>
      <c r="L366" s="91"/>
      <c r="M366" s="91"/>
      <c r="N366" s="91"/>
      <c r="O366" s="85">
        <f t="shared" si="129"/>
        <v>0</v>
      </c>
      <c r="P366" s="91"/>
      <c r="Q366" s="175"/>
      <c r="R366" s="91"/>
      <c r="S366" s="91"/>
      <c r="T366" s="91"/>
      <c r="U366" s="175"/>
      <c r="V366" s="92" t="e">
        <f t="shared" si="128"/>
        <v>#DIV/0!</v>
      </c>
      <c r="W366" s="91"/>
      <c r="X366" s="87"/>
      <c r="Y366" s="87"/>
      <c r="Z366" s="6"/>
    </row>
    <row r="367" spans="1:26" ht="22.5" customHeight="1" thickTop="1" thickBot="1" x14ac:dyDescent="0.4">
      <c r="A367" s="88">
        <v>1</v>
      </c>
      <c r="B367" s="89" t="s">
        <v>156</v>
      </c>
      <c r="C367" s="89" t="s">
        <v>165</v>
      </c>
      <c r="D367" s="89" t="s">
        <v>289</v>
      </c>
      <c r="E367" s="89" t="s">
        <v>167</v>
      </c>
      <c r="F367" s="89" t="s">
        <v>158</v>
      </c>
      <c r="G367" s="89" t="s">
        <v>440</v>
      </c>
      <c r="H367" s="89"/>
      <c r="I367" s="89"/>
      <c r="J367" s="89"/>
      <c r="K367" s="90" t="s">
        <v>531</v>
      </c>
      <c r="L367" s="91"/>
      <c r="M367" s="91"/>
      <c r="N367" s="91"/>
      <c r="O367" s="85">
        <f t="shared" si="129"/>
        <v>0</v>
      </c>
      <c r="P367" s="91"/>
      <c r="Q367" s="175"/>
      <c r="R367" s="91"/>
      <c r="S367" s="91"/>
      <c r="T367" s="91"/>
      <c r="U367" s="175"/>
      <c r="V367" s="92" t="e">
        <f t="shared" si="128"/>
        <v>#DIV/0!</v>
      </c>
      <c r="W367" s="91"/>
      <c r="X367" s="87"/>
      <c r="Y367" s="87"/>
      <c r="Z367" s="6"/>
    </row>
    <row r="368" spans="1:26" ht="22.5" customHeight="1" thickTop="1" thickBot="1" x14ac:dyDescent="0.4">
      <c r="A368" s="88">
        <v>1</v>
      </c>
      <c r="B368" s="89" t="s">
        <v>156</v>
      </c>
      <c r="C368" s="89" t="s">
        <v>165</v>
      </c>
      <c r="D368" s="89" t="s">
        <v>289</v>
      </c>
      <c r="E368" s="89" t="s">
        <v>167</v>
      </c>
      <c r="F368" s="89" t="s">
        <v>158</v>
      </c>
      <c r="G368" s="89" t="s">
        <v>442</v>
      </c>
      <c r="H368" s="89"/>
      <c r="I368" s="89"/>
      <c r="J368" s="89"/>
      <c r="K368" s="90" t="s">
        <v>532</v>
      </c>
      <c r="L368" s="91"/>
      <c r="M368" s="91"/>
      <c r="N368" s="91"/>
      <c r="O368" s="85">
        <f t="shared" si="129"/>
        <v>0</v>
      </c>
      <c r="P368" s="91"/>
      <c r="Q368" s="175"/>
      <c r="R368" s="91"/>
      <c r="S368" s="91"/>
      <c r="T368" s="91"/>
      <c r="U368" s="175"/>
      <c r="V368" s="92" t="e">
        <f t="shared" si="128"/>
        <v>#DIV/0!</v>
      </c>
      <c r="W368" s="91"/>
      <c r="X368" s="87"/>
      <c r="Y368" s="87"/>
      <c r="Z368" s="6"/>
    </row>
    <row r="369" spans="1:26" ht="22.5" customHeight="1" thickTop="1" thickBot="1" x14ac:dyDescent="0.4">
      <c r="A369" s="88">
        <v>1</v>
      </c>
      <c r="B369" s="89" t="s">
        <v>156</v>
      </c>
      <c r="C369" s="89" t="s">
        <v>165</v>
      </c>
      <c r="D369" s="89" t="s">
        <v>289</v>
      </c>
      <c r="E369" s="89" t="s">
        <v>167</v>
      </c>
      <c r="F369" s="89" t="s">
        <v>158</v>
      </c>
      <c r="G369" s="89" t="s">
        <v>444</v>
      </c>
      <c r="H369" s="89"/>
      <c r="I369" s="89"/>
      <c r="J369" s="89"/>
      <c r="K369" s="90" t="s">
        <v>533</v>
      </c>
      <c r="L369" s="91"/>
      <c r="M369" s="91"/>
      <c r="N369" s="91"/>
      <c r="O369" s="85">
        <f t="shared" si="129"/>
        <v>0</v>
      </c>
      <c r="P369" s="91"/>
      <c r="Q369" s="175"/>
      <c r="R369" s="91"/>
      <c r="S369" s="91"/>
      <c r="T369" s="91"/>
      <c r="U369" s="175"/>
      <c r="V369" s="92" t="e">
        <f t="shared" si="128"/>
        <v>#DIV/0!</v>
      </c>
      <c r="W369" s="91"/>
      <c r="X369" s="87"/>
      <c r="Y369" s="87"/>
      <c r="Z369" s="6"/>
    </row>
    <row r="370" spans="1:26" ht="22.5" customHeight="1" thickTop="1" thickBot="1" x14ac:dyDescent="0.4">
      <c r="A370" s="88">
        <v>1</v>
      </c>
      <c r="B370" s="89" t="s">
        <v>156</v>
      </c>
      <c r="C370" s="89" t="s">
        <v>165</v>
      </c>
      <c r="D370" s="89" t="s">
        <v>289</v>
      </c>
      <c r="E370" s="89" t="s">
        <v>167</v>
      </c>
      <c r="F370" s="89" t="s">
        <v>158</v>
      </c>
      <c r="G370" s="89" t="s">
        <v>446</v>
      </c>
      <c r="H370" s="89"/>
      <c r="I370" s="89"/>
      <c r="J370" s="89"/>
      <c r="K370" s="90" t="s">
        <v>534</v>
      </c>
      <c r="L370" s="91"/>
      <c r="M370" s="91"/>
      <c r="N370" s="91"/>
      <c r="O370" s="85">
        <f t="shared" si="129"/>
        <v>0</v>
      </c>
      <c r="P370" s="91"/>
      <c r="Q370" s="175"/>
      <c r="R370" s="91"/>
      <c r="S370" s="91"/>
      <c r="T370" s="91"/>
      <c r="U370" s="175"/>
      <c r="V370" s="92" t="e">
        <f t="shared" si="128"/>
        <v>#DIV/0!</v>
      </c>
      <c r="W370" s="91"/>
      <c r="X370" s="87"/>
      <c r="Y370" s="87"/>
      <c r="Z370" s="6"/>
    </row>
    <row r="371" spans="1:26" ht="22.5" customHeight="1" thickTop="1" thickBot="1" x14ac:dyDescent="0.4">
      <c r="A371" s="88">
        <v>1</v>
      </c>
      <c r="B371" s="89" t="s">
        <v>156</v>
      </c>
      <c r="C371" s="89" t="s">
        <v>165</v>
      </c>
      <c r="D371" s="89" t="s">
        <v>289</v>
      </c>
      <c r="E371" s="89" t="s">
        <v>167</v>
      </c>
      <c r="F371" s="89" t="s">
        <v>158</v>
      </c>
      <c r="G371" s="89" t="s">
        <v>535</v>
      </c>
      <c r="H371" s="89"/>
      <c r="I371" s="89"/>
      <c r="J371" s="89"/>
      <c r="K371" s="90" t="s">
        <v>536</v>
      </c>
      <c r="L371" s="91"/>
      <c r="M371" s="91"/>
      <c r="N371" s="91"/>
      <c r="O371" s="85">
        <f t="shared" si="129"/>
        <v>0</v>
      </c>
      <c r="P371" s="91"/>
      <c r="Q371" s="175"/>
      <c r="R371" s="91"/>
      <c r="S371" s="91"/>
      <c r="T371" s="91"/>
      <c r="U371" s="175"/>
      <c r="V371" s="92" t="e">
        <f t="shared" si="128"/>
        <v>#DIV/0!</v>
      </c>
      <c r="W371" s="91"/>
      <c r="X371" s="87"/>
      <c r="Y371" s="87"/>
      <c r="Z371" s="6"/>
    </row>
    <row r="372" spans="1:26" ht="22.5" customHeight="1" thickTop="1" thickBot="1" x14ac:dyDescent="0.4">
      <c r="A372" s="76">
        <v>1</v>
      </c>
      <c r="B372" s="77" t="s">
        <v>156</v>
      </c>
      <c r="C372" s="77" t="s">
        <v>165</v>
      </c>
      <c r="D372" s="77" t="s">
        <v>289</v>
      </c>
      <c r="E372" s="77" t="s">
        <v>167</v>
      </c>
      <c r="F372" s="77" t="s">
        <v>167</v>
      </c>
      <c r="G372" s="77"/>
      <c r="H372" s="77"/>
      <c r="I372" s="77"/>
      <c r="J372" s="77"/>
      <c r="K372" s="78" t="s">
        <v>537</v>
      </c>
      <c r="L372" s="79">
        <f>SUM(L373:L403)</f>
        <v>0</v>
      </c>
      <c r="M372" s="79">
        <f>SUM(M373:M403)</f>
        <v>0</v>
      </c>
      <c r="N372" s="79">
        <f>SUM(N373:N403)</f>
        <v>0</v>
      </c>
      <c r="O372" s="79">
        <f t="shared" si="129"/>
        <v>0</v>
      </c>
      <c r="P372" s="79">
        <f t="shared" ref="P372:U372" si="135">SUM(P373:P403)</f>
        <v>0</v>
      </c>
      <c r="Q372" s="176">
        <f t="shared" si="135"/>
        <v>0</v>
      </c>
      <c r="R372" s="79">
        <f t="shared" si="135"/>
        <v>0</v>
      </c>
      <c r="S372" s="79">
        <f t="shared" si="135"/>
        <v>0</v>
      </c>
      <c r="T372" s="79">
        <f t="shared" si="135"/>
        <v>0</v>
      </c>
      <c r="U372" s="176">
        <f t="shared" si="135"/>
        <v>0</v>
      </c>
      <c r="V372" s="80" t="e">
        <f t="shared" si="128"/>
        <v>#DIV/0!</v>
      </c>
      <c r="W372" s="79"/>
      <c r="X372" s="81"/>
      <c r="Y372" s="81"/>
      <c r="Z372" s="96"/>
    </row>
    <row r="373" spans="1:26" ht="22.5" customHeight="1" thickTop="1" thickBot="1" x14ac:dyDescent="0.4">
      <c r="A373" s="88">
        <v>1</v>
      </c>
      <c r="B373" s="89" t="s">
        <v>156</v>
      </c>
      <c r="C373" s="89" t="s">
        <v>165</v>
      </c>
      <c r="D373" s="89" t="s">
        <v>289</v>
      </c>
      <c r="E373" s="89" t="s">
        <v>167</v>
      </c>
      <c r="F373" s="89" t="s">
        <v>167</v>
      </c>
      <c r="G373" s="89" t="s">
        <v>158</v>
      </c>
      <c r="H373" s="89"/>
      <c r="I373" s="89"/>
      <c r="J373" s="89"/>
      <c r="K373" s="90" t="s">
        <v>538</v>
      </c>
      <c r="L373" s="91"/>
      <c r="M373" s="91"/>
      <c r="N373" s="91"/>
      <c r="O373" s="85">
        <f t="shared" si="129"/>
        <v>0</v>
      </c>
      <c r="P373" s="91"/>
      <c r="Q373" s="175"/>
      <c r="R373" s="91"/>
      <c r="S373" s="91"/>
      <c r="T373" s="91"/>
      <c r="U373" s="175"/>
      <c r="V373" s="92" t="e">
        <f t="shared" si="128"/>
        <v>#DIV/0!</v>
      </c>
      <c r="W373" s="91"/>
      <c r="X373" s="87"/>
      <c r="Y373" s="87"/>
      <c r="Z373" s="6"/>
    </row>
    <row r="374" spans="1:26" ht="22.5" customHeight="1" thickTop="1" thickBot="1" x14ac:dyDescent="0.4">
      <c r="A374" s="88">
        <v>1</v>
      </c>
      <c r="B374" s="89" t="s">
        <v>156</v>
      </c>
      <c r="C374" s="89" t="s">
        <v>165</v>
      </c>
      <c r="D374" s="89" t="s">
        <v>289</v>
      </c>
      <c r="E374" s="89" t="s">
        <v>167</v>
      </c>
      <c r="F374" s="89" t="s">
        <v>167</v>
      </c>
      <c r="G374" s="89" t="s">
        <v>167</v>
      </c>
      <c r="H374" s="89"/>
      <c r="I374" s="89"/>
      <c r="J374" s="89"/>
      <c r="K374" s="90" t="s">
        <v>539</v>
      </c>
      <c r="L374" s="91"/>
      <c r="M374" s="91"/>
      <c r="N374" s="91"/>
      <c r="O374" s="85">
        <f t="shared" si="129"/>
        <v>0</v>
      </c>
      <c r="P374" s="91"/>
      <c r="Q374" s="175"/>
      <c r="R374" s="91"/>
      <c r="S374" s="91"/>
      <c r="T374" s="91"/>
      <c r="U374" s="175"/>
      <c r="V374" s="92" t="e">
        <f t="shared" si="128"/>
        <v>#DIV/0!</v>
      </c>
      <c r="W374" s="91"/>
      <c r="X374" s="87"/>
      <c r="Y374" s="87"/>
      <c r="Z374" s="6"/>
    </row>
    <row r="375" spans="1:26" ht="22.5" customHeight="1" thickTop="1" thickBot="1" x14ac:dyDescent="0.4">
      <c r="A375" s="88">
        <v>1</v>
      </c>
      <c r="B375" s="89" t="s">
        <v>156</v>
      </c>
      <c r="C375" s="89" t="s">
        <v>165</v>
      </c>
      <c r="D375" s="89" t="s">
        <v>289</v>
      </c>
      <c r="E375" s="89" t="s">
        <v>167</v>
      </c>
      <c r="F375" s="89" t="s">
        <v>167</v>
      </c>
      <c r="G375" s="89" t="s">
        <v>228</v>
      </c>
      <c r="H375" s="89"/>
      <c r="I375" s="89"/>
      <c r="J375" s="89"/>
      <c r="K375" s="90" t="s">
        <v>540</v>
      </c>
      <c r="L375" s="91"/>
      <c r="M375" s="91"/>
      <c r="N375" s="91"/>
      <c r="O375" s="85">
        <f t="shared" si="129"/>
        <v>0</v>
      </c>
      <c r="P375" s="91"/>
      <c r="Q375" s="175"/>
      <c r="R375" s="91"/>
      <c r="S375" s="91"/>
      <c r="T375" s="91"/>
      <c r="U375" s="175"/>
      <c r="V375" s="92" t="e">
        <f t="shared" si="128"/>
        <v>#DIV/0!</v>
      </c>
      <c r="W375" s="91"/>
      <c r="X375" s="87"/>
      <c r="Y375" s="87"/>
      <c r="Z375" s="6"/>
    </row>
    <row r="376" spans="1:26" ht="22.5" customHeight="1" thickTop="1" thickBot="1" x14ac:dyDescent="0.4">
      <c r="A376" s="88">
        <v>1</v>
      </c>
      <c r="B376" s="89" t="s">
        <v>156</v>
      </c>
      <c r="C376" s="89" t="s">
        <v>165</v>
      </c>
      <c r="D376" s="89" t="s">
        <v>289</v>
      </c>
      <c r="E376" s="89" t="s">
        <v>167</v>
      </c>
      <c r="F376" s="89" t="s">
        <v>167</v>
      </c>
      <c r="G376" s="89" t="s">
        <v>235</v>
      </c>
      <c r="H376" s="89"/>
      <c r="I376" s="89"/>
      <c r="J376" s="89"/>
      <c r="K376" s="90" t="s">
        <v>541</v>
      </c>
      <c r="L376" s="91"/>
      <c r="M376" s="91"/>
      <c r="N376" s="91"/>
      <c r="O376" s="85">
        <f t="shared" si="129"/>
        <v>0</v>
      </c>
      <c r="P376" s="91"/>
      <c r="Q376" s="175"/>
      <c r="R376" s="91"/>
      <c r="S376" s="91"/>
      <c r="T376" s="91"/>
      <c r="U376" s="175"/>
      <c r="V376" s="92" t="e">
        <f t="shared" si="128"/>
        <v>#DIV/0!</v>
      </c>
      <c r="W376" s="91"/>
      <c r="X376" s="87"/>
      <c r="Y376" s="87"/>
      <c r="Z376" s="6"/>
    </row>
    <row r="377" spans="1:26" ht="22.5" customHeight="1" thickTop="1" thickBot="1" x14ac:dyDescent="0.4">
      <c r="A377" s="88">
        <v>1</v>
      </c>
      <c r="B377" s="89" t="s">
        <v>156</v>
      </c>
      <c r="C377" s="89" t="s">
        <v>165</v>
      </c>
      <c r="D377" s="89" t="s">
        <v>289</v>
      </c>
      <c r="E377" s="89" t="s">
        <v>167</v>
      </c>
      <c r="F377" s="89" t="s">
        <v>167</v>
      </c>
      <c r="G377" s="89" t="s">
        <v>177</v>
      </c>
      <c r="H377" s="89"/>
      <c r="I377" s="89"/>
      <c r="J377" s="89"/>
      <c r="K377" s="90" t="s">
        <v>542</v>
      </c>
      <c r="L377" s="91"/>
      <c r="M377" s="91"/>
      <c r="N377" s="91"/>
      <c r="O377" s="85">
        <f t="shared" si="129"/>
        <v>0</v>
      </c>
      <c r="P377" s="91"/>
      <c r="Q377" s="175"/>
      <c r="R377" s="91"/>
      <c r="S377" s="91"/>
      <c r="T377" s="91"/>
      <c r="U377" s="175"/>
      <c r="V377" s="92" t="e">
        <f t="shared" si="128"/>
        <v>#DIV/0!</v>
      </c>
      <c r="W377" s="91"/>
      <c r="X377" s="87"/>
      <c r="Y377" s="87"/>
      <c r="Z377" s="6"/>
    </row>
    <row r="378" spans="1:26" ht="22.5" customHeight="1" thickTop="1" thickBot="1" x14ac:dyDescent="0.4">
      <c r="A378" s="88">
        <v>1</v>
      </c>
      <c r="B378" s="89" t="s">
        <v>156</v>
      </c>
      <c r="C378" s="89" t="s">
        <v>165</v>
      </c>
      <c r="D378" s="89" t="s">
        <v>289</v>
      </c>
      <c r="E378" s="89" t="s">
        <v>167</v>
      </c>
      <c r="F378" s="89" t="s">
        <v>167</v>
      </c>
      <c r="G378" s="89" t="s">
        <v>273</v>
      </c>
      <c r="H378" s="89"/>
      <c r="I378" s="89"/>
      <c r="J378" s="89"/>
      <c r="K378" s="90" t="s">
        <v>543</v>
      </c>
      <c r="L378" s="91"/>
      <c r="M378" s="91"/>
      <c r="N378" s="91"/>
      <c r="O378" s="85">
        <f t="shared" si="129"/>
        <v>0</v>
      </c>
      <c r="P378" s="91"/>
      <c r="Q378" s="175"/>
      <c r="R378" s="91"/>
      <c r="S378" s="91"/>
      <c r="T378" s="91"/>
      <c r="U378" s="175"/>
      <c r="V378" s="92" t="e">
        <f t="shared" si="128"/>
        <v>#DIV/0!</v>
      </c>
      <c r="W378" s="91"/>
      <c r="X378" s="87"/>
      <c r="Y378" s="87"/>
      <c r="Z378" s="6"/>
    </row>
    <row r="379" spans="1:26" ht="22.5" customHeight="1" thickTop="1" thickBot="1" x14ac:dyDescent="0.4">
      <c r="A379" s="88">
        <v>1</v>
      </c>
      <c r="B379" s="89" t="s">
        <v>156</v>
      </c>
      <c r="C379" s="89" t="s">
        <v>165</v>
      </c>
      <c r="D379" s="89" t="s">
        <v>289</v>
      </c>
      <c r="E379" s="89" t="s">
        <v>167</v>
      </c>
      <c r="F379" s="89" t="s">
        <v>167</v>
      </c>
      <c r="G379" s="89" t="s">
        <v>277</v>
      </c>
      <c r="H379" s="89"/>
      <c r="I379" s="89"/>
      <c r="J379" s="89"/>
      <c r="K379" s="90" t="s">
        <v>544</v>
      </c>
      <c r="L379" s="91"/>
      <c r="M379" s="91"/>
      <c r="N379" s="91"/>
      <c r="O379" s="85">
        <f t="shared" si="129"/>
        <v>0</v>
      </c>
      <c r="P379" s="91"/>
      <c r="Q379" s="175"/>
      <c r="R379" s="91"/>
      <c r="S379" s="91"/>
      <c r="T379" s="91"/>
      <c r="U379" s="175"/>
      <c r="V379" s="92" t="e">
        <f t="shared" si="128"/>
        <v>#DIV/0!</v>
      </c>
      <c r="W379" s="91"/>
      <c r="X379" s="87"/>
      <c r="Y379" s="87"/>
      <c r="Z379" s="6"/>
    </row>
    <row r="380" spans="1:26" ht="22.5" customHeight="1" thickTop="1" thickBot="1" x14ac:dyDescent="0.4">
      <c r="A380" s="88">
        <v>1</v>
      </c>
      <c r="B380" s="89" t="s">
        <v>156</v>
      </c>
      <c r="C380" s="89" t="s">
        <v>165</v>
      </c>
      <c r="D380" s="89" t="s">
        <v>289</v>
      </c>
      <c r="E380" s="89" t="s">
        <v>167</v>
      </c>
      <c r="F380" s="89" t="s">
        <v>167</v>
      </c>
      <c r="G380" s="89" t="s">
        <v>281</v>
      </c>
      <c r="H380" s="89"/>
      <c r="I380" s="89"/>
      <c r="J380" s="89"/>
      <c r="K380" s="90" t="s">
        <v>545</v>
      </c>
      <c r="L380" s="91"/>
      <c r="M380" s="91"/>
      <c r="N380" s="91"/>
      <c r="O380" s="85">
        <f t="shared" si="129"/>
        <v>0</v>
      </c>
      <c r="P380" s="91"/>
      <c r="Q380" s="175"/>
      <c r="R380" s="91"/>
      <c r="S380" s="91"/>
      <c r="T380" s="91"/>
      <c r="U380" s="175"/>
      <c r="V380" s="92" t="e">
        <f t="shared" si="128"/>
        <v>#DIV/0!</v>
      </c>
      <c r="W380" s="91"/>
      <c r="X380" s="87"/>
      <c r="Y380" s="87"/>
      <c r="Z380" s="6"/>
    </row>
    <row r="381" spans="1:26" ht="22.5" customHeight="1" thickTop="1" thickBot="1" x14ac:dyDescent="0.4">
      <c r="A381" s="88">
        <v>1</v>
      </c>
      <c r="B381" s="89" t="s">
        <v>156</v>
      </c>
      <c r="C381" s="89" t="s">
        <v>165</v>
      </c>
      <c r="D381" s="89" t="s">
        <v>289</v>
      </c>
      <c r="E381" s="89" t="s">
        <v>167</v>
      </c>
      <c r="F381" s="89" t="s">
        <v>167</v>
      </c>
      <c r="G381" s="89" t="s">
        <v>285</v>
      </c>
      <c r="H381" s="89"/>
      <c r="I381" s="89"/>
      <c r="J381" s="89"/>
      <c r="K381" s="90" t="s">
        <v>546</v>
      </c>
      <c r="L381" s="91"/>
      <c r="M381" s="91"/>
      <c r="N381" s="91"/>
      <c r="O381" s="85">
        <f t="shared" si="129"/>
        <v>0</v>
      </c>
      <c r="P381" s="91"/>
      <c r="Q381" s="175"/>
      <c r="R381" s="91"/>
      <c r="S381" s="91"/>
      <c r="T381" s="91"/>
      <c r="U381" s="175"/>
      <c r="V381" s="92" t="e">
        <f t="shared" si="128"/>
        <v>#DIV/0!</v>
      </c>
      <c r="W381" s="91"/>
      <c r="X381" s="87"/>
      <c r="Y381" s="87"/>
      <c r="Z381" s="6"/>
    </row>
    <row r="382" spans="1:26" ht="22.5" customHeight="1" thickTop="1" thickBot="1" x14ac:dyDescent="0.4">
      <c r="A382" s="88">
        <v>1</v>
      </c>
      <c r="B382" s="89" t="s">
        <v>156</v>
      </c>
      <c r="C382" s="89" t="s">
        <v>165</v>
      </c>
      <c r="D382" s="89" t="s">
        <v>289</v>
      </c>
      <c r="E382" s="89" t="s">
        <v>167</v>
      </c>
      <c r="F382" s="89" t="s">
        <v>167</v>
      </c>
      <c r="G382" s="89" t="s">
        <v>289</v>
      </c>
      <c r="H382" s="89"/>
      <c r="I382" s="89"/>
      <c r="J382" s="89"/>
      <c r="K382" s="90" t="s">
        <v>547</v>
      </c>
      <c r="L382" s="91"/>
      <c r="M382" s="91"/>
      <c r="N382" s="91"/>
      <c r="O382" s="85">
        <f t="shared" si="129"/>
        <v>0</v>
      </c>
      <c r="P382" s="91"/>
      <c r="Q382" s="175"/>
      <c r="R382" s="91"/>
      <c r="S382" s="91"/>
      <c r="T382" s="91"/>
      <c r="U382" s="175"/>
      <c r="V382" s="92" t="e">
        <f t="shared" si="128"/>
        <v>#DIV/0!</v>
      </c>
      <c r="W382" s="91"/>
      <c r="X382" s="87"/>
      <c r="Y382" s="87"/>
      <c r="Z382" s="6"/>
    </row>
    <row r="383" spans="1:26" ht="22.5" customHeight="1" thickTop="1" thickBot="1" x14ac:dyDescent="0.4">
      <c r="A383" s="88">
        <v>1</v>
      </c>
      <c r="B383" s="89" t="s">
        <v>156</v>
      </c>
      <c r="C383" s="89" t="s">
        <v>165</v>
      </c>
      <c r="D383" s="89" t="s">
        <v>289</v>
      </c>
      <c r="E383" s="89" t="s">
        <v>167</v>
      </c>
      <c r="F383" s="89" t="s">
        <v>167</v>
      </c>
      <c r="G383" s="89" t="s">
        <v>411</v>
      </c>
      <c r="H383" s="89"/>
      <c r="I383" s="89"/>
      <c r="J383" s="89"/>
      <c r="K383" s="90" t="s">
        <v>548</v>
      </c>
      <c r="L383" s="91"/>
      <c r="M383" s="91"/>
      <c r="N383" s="91"/>
      <c r="O383" s="85">
        <f t="shared" si="129"/>
        <v>0</v>
      </c>
      <c r="P383" s="91"/>
      <c r="Q383" s="175"/>
      <c r="R383" s="91"/>
      <c r="S383" s="91"/>
      <c r="T383" s="91"/>
      <c r="U383" s="175"/>
      <c r="V383" s="92" t="e">
        <f t="shared" si="128"/>
        <v>#DIV/0!</v>
      </c>
      <c r="W383" s="91"/>
      <c r="X383" s="87"/>
      <c r="Y383" s="87"/>
      <c r="Z383" s="6"/>
    </row>
    <row r="384" spans="1:26" ht="22.5" customHeight="1" thickTop="1" thickBot="1" x14ac:dyDescent="0.4">
      <c r="A384" s="88">
        <v>1</v>
      </c>
      <c r="B384" s="89" t="s">
        <v>156</v>
      </c>
      <c r="C384" s="89" t="s">
        <v>165</v>
      </c>
      <c r="D384" s="89" t="s">
        <v>289</v>
      </c>
      <c r="E384" s="89" t="s">
        <v>167</v>
      </c>
      <c r="F384" s="89" t="s">
        <v>167</v>
      </c>
      <c r="G384" s="89" t="s">
        <v>413</v>
      </c>
      <c r="H384" s="89"/>
      <c r="I384" s="89"/>
      <c r="J384" s="89"/>
      <c r="K384" s="90" t="s">
        <v>549</v>
      </c>
      <c r="L384" s="91"/>
      <c r="M384" s="91"/>
      <c r="N384" s="91"/>
      <c r="O384" s="85">
        <f t="shared" si="129"/>
        <v>0</v>
      </c>
      <c r="P384" s="91"/>
      <c r="Q384" s="175"/>
      <c r="R384" s="91"/>
      <c r="S384" s="91"/>
      <c r="T384" s="91"/>
      <c r="U384" s="175"/>
      <c r="V384" s="92" t="e">
        <f t="shared" si="128"/>
        <v>#DIV/0!</v>
      </c>
      <c r="W384" s="91"/>
      <c r="X384" s="87"/>
      <c r="Y384" s="87"/>
      <c r="Z384" s="6"/>
    </row>
    <row r="385" spans="1:26" ht="22.5" customHeight="1" thickTop="1" thickBot="1" x14ac:dyDescent="0.4">
      <c r="A385" s="88">
        <v>1</v>
      </c>
      <c r="B385" s="89" t="s">
        <v>156</v>
      </c>
      <c r="C385" s="89" t="s">
        <v>165</v>
      </c>
      <c r="D385" s="89" t="s">
        <v>289</v>
      </c>
      <c r="E385" s="89" t="s">
        <v>167</v>
      </c>
      <c r="F385" s="89" t="s">
        <v>167</v>
      </c>
      <c r="G385" s="89" t="s">
        <v>242</v>
      </c>
      <c r="H385" s="89"/>
      <c r="I385" s="89"/>
      <c r="J385" s="89"/>
      <c r="K385" s="90" t="s">
        <v>550</v>
      </c>
      <c r="L385" s="91"/>
      <c r="M385" s="91"/>
      <c r="N385" s="91"/>
      <c r="O385" s="85">
        <f t="shared" si="129"/>
        <v>0</v>
      </c>
      <c r="P385" s="91"/>
      <c r="Q385" s="175"/>
      <c r="R385" s="91"/>
      <c r="S385" s="91"/>
      <c r="T385" s="91"/>
      <c r="U385" s="175"/>
      <c r="V385" s="92" t="e">
        <f t="shared" si="128"/>
        <v>#DIV/0!</v>
      </c>
      <c r="W385" s="91"/>
      <c r="X385" s="87"/>
      <c r="Y385" s="87"/>
      <c r="Z385" s="6"/>
    </row>
    <row r="386" spans="1:26" ht="22.5" customHeight="1" thickTop="1" thickBot="1" x14ac:dyDescent="0.4">
      <c r="A386" s="88">
        <v>1</v>
      </c>
      <c r="B386" s="89" t="s">
        <v>156</v>
      </c>
      <c r="C386" s="89" t="s">
        <v>165</v>
      </c>
      <c r="D386" s="89" t="s">
        <v>289</v>
      </c>
      <c r="E386" s="89" t="s">
        <v>167</v>
      </c>
      <c r="F386" s="89" t="s">
        <v>167</v>
      </c>
      <c r="G386" s="89" t="s">
        <v>300</v>
      </c>
      <c r="H386" s="89"/>
      <c r="I386" s="89"/>
      <c r="J386" s="89"/>
      <c r="K386" s="90" t="s">
        <v>551</v>
      </c>
      <c r="L386" s="91"/>
      <c r="M386" s="91"/>
      <c r="N386" s="91"/>
      <c r="O386" s="85">
        <f t="shared" si="129"/>
        <v>0</v>
      </c>
      <c r="P386" s="91"/>
      <c r="Q386" s="175"/>
      <c r="R386" s="91"/>
      <c r="S386" s="91"/>
      <c r="T386" s="91"/>
      <c r="U386" s="175"/>
      <c r="V386" s="92" t="e">
        <f t="shared" si="128"/>
        <v>#DIV/0!</v>
      </c>
      <c r="W386" s="91"/>
      <c r="X386" s="87"/>
      <c r="Y386" s="87"/>
      <c r="Z386" s="6"/>
    </row>
    <row r="387" spans="1:26" ht="22.5" customHeight="1" thickTop="1" thickBot="1" x14ac:dyDescent="0.4">
      <c r="A387" s="88">
        <v>1</v>
      </c>
      <c r="B387" s="89" t="s">
        <v>156</v>
      </c>
      <c r="C387" s="89" t="s">
        <v>165</v>
      </c>
      <c r="D387" s="89" t="s">
        <v>289</v>
      </c>
      <c r="E387" s="89" t="s">
        <v>167</v>
      </c>
      <c r="F387" s="89" t="s">
        <v>167</v>
      </c>
      <c r="G387" s="89" t="s">
        <v>417</v>
      </c>
      <c r="H387" s="89"/>
      <c r="I387" s="89"/>
      <c r="J387" s="89"/>
      <c r="K387" s="90" t="s">
        <v>552</v>
      </c>
      <c r="L387" s="91"/>
      <c r="M387" s="91"/>
      <c r="N387" s="91"/>
      <c r="O387" s="85">
        <f t="shared" si="129"/>
        <v>0</v>
      </c>
      <c r="P387" s="91"/>
      <c r="Q387" s="175"/>
      <c r="R387" s="91"/>
      <c r="S387" s="91"/>
      <c r="T387" s="91"/>
      <c r="U387" s="175"/>
      <c r="V387" s="92" t="e">
        <f t="shared" si="128"/>
        <v>#DIV/0!</v>
      </c>
      <c r="W387" s="91"/>
      <c r="X387" s="87"/>
      <c r="Y387" s="87"/>
      <c r="Z387" s="6"/>
    </row>
    <row r="388" spans="1:26" ht="22.5" customHeight="1" thickTop="1" thickBot="1" x14ac:dyDescent="0.4">
      <c r="A388" s="88">
        <v>1</v>
      </c>
      <c r="B388" s="89" t="s">
        <v>156</v>
      </c>
      <c r="C388" s="89" t="s">
        <v>165</v>
      </c>
      <c r="D388" s="89" t="s">
        <v>289</v>
      </c>
      <c r="E388" s="89" t="s">
        <v>167</v>
      </c>
      <c r="F388" s="89" t="s">
        <v>167</v>
      </c>
      <c r="G388" s="89" t="s">
        <v>419</v>
      </c>
      <c r="H388" s="89"/>
      <c r="I388" s="89"/>
      <c r="J388" s="89"/>
      <c r="K388" s="90" t="s">
        <v>553</v>
      </c>
      <c r="L388" s="91"/>
      <c r="M388" s="91"/>
      <c r="N388" s="91"/>
      <c r="O388" s="85">
        <f t="shared" si="129"/>
        <v>0</v>
      </c>
      <c r="P388" s="91"/>
      <c r="Q388" s="175"/>
      <c r="R388" s="91"/>
      <c r="S388" s="91"/>
      <c r="T388" s="91"/>
      <c r="U388" s="175"/>
      <c r="V388" s="92" t="e">
        <f t="shared" si="128"/>
        <v>#DIV/0!</v>
      </c>
      <c r="W388" s="91"/>
      <c r="X388" s="87"/>
      <c r="Y388" s="87"/>
      <c r="Z388" s="6"/>
    </row>
    <row r="389" spans="1:26" ht="22.5" customHeight="1" thickTop="1" thickBot="1" x14ac:dyDescent="0.4">
      <c r="A389" s="88">
        <v>1</v>
      </c>
      <c r="B389" s="89" t="s">
        <v>156</v>
      </c>
      <c r="C389" s="89" t="s">
        <v>165</v>
      </c>
      <c r="D389" s="89" t="s">
        <v>289</v>
      </c>
      <c r="E389" s="89" t="s">
        <v>167</v>
      </c>
      <c r="F389" s="89" t="s">
        <v>167</v>
      </c>
      <c r="G389" s="89" t="s">
        <v>421</v>
      </c>
      <c r="H389" s="89"/>
      <c r="I389" s="89"/>
      <c r="J389" s="89"/>
      <c r="K389" s="90" t="s">
        <v>554</v>
      </c>
      <c r="L389" s="91"/>
      <c r="M389" s="91"/>
      <c r="N389" s="91"/>
      <c r="O389" s="85">
        <f t="shared" si="129"/>
        <v>0</v>
      </c>
      <c r="P389" s="91"/>
      <c r="Q389" s="175"/>
      <c r="R389" s="91"/>
      <c r="S389" s="91"/>
      <c r="T389" s="91"/>
      <c r="U389" s="175"/>
      <c r="V389" s="92" t="e">
        <f t="shared" si="128"/>
        <v>#DIV/0!</v>
      </c>
      <c r="W389" s="91"/>
      <c r="X389" s="87"/>
      <c r="Y389" s="87"/>
      <c r="Z389" s="6"/>
    </row>
    <row r="390" spans="1:26" ht="22.5" customHeight="1" thickTop="1" thickBot="1" x14ac:dyDescent="0.4">
      <c r="A390" s="88">
        <v>1</v>
      </c>
      <c r="B390" s="89" t="s">
        <v>156</v>
      </c>
      <c r="C390" s="89" t="s">
        <v>165</v>
      </c>
      <c r="D390" s="89" t="s">
        <v>289</v>
      </c>
      <c r="E390" s="89" t="s">
        <v>167</v>
      </c>
      <c r="F390" s="89" t="s">
        <v>167</v>
      </c>
      <c r="G390" s="89" t="s">
        <v>423</v>
      </c>
      <c r="H390" s="89"/>
      <c r="I390" s="89"/>
      <c r="J390" s="89"/>
      <c r="K390" s="90" t="s">
        <v>555</v>
      </c>
      <c r="L390" s="91"/>
      <c r="M390" s="91"/>
      <c r="N390" s="91"/>
      <c r="O390" s="85">
        <f t="shared" si="129"/>
        <v>0</v>
      </c>
      <c r="P390" s="91"/>
      <c r="Q390" s="175"/>
      <c r="R390" s="91"/>
      <c r="S390" s="91"/>
      <c r="T390" s="91"/>
      <c r="U390" s="175"/>
      <c r="V390" s="92" t="e">
        <f t="shared" si="128"/>
        <v>#DIV/0!</v>
      </c>
      <c r="W390" s="91"/>
      <c r="X390" s="87"/>
      <c r="Y390" s="87"/>
      <c r="Z390" s="6"/>
    </row>
    <row r="391" spans="1:26" ht="22.5" customHeight="1" thickTop="1" thickBot="1" x14ac:dyDescent="0.4">
      <c r="A391" s="88">
        <v>1</v>
      </c>
      <c r="B391" s="89" t="s">
        <v>156</v>
      </c>
      <c r="C391" s="89" t="s">
        <v>165</v>
      </c>
      <c r="D391" s="89" t="s">
        <v>289</v>
      </c>
      <c r="E391" s="89" t="s">
        <v>167</v>
      </c>
      <c r="F391" s="89" t="s">
        <v>167</v>
      </c>
      <c r="G391" s="89" t="s">
        <v>425</v>
      </c>
      <c r="H391" s="89"/>
      <c r="I391" s="89"/>
      <c r="J391" s="89"/>
      <c r="K391" s="90" t="s">
        <v>556</v>
      </c>
      <c r="L391" s="91"/>
      <c r="M391" s="91"/>
      <c r="N391" s="91"/>
      <c r="O391" s="85">
        <f t="shared" si="129"/>
        <v>0</v>
      </c>
      <c r="P391" s="91"/>
      <c r="Q391" s="175"/>
      <c r="R391" s="91"/>
      <c r="S391" s="91"/>
      <c r="T391" s="91"/>
      <c r="U391" s="175"/>
      <c r="V391" s="92" t="e">
        <f t="shared" ref="V391:V454" si="136">+U391/T391</f>
        <v>#DIV/0!</v>
      </c>
      <c r="W391" s="91"/>
      <c r="X391" s="87"/>
      <c r="Y391" s="87"/>
      <c r="Z391" s="6"/>
    </row>
    <row r="392" spans="1:26" ht="22.5" customHeight="1" thickTop="1" thickBot="1" x14ac:dyDescent="0.4">
      <c r="A392" s="88">
        <v>1</v>
      </c>
      <c r="B392" s="89" t="s">
        <v>156</v>
      </c>
      <c r="C392" s="89" t="s">
        <v>165</v>
      </c>
      <c r="D392" s="89" t="s">
        <v>289</v>
      </c>
      <c r="E392" s="89" t="s">
        <v>167</v>
      </c>
      <c r="F392" s="89" t="s">
        <v>167</v>
      </c>
      <c r="G392" s="89" t="s">
        <v>427</v>
      </c>
      <c r="H392" s="89"/>
      <c r="I392" s="89"/>
      <c r="J392" s="89"/>
      <c r="K392" s="90" t="s">
        <v>557</v>
      </c>
      <c r="L392" s="91"/>
      <c r="M392" s="91"/>
      <c r="N392" s="91"/>
      <c r="O392" s="85">
        <f t="shared" ref="O392:O455" si="137">+L392+M392-N392</f>
        <v>0</v>
      </c>
      <c r="P392" s="91"/>
      <c r="Q392" s="175"/>
      <c r="R392" s="91"/>
      <c r="S392" s="91"/>
      <c r="T392" s="91"/>
      <c r="U392" s="175"/>
      <c r="V392" s="92" t="e">
        <f t="shared" si="136"/>
        <v>#DIV/0!</v>
      </c>
      <c r="W392" s="91"/>
      <c r="X392" s="87"/>
      <c r="Y392" s="87"/>
      <c r="Z392" s="6"/>
    </row>
    <row r="393" spans="1:26" ht="22.5" customHeight="1" thickTop="1" thickBot="1" x14ac:dyDescent="0.4">
      <c r="A393" s="88">
        <v>1</v>
      </c>
      <c r="B393" s="89" t="s">
        <v>156</v>
      </c>
      <c r="C393" s="89" t="s">
        <v>165</v>
      </c>
      <c r="D393" s="89" t="s">
        <v>289</v>
      </c>
      <c r="E393" s="89" t="s">
        <v>167</v>
      </c>
      <c r="F393" s="89" t="s">
        <v>167</v>
      </c>
      <c r="G393" s="89" t="s">
        <v>429</v>
      </c>
      <c r="H393" s="89"/>
      <c r="I393" s="89"/>
      <c r="J393" s="89"/>
      <c r="K393" s="90" t="s">
        <v>558</v>
      </c>
      <c r="L393" s="91"/>
      <c r="M393" s="91"/>
      <c r="N393" s="91"/>
      <c r="O393" s="85">
        <f t="shared" si="137"/>
        <v>0</v>
      </c>
      <c r="P393" s="91"/>
      <c r="Q393" s="175"/>
      <c r="R393" s="91"/>
      <c r="S393" s="91"/>
      <c r="T393" s="91"/>
      <c r="U393" s="175"/>
      <c r="V393" s="92" t="e">
        <f t="shared" si="136"/>
        <v>#DIV/0!</v>
      </c>
      <c r="W393" s="91"/>
      <c r="X393" s="87"/>
      <c r="Y393" s="87"/>
      <c r="Z393" s="6"/>
    </row>
    <row r="394" spans="1:26" ht="22.5" customHeight="1" thickTop="1" thickBot="1" x14ac:dyDescent="0.4">
      <c r="A394" s="88">
        <v>1</v>
      </c>
      <c r="B394" s="89" t="s">
        <v>156</v>
      </c>
      <c r="C394" s="89" t="s">
        <v>165</v>
      </c>
      <c r="D394" s="89" t="s">
        <v>289</v>
      </c>
      <c r="E394" s="89" t="s">
        <v>167</v>
      </c>
      <c r="F394" s="89" t="s">
        <v>167</v>
      </c>
      <c r="G394" s="89" t="s">
        <v>246</v>
      </c>
      <c r="H394" s="89"/>
      <c r="I394" s="89"/>
      <c r="J394" s="89"/>
      <c r="K394" s="90" t="s">
        <v>559</v>
      </c>
      <c r="L394" s="91"/>
      <c r="M394" s="91"/>
      <c r="N394" s="91"/>
      <c r="O394" s="85">
        <f t="shared" si="137"/>
        <v>0</v>
      </c>
      <c r="P394" s="91"/>
      <c r="Q394" s="175"/>
      <c r="R394" s="91"/>
      <c r="S394" s="91"/>
      <c r="T394" s="91"/>
      <c r="U394" s="175"/>
      <c r="V394" s="92" t="e">
        <f t="shared" si="136"/>
        <v>#DIV/0!</v>
      </c>
      <c r="W394" s="91"/>
      <c r="X394" s="87"/>
      <c r="Y394" s="87"/>
      <c r="Z394" s="6"/>
    </row>
    <row r="395" spans="1:26" ht="22.5" customHeight="1" thickTop="1" thickBot="1" x14ac:dyDescent="0.4">
      <c r="A395" s="88">
        <v>1</v>
      </c>
      <c r="B395" s="89" t="s">
        <v>156</v>
      </c>
      <c r="C395" s="89" t="s">
        <v>165</v>
      </c>
      <c r="D395" s="89" t="s">
        <v>289</v>
      </c>
      <c r="E395" s="89" t="s">
        <v>167</v>
      </c>
      <c r="F395" s="89" t="s">
        <v>167</v>
      </c>
      <c r="G395" s="89" t="s">
        <v>432</v>
      </c>
      <c r="H395" s="89"/>
      <c r="I395" s="89"/>
      <c r="J395" s="89"/>
      <c r="K395" s="90" t="s">
        <v>560</v>
      </c>
      <c r="L395" s="91"/>
      <c r="M395" s="91"/>
      <c r="N395" s="91"/>
      <c r="O395" s="85">
        <f t="shared" si="137"/>
        <v>0</v>
      </c>
      <c r="P395" s="91"/>
      <c r="Q395" s="175"/>
      <c r="R395" s="91"/>
      <c r="S395" s="91"/>
      <c r="T395" s="91"/>
      <c r="U395" s="175"/>
      <c r="V395" s="92" t="e">
        <f t="shared" si="136"/>
        <v>#DIV/0!</v>
      </c>
      <c r="W395" s="91"/>
      <c r="X395" s="87"/>
      <c r="Y395" s="87"/>
      <c r="Z395" s="6"/>
    </row>
    <row r="396" spans="1:26" ht="22.5" customHeight="1" thickTop="1" thickBot="1" x14ac:dyDescent="0.4">
      <c r="A396" s="88">
        <v>1</v>
      </c>
      <c r="B396" s="89" t="s">
        <v>156</v>
      </c>
      <c r="C396" s="89" t="s">
        <v>165</v>
      </c>
      <c r="D396" s="89" t="s">
        <v>289</v>
      </c>
      <c r="E396" s="89" t="s">
        <v>167</v>
      </c>
      <c r="F396" s="89" t="s">
        <v>167</v>
      </c>
      <c r="G396" s="89" t="s">
        <v>434</v>
      </c>
      <c r="H396" s="89"/>
      <c r="I396" s="89"/>
      <c r="J396" s="89"/>
      <c r="K396" s="90" t="s">
        <v>561</v>
      </c>
      <c r="L396" s="91"/>
      <c r="M396" s="91"/>
      <c r="N396" s="91"/>
      <c r="O396" s="85">
        <f t="shared" si="137"/>
        <v>0</v>
      </c>
      <c r="P396" s="91"/>
      <c r="Q396" s="175"/>
      <c r="R396" s="91"/>
      <c r="S396" s="91"/>
      <c r="T396" s="91"/>
      <c r="U396" s="175"/>
      <c r="V396" s="92" t="e">
        <f t="shared" si="136"/>
        <v>#DIV/0!</v>
      </c>
      <c r="W396" s="91"/>
      <c r="X396" s="87"/>
      <c r="Y396" s="87"/>
      <c r="Z396" s="6"/>
    </row>
    <row r="397" spans="1:26" ht="22.5" customHeight="1" thickTop="1" thickBot="1" x14ac:dyDescent="0.4">
      <c r="A397" s="88">
        <v>1</v>
      </c>
      <c r="B397" s="89" t="s">
        <v>156</v>
      </c>
      <c r="C397" s="89" t="s">
        <v>165</v>
      </c>
      <c r="D397" s="89" t="s">
        <v>289</v>
      </c>
      <c r="E397" s="89" t="s">
        <v>167</v>
      </c>
      <c r="F397" s="89" t="s">
        <v>167</v>
      </c>
      <c r="G397" s="89" t="s">
        <v>436</v>
      </c>
      <c r="H397" s="89"/>
      <c r="I397" s="89"/>
      <c r="J397" s="89"/>
      <c r="K397" s="90" t="s">
        <v>562</v>
      </c>
      <c r="L397" s="91"/>
      <c r="M397" s="91"/>
      <c r="N397" s="91"/>
      <c r="O397" s="85">
        <f t="shared" si="137"/>
        <v>0</v>
      </c>
      <c r="P397" s="91"/>
      <c r="Q397" s="175"/>
      <c r="R397" s="91"/>
      <c r="S397" s="91"/>
      <c r="T397" s="91"/>
      <c r="U397" s="175"/>
      <c r="V397" s="92" t="e">
        <f t="shared" si="136"/>
        <v>#DIV/0!</v>
      </c>
      <c r="W397" s="91"/>
      <c r="X397" s="87"/>
      <c r="Y397" s="87"/>
      <c r="Z397" s="6"/>
    </row>
    <row r="398" spans="1:26" ht="22.5" customHeight="1" thickTop="1" thickBot="1" x14ac:dyDescent="0.4">
      <c r="A398" s="88">
        <v>1</v>
      </c>
      <c r="B398" s="89" t="s">
        <v>156</v>
      </c>
      <c r="C398" s="89" t="s">
        <v>165</v>
      </c>
      <c r="D398" s="89" t="s">
        <v>289</v>
      </c>
      <c r="E398" s="89" t="s">
        <v>167</v>
      </c>
      <c r="F398" s="89" t="s">
        <v>167</v>
      </c>
      <c r="G398" s="89" t="s">
        <v>438</v>
      </c>
      <c r="H398" s="89"/>
      <c r="I398" s="89"/>
      <c r="J398" s="89"/>
      <c r="K398" s="90" t="s">
        <v>563</v>
      </c>
      <c r="L398" s="91"/>
      <c r="M398" s="91"/>
      <c r="N398" s="91"/>
      <c r="O398" s="85">
        <f t="shared" si="137"/>
        <v>0</v>
      </c>
      <c r="P398" s="91"/>
      <c r="Q398" s="175"/>
      <c r="R398" s="91"/>
      <c r="S398" s="91"/>
      <c r="T398" s="91"/>
      <c r="U398" s="175"/>
      <c r="V398" s="92" t="e">
        <f t="shared" si="136"/>
        <v>#DIV/0!</v>
      </c>
      <c r="W398" s="91"/>
      <c r="X398" s="87"/>
      <c r="Y398" s="87"/>
      <c r="Z398" s="6"/>
    </row>
    <row r="399" spans="1:26" ht="22.5" customHeight="1" thickTop="1" thickBot="1" x14ac:dyDescent="0.4">
      <c r="A399" s="88">
        <v>1</v>
      </c>
      <c r="B399" s="89" t="s">
        <v>156</v>
      </c>
      <c r="C399" s="89" t="s">
        <v>165</v>
      </c>
      <c r="D399" s="89" t="s">
        <v>289</v>
      </c>
      <c r="E399" s="89" t="s">
        <v>167</v>
      </c>
      <c r="F399" s="89" t="s">
        <v>167</v>
      </c>
      <c r="G399" s="89" t="s">
        <v>440</v>
      </c>
      <c r="H399" s="89"/>
      <c r="I399" s="89"/>
      <c r="J399" s="89"/>
      <c r="K399" s="90" t="s">
        <v>564</v>
      </c>
      <c r="L399" s="91"/>
      <c r="M399" s="91"/>
      <c r="N399" s="91"/>
      <c r="O399" s="85">
        <f t="shared" si="137"/>
        <v>0</v>
      </c>
      <c r="P399" s="91"/>
      <c r="Q399" s="175"/>
      <c r="R399" s="91"/>
      <c r="S399" s="91"/>
      <c r="T399" s="91"/>
      <c r="U399" s="175"/>
      <c r="V399" s="92" t="e">
        <f t="shared" si="136"/>
        <v>#DIV/0!</v>
      </c>
      <c r="W399" s="91"/>
      <c r="X399" s="87"/>
      <c r="Y399" s="87"/>
      <c r="Z399" s="6"/>
    </row>
    <row r="400" spans="1:26" ht="22.5" customHeight="1" thickTop="1" thickBot="1" x14ac:dyDescent="0.4">
      <c r="A400" s="88">
        <v>1</v>
      </c>
      <c r="B400" s="89" t="s">
        <v>156</v>
      </c>
      <c r="C400" s="89" t="s">
        <v>165</v>
      </c>
      <c r="D400" s="89" t="s">
        <v>289</v>
      </c>
      <c r="E400" s="89" t="s">
        <v>167</v>
      </c>
      <c r="F400" s="89" t="s">
        <v>167</v>
      </c>
      <c r="G400" s="89" t="s">
        <v>442</v>
      </c>
      <c r="H400" s="89"/>
      <c r="I400" s="89"/>
      <c r="J400" s="89"/>
      <c r="K400" s="90" t="s">
        <v>565</v>
      </c>
      <c r="L400" s="91"/>
      <c r="M400" s="91"/>
      <c r="N400" s="91"/>
      <c r="O400" s="85">
        <f t="shared" si="137"/>
        <v>0</v>
      </c>
      <c r="P400" s="91"/>
      <c r="Q400" s="175"/>
      <c r="R400" s="91"/>
      <c r="S400" s="91"/>
      <c r="T400" s="91"/>
      <c r="U400" s="175"/>
      <c r="V400" s="92" t="e">
        <f t="shared" si="136"/>
        <v>#DIV/0!</v>
      </c>
      <c r="W400" s="91"/>
      <c r="X400" s="87"/>
      <c r="Y400" s="87"/>
      <c r="Z400" s="6"/>
    </row>
    <row r="401" spans="1:26" ht="22.5" customHeight="1" thickTop="1" thickBot="1" x14ac:dyDescent="0.4">
      <c r="A401" s="88">
        <v>1</v>
      </c>
      <c r="B401" s="89" t="s">
        <v>156</v>
      </c>
      <c r="C401" s="89" t="s">
        <v>165</v>
      </c>
      <c r="D401" s="89" t="s">
        <v>289</v>
      </c>
      <c r="E401" s="89" t="s">
        <v>167</v>
      </c>
      <c r="F401" s="89" t="s">
        <v>167</v>
      </c>
      <c r="G401" s="89" t="s">
        <v>444</v>
      </c>
      <c r="H401" s="89"/>
      <c r="I401" s="89"/>
      <c r="J401" s="89"/>
      <c r="K401" s="90" t="s">
        <v>566</v>
      </c>
      <c r="L401" s="91"/>
      <c r="M401" s="91"/>
      <c r="N401" s="91"/>
      <c r="O401" s="85">
        <f t="shared" si="137"/>
        <v>0</v>
      </c>
      <c r="P401" s="91"/>
      <c r="Q401" s="175"/>
      <c r="R401" s="91"/>
      <c r="S401" s="91"/>
      <c r="T401" s="91"/>
      <c r="U401" s="175"/>
      <c r="V401" s="92" t="e">
        <f t="shared" si="136"/>
        <v>#DIV/0!</v>
      </c>
      <c r="W401" s="91"/>
      <c r="X401" s="87"/>
      <c r="Y401" s="87"/>
      <c r="Z401" s="6"/>
    </row>
    <row r="402" spans="1:26" ht="22.5" customHeight="1" thickTop="1" thickBot="1" x14ac:dyDescent="0.4">
      <c r="A402" s="88">
        <v>1</v>
      </c>
      <c r="B402" s="89" t="s">
        <v>156</v>
      </c>
      <c r="C402" s="89" t="s">
        <v>165</v>
      </c>
      <c r="D402" s="89" t="s">
        <v>289</v>
      </c>
      <c r="E402" s="89" t="s">
        <v>167</v>
      </c>
      <c r="F402" s="89" t="s">
        <v>167</v>
      </c>
      <c r="G402" s="89" t="s">
        <v>446</v>
      </c>
      <c r="H402" s="89"/>
      <c r="I402" s="89"/>
      <c r="J402" s="89"/>
      <c r="K402" s="90" t="s">
        <v>567</v>
      </c>
      <c r="L402" s="91"/>
      <c r="M402" s="91"/>
      <c r="N402" s="91"/>
      <c r="O402" s="85">
        <f t="shared" si="137"/>
        <v>0</v>
      </c>
      <c r="P402" s="91"/>
      <c r="Q402" s="175"/>
      <c r="R402" s="91"/>
      <c r="S402" s="91"/>
      <c r="T402" s="91"/>
      <c r="U402" s="175"/>
      <c r="V402" s="92" t="e">
        <f t="shared" si="136"/>
        <v>#DIV/0!</v>
      </c>
      <c r="W402" s="91"/>
      <c r="X402" s="87"/>
      <c r="Y402" s="87"/>
      <c r="Z402" s="6"/>
    </row>
    <row r="403" spans="1:26" ht="22.5" customHeight="1" thickTop="1" thickBot="1" x14ac:dyDescent="0.4">
      <c r="A403" s="88">
        <v>1</v>
      </c>
      <c r="B403" s="89" t="s">
        <v>156</v>
      </c>
      <c r="C403" s="89" t="s">
        <v>165</v>
      </c>
      <c r="D403" s="89" t="s">
        <v>289</v>
      </c>
      <c r="E403" s="89" t="s">
        <v>167</v>
      </c>
      <c r="F403" s="89" t="s">
        <v>167</v>
      </c>
      <c r="G403" s="89" t="s">
        <v>535</v>
      </c>
      <c r="H403" s="89"/>
      <c r="I403" s="89"/>
      <c r="J403" s="89"/>
      <c r="K403" s="90" t="s">
        <v>568</v>
      </c>
      <c r="L403" s="91"/>
      <c r="M403" s="91"/>
      <c r="N403" s="91"/>
      <c r="O403" s="85">
        <f t="shared" si="137"/>
        <v>0</v>
      </c>
      <c r="P403" s="91"/>
      <c r="Q403" s="175"/>
      <c r="R403" s="91"/>
      <c r="S403" s="91"/>
      <c r="T403" s="91"/>
      <c r="U403" s="175"/>
      <c r="V403" s="92" t="e">
        <f t="shared" si="136"/>
        <v>#DIV/0!</v>
      </c>
      <c r="W403" s="91"/>
      <c r="X403" s="87"/>
      <c r="Y403" s="87"/>
      <c r="Z403" s="6"/>
    </row>
    <row r="404" spans="1:26" ht="22.5" customHeight="1" thickTop="1" thickBot="1" x14ac:dyDescent="0.4">
      <c r="A404" s="76">
        <v>1</v>
      </c>
      <c r="B404" s="77" t="s">
        <v>156</v>
      </c>
      <c r="C404" s="77" t="s">
        <v>165</v>
      </c>
      <c r="D404" s="77" t="s">
        <v>289</v>
      </c>
      <c r="E404" s="77" t="s">
        <v>167</v>
      </c>
      <c r="F404" s="77" t="s">
        <v>228</v>
      </c>
      <c r="G404" s="77"/>
      <c r="H404" s="77"/>
      <c r="I404" s="77"/>
      <c r="J404" s="77"/>
      <c r="K404" s="78" t="s">
        <v>569</v>
      </c>
      <c r="L404" s="79">
        <f>SUM(L405:L435)</f>
        <v>0</v>
      </c>
      <c r="M404" s="79">
        <f>SUM(M405:M435)</f>
        <v>1382060716</v>
      </c>
      <c r="N404" s="79">
        <f>SUM(N405:N435)</f>
        <v>0</v>
      </c>
      <c r="O404" s="79">
        <f t="shared" si="137"/>
        <v>1382060716</v>
      </c>
      <c r="P404" s="79">
        <f t="shared" ref="P404:U404" si="138">SUM(P405:P435)</f>
        <v>24623244</v>
      </c>
      <c r="Q404" s="176">
        <f t="shared" si="138"/>
        <v>1357437472</v>
      </c>
      <c r="R404" s="79">
        <f t="shared" si="138"/>
        <v>0</v>
      </c>
      <c r="S404" s="79">
        <f t="shared" si="138"/>
        <v>0</v>
      </c>
      <c r="T404" s="79">
        <f t="shared" si="138"/>
        <v>1382060716</v>
      </c>
      <c r="U404" s="176">
        <f t="shared" si="138"/>
        <v>1382060716</v>
      </c>
      <c r="V404" s="80">
        <f t="shared" si="136"/>
        <v>1</v>
      </c>
      <c r="W404" s="79"/>
      <c r="X404" s="81"/>
      <c r="Y404" s="81"/>
      <c r="Z404" s="96"/>
    </row>
    <row r="405" spans="1:26" ht="22.5" customHeight="1" thickTop="1" thickBot="1" x14ac:dyDescent="0.4">
      <c r="A405" s="88">
        <v>1</v>
      </c>
      <c r="B405" s="89" t="s">
        <v>156</v>
      </c>
      <c r="C405" s="89" t="s">
        <v>165</v>
      </c>
      <c r="D405" s="89" t="s">
        <v>289</v>
      </c>
      <c r="E405" s="89" t="s">
        <v>167</v>
      </c>
      <c r="F405" s="89" t="s">
        <v>228</v>
      </c>
      <c r="G405" s="89" t="s">
        <v>158</v>
      </c>
      <c r="H405" s="89"/>
      <c r="I405" s="89"/>
      <c r="J405" s="89"/>
      <c r="K405" s="90" t="s">
        <v>570</v>
      </c>
      <c r="L405" s="91"/>
      <c r="M405" s="91"/>
      <c r="N405" s="91"/>
      <c r="O405" s="85">
        <f t="shared" si="137"/>
        <v>0</v>
      </c>
      <c r="P405" s="91"/>
      <c r="Q405" s="175"/>
      <c r="R405" s="91"/>
      <c r="S405" s="91"/>
      <c r="T405" s="91"/>
      <c r="U405" s="175"/>
      <c r="V405" s="92" t="e">
        <f t="shared" si="136"/>
        <v>#DIV/0!</v>
      </c>
      <c r="W405" s="91"/>
      <c r="X405" s="87"/>
      <c r="Y405" s="87"/>
      <c r="Z405" s="6"/>
    </row>
    <row r="406" spans="1:26" ht="22.5" customHeight="1" thickTop="1" thickBot="1" x14ac:dyDescent="0.4">
      <c r="A406" s="88">
        <v>1</v>
      </c>
      <c r="B406" s="89" t="s">
        <v>156</v>
      </c>
      <c r="C406" s="89" t="s">
        <v>165</v>
      </c>
      <c r="D406" s="89" t="s">
        <v>289</v>
      </c>
      <c r="E406" s="89" t="s">
        <v>167</v>
      </c>
      <c r="F406" s="89" t="s">
        <v>228</v>
      </c>
      <c r="G406" s="89" t="s">
        <v>167</v>
      </c>
      <c r="H406" s="89"/>
      <c r="I406" s="89"/>
      <c r="J406" s="89"/>
      <c r="K406" s="90" t="s">
        <v>571</v>
      </c>
      <c r="L406" s="91"/>
      <c r="M406" s="91"/>
      <c r="N406" s="91"/>
      <c r="O406" s="85">
        <f t="shared" si="137"/>
        <v>0</v>
      </c>
      <c r="P406" s="91"/>
      <c r="Q406" s="175"/>
      <c r="R406" s="91"/>
      <c r="S406" s="91"/>
      <c r="T406" s="91"/>
      <c r="U406" s="175"/>
      <c r="V406" s="92" t="e">
        <f t="shared" si="136"/>
        <v>#DIV/0!</v>
      </c>
      <c r="W406" s="91"/>
      <c r="X406" s="87"/>
      <c r="Y406" s="87"/>
      <c r="Z406" s="6"/>
    </row>
    <row r="407" spans="1:26" ht="22.5" customHeight="1" thickTop="1" thickBot="1" x14ac:dyDescent="0.4">
      <c r="A407" s="88">
        <v>1</v>
      </c>
      <c r="B407" s="89" t="s">
        <v>156</v>
      </c>
      <c r="C407" s="89" t="s">
        <v>165</v>
      </c>
      <c r="D407" s="89" t="s">
        <v>289</v>
      </c>
      <c r="E407" s="89" t="s">
        <v>167</v>
      </c>
      <c r="F407" s="89" t="s">
        <v>228</v>
      </c>
      <c r="G407" s="89" t="s">
        <v>228</v>
      </c>
      <c r="H407" s="89"/>
      <c r="I407" s="89"/>
      <c r="J407" s="89"/>
      <c r="K407" s="90" t="s">
        <v>572</v>
      </c>
      <c r="L407" s="91"/>
      <c r="M407" s="91"/>
      <c r="N407" s="91"/>
      <c r="O407" s="85">
        <f t="shared" si="137"/>
        <v>0</v>
      </c>
      <c r="P407" s="91"/>
      <c r="Q407" s="175"/>
      <c r="R407" s="91"/>
      <c r="S407" s="91"/>
      <c r="T407" s="91"/>
      <c r="U407" s="175"/>
      <c r="V407" s="92" t="e">
        <f t="shared" si="136"/>
        <v>#DIV/0!</v>
      </c>
      <c r="W407" s="91"/>
      <c r="X407" s="87"/>
      <c r="Y407" s="87"/>
      <c r="Z407" s="6"/>
    </row>
    <row r="408" spans="1:26" ht="22.5" customHeight="1" thickTop="1" thickBot="1" x14ac:dyDescent="0.4">
      <c r="A408" s="88">
        <v>1</v>
      </c>
      <c r="B408" s="89" t="s">
        <v>156</v>
      </c>
      <c r="C408" s="89" t="s">
        <v>165</v>
      </c>
      <c r="D408" s="89" t="s">
        <v>289</v>
      </c>
      <c r="E408" s="89" t="s">
        <v>167</v>
      </c>
      <c r="F408" s="89" t="s">
        <v>228</v>
      </c>
      <c r="G408" s="89" t="s">
        <v>235</v>
      </c>
      <c r="H408" s="89"/>
      <c r="I408" s="89"/>
      <c r="J408" s="89"/>
      <c r="K408" s="90" t="s">
        <v>573</v>
      </c>
      <c r="L408" s="91"/>
      <c r="M408" s="91">
        <v>268506137</v>
      </c>
      <c r="N408" s="91"/>
      <c r="O408" s="85">
        <f t="shared" si="137"/>
        <v>268506137</v>
      </c>
      <c r="P408" s="91"/>
      <c r="Q408" s="175">
        <v>268506137</v>
      </c>
      <c r="R408" s="91"/>
      <c r="S408" s="91"/>
      <c r="T408" s="91">
        <v>268506137</v>
      </c>
      <c r="U408" s="91">
        <v>268506137</v>
      </c>
      <c r="V408" s="92">
        <f t="shared" si="136"/>
        <v>1</v>
      </c>
      <c r="W408" s="91"/>
      <c r="X408" s="87"/>
      <c r="Y408" s="87"/>
      <c r="Z408" s="6"/>
    </row>
    <row r="409" spans="1:26" ht="22.5" customHeight="1" thickTop="1" thickBot="1" x14ac:dyDescent="0.4">
      <c r="A409" s="88">
        <v>1</v>
      </c>
      <c r="B409" s="89" t="s">
        <v>156</v>
      </c>
      <c r="C409" s="89" t="s">
        <v>165</v>
      </c>
      <c r="D409" s="89" t="s">
        <v>289</v>
      </c>
      <c r="E409" s="89" t="s">
        <v>167</v>
      </c>
      <c r="F409" s="89" t="s">
        <v>228</v>
      </c>
      <c r="G409" s="89" t="s">
        <v>177</v>
      </c>
      <c r="H409" s="89"/>
      <c r="I409" s="89"/>
      <c r="J409" s="89"/>
      <c r="K409" s="90" t="s">
        <v>574</v>
      </c>
      <c r="L409" s="91"/>
      <c r="M409" s="91"/>
      <c r="N409" s="91"/>
      <c r="O409" s="85">
        <f t="shared" si="137"/>
        <v>0</v>
      </c>
      <c r="P409" s="91"/>
      <c r="Q409" s="175"/>
      <c r="R409" s="91"/>
      <c r="S409" s="91"/>
      <c r="T409" s="91"/>
      <c r="U409" s="175"/>
      <c r="V409" s="92" t="e">
        <f t="shared" si="136"/>
        <v>#DIV/0!</v>
      </c>
      <c r="W409" s="91"/>
      <c r="X409" s="87"/>
      <c r="Y409" s="87"/>
      <c r="Z409" s="6"/>
    </row>
    <row r="410" spans="1:26" ht="22.5" customHeight="1" thickTop="1" thickBot="1" x14ac:dyDescent="0.4">
      <c r="A410" s="88">
        <v>1</v>
      </c>
      <c r="B410" s="89" t="s">
        <v>156</v>
      </c>
      <c r="C410" s="89" t="s">
        <v>165</v>
      </c>
      <c r="D410" s="89" t="s">
        <v>289</v>
      </c>
      <c r="E410" s="89" t="s">
        <v>167</v>
      </c>
      <c r="F410" s="89" t="s">
        <v>228</v>
      </c>
      <c r="G410" s="89" t="s">
        <v>273</v>
      </c>
      <c r="H410" s="89"/>
      <c r="I410" s="89"/>
      <c r="J410" s="89"/>
      <c r="K410" s="90" t="s">
        <v>575</v>
      </c>
      <c r="L410" s="91"/>
      <c r="M410" s="91"/>
      <c r="N410" s="91"/>
      <c r="O410" s="85">
        <f t="shared" si="137"/>
        <v>0</v>
      </c>
      <c r="P410" s="91"/>
      <c r="Q410" s="175"/>
      <c r="R410" s="91"/>
      <c r="S410" s="91"/>
      <c r="T410" s="91"/>
      <c r="U410" s="175"/>
      <c r="V410" s="92" t="e">
        <f t="shared" si="136"/>
        <v>#DIV/0!</v>
      </c>
      <c r="W410" s="91"/>
      <c r="X410" s="87"/>
      <c r="Y410" s="87"/>
      <c r="Z410" s="6"/>
    </row>
    <row r="411" spans="1:26" ht="22.5" customHeight="1" thickTop="1" thickBot="1" x14ac:dyDescent="0.4">
      <c r="A411" s="88">
        <v>1</v>
      </c>
      <c r="B411" s="89" t="s">
        <v>156</v>
      </c>
      <c r="C411" s="89" t="s">
        <v>165</v>
      </c>
      <c r="D411" s="89" t="s">
        <v>289</v>
      </c>
      <c r="E411" s="89" t="s">
        <v>167</v>
      </c>
      <c r="F411" s="89" t="s">
        <v>228</v>
      </c>
      <c r="G411" s="89" t="s">
        <v>277</v>
      </c>
      <c r="H411" s="89"/>
      <c r="I411" s="89"/>
      <c r="J411" s="89"/>
      <c r="K411" s="90" t="s">
        <v>576</v>
      </c>
      <c r="L411" s="91"/>
      <c r="M411" s="91">
        <v>31650448</v>
      </c>
      <c r="N411" s="91"/>
      <c r="O411" s="85">
        <f t="shared" si="137"/>
        <v>31650448</v>
      </c>
      <c r="P411" s="91"/>
      <c r="Q411" s="175">
        <v>31650448</v>
      </c>
      <c r="R411" s="91"/>
      <c r="S411" s="91"/>
      <c r="T411" s="91">
        <v>31650448</v>
      </c>
      <c r="U411" s="91">
        <v>31650448</v>
      </c>
      <c r="V411" s="92">
        <f t="shared" si="136"/>
        <v>1</v>
      </c>
      <c r="W411" s="91"/>
      <c r="X411" s="87"/>
      <c r="Y411" s="87"/>
      <c r="Z411" s="6"/>
    </row>
    <row r="412" spans="1:26" ht="22.5" customHeight="1" thickTop="1" thickBot="1" x14ac:dyDescent="0.4">
      <c r="A412" s="88">
        <v>1</v>
      </c>
      <c r="B412" s="89" t="s">
        <v>156</v>
      </c>
      <c r="C412" s="89" t="s">
        <v>165</v>
      </c>
      <c r="D412" s="89" t="s">
        <v>289</v>
      </c>
      <c r="E412" s="89" t="s">
        <v>167</v>
      </c>
      <c r="F412" s="89" t="s">
        <v>228</v>
      </c>
      <c r="G412" s="89" t="s">
        <v>281</v>
      </c>
      <c r="H412" s="89"/>
      <c r="I412" s="89"/>
      <c r="J412" s="89"/>
      <c r="K412" s="90" t="s">
        <v>577</v>
      </c>
      <c r="L412" s="91"/>
      <c r="M412" s="91">
        <v>5158249</v>
      </c>
      <c r="N412" s="91"/>
      <c r="O412" s="85">
        <f t="shared" si="137"/>
        <v>5158249</v>
      </c>
      <c r="P412" s="91"/>
      <c r="Q412" s="175">
        <v>5158249</v>
      </c>
      <c r="R412" s="91"/>
      <c r="S412" s="91"/>
      <c r="T412" s="91">
        <v>5158249</v>
      </c>
      <c r="U412" s="91">
        <v>5158249</v>
      </c>
      <c r="V412" s="92">
        <f t="shared" si="136"/>
        <v>1</v>
      </c>
      <c r="W412" s="91"/>
      <c r="X412" s="87"/>
      <c r="Y412" s="87"/>
      <c r="Z412" s="6"/>
    </row>
    <row r="413" spans="1:26" ht="22.5" customHeight="1" thickTop="1" thickBot="1" x14ac:dyDescent="0.4">
      <c r="A413" s="88">
        <v>1</v>
      </c>
      <c r="B413" s="89" t="s">
        <v>156</v>
      </c>
      <c r="C413" s="89" t="s">
        <v>165</v>
      </c>
      <c r="D413" s="89" t="s">
        <v>289</v>
      </c>
      <c r="E413" s="89" t="s">
        <v>167</v>
      </c>
      <c r="F413" s="89" t="s">
        <v>228</v>
      </c>
      <c r="G413" s="89" t="s">
        <v>285</v>
      </c>
      <c r="H413" s="89"/>
      <c r="I413" s="89"/>
      <c r="J413" s="89"/>
      <c r="K413" s="90" t="s">
        <v>578</v>
      </c>
      <c r="L413" s="91"/>
      <c r="M413" s="91">
        <v>36358714</v>
      </c>
      <c r="N413" s="91"/>
      <c r="O413" s="85">
        <f t="shared" si="137"/>
        <v>36358714</v>
      </c>
      <c r="P413" s="91"/>
      <c r="Q413" s="175">
        <v>36358714</v>
      </c>
      <c r="R413" s="91"/>
      <c r="S413" s="91"/>
      <c r="T413" s="91">
        <v>36358714</v>
      </c>
      <c r="U413" s="91">
        <v>36358714</v>
      </c>
      <c r="V413" s="92">
        <f t="shared" si="136"/>
        <v>1</v>
      </c>
      <c r="W413" s="91"/>
      <c r="X413" s="87"/>
      <c r="Y413" s="87"/>
      <c r="Z413" s="6"/>
    </row>
    <row r="414" spans="1:26" ht="22.5" customHeight="1" thickTop="1" thickBot="1" x14ac:dyDescent="0.4">
      <c r="A414" s="88">
        <v>1</v>
      </c>
      <c r="B414" s="89" t="s">
        <v>156</v>
      </c>
      <c r="C414" s="89" t="s">
        <v>165</v>
      </c>
      <c r="D414" s="89" t="s">
        <v>289</v>
      </c>
      <c r="E414" s="89" t="s">
        <v>167</v>
      </c>
      <c r="F414" s="89" t="s">
        <v>228</v>
      </c>
      <c r="G414" s="89" t="s">
        <v>289</v>
      </c>
      <c r="H414" s="89"/>
      <c r="I414" s="89"/>
      <c r="J414" s="89"/>
      <c r="K414" s="90" t="s">
        <v>579</v>
      </c>
      <c r="L414" s="91"/>
      <c r="M414" s="91">
        <v>220738832</v>
      </c>
      <c r="N414" s="91"/>
      <c r="O414" s="85">
        <f t="shared" si="137"/>
        <v>220738832</v>
      </c>
      <c r="P414" s="91"/>
      <c r="Q414" s="175">
        <v>220738832</v>
      </c>
      <c r="R414" s="91"/>
      <c r="S414" s="91"/>
      <c r="T414" s="91">
        <v>220738832</v>
      </c>
      <c r="U414" s="91">
        <v>220738832</v>
      </c>
      <c r="V414" s="92">
        <f t="shared" si="136"/>
        <v>1</v>
      </c>
      <c r="W414" s="91"/>
      <c r="X414" s="87"/>
      <c r="Y414" s="87"/>
      <c r="Z414" s="6"/>
    </row>
    <row r="415" spans="1:26" ht="22.5" customHeight="1" thickTop="1" thickBot="1" x14ac:dyDescent="0.4">
      <c r="A415" s="88">
        <v>1</v>
      </c>
      <c r="B415" s="89" t="s">
        <v>156</v>
      </c>
      <c r="C415" s="89" t="s">
        <v>165</v>
      </c>
      <c r="D415" s="89" t="s">
        <v>289</v>
      </c>
      <c r="E415" s="89" t="s">
        <v>167</v>
      </c>
      <c r="F415" s="89" t="s">
        <v>228</v>
      </c>
      <c r="G415" s="89" t="s">
        <v>411</v>
      </c>
      <c r="H415" s="89"/>
      <c r="I415" s="89"/>
      <c r="J415" s="89"/>
      <c r="K415" s="90" t="s">
        <v>580</v>
      </c>
      <c r="L415" s="91"/>
      <c r="M415" s="91">
        <v>45315800</v>
      </c>
      <c r="N415" s="91"/>
      <c r="O415" s="85">
        <f t="shared" si="137"/>
        <v>45315800</v>
      </c>
      <c r="P415" s="91"/>
      <c r="Q415" s="175">
        <v>45315800</v>
      </c>
      <c r="R415" s="91"/>
      <c r="S415" s="91"/>
      <c r="T415" s="91">
        <v>45315800</v>
      </c>
      <c r="U415" s="91">
        <v>45315800</v>
      </c>
      <c r="V415" s="92">
        <f t="shared" si="136"/>
        <v>1</v>
      </c>
      <c r="W415" s="91"/>
      <c r="X415" s="87"/>
      <c r="Y415" s="87"/>
      <c r="Z415" s="6"/>
    </row>
    <row r="416" spans="1:26" ht="22.5" customHeight="1" thickTop="1" thickBot="1" x14ac:dyDescent="0.4">
      <c r="A416" s="88">
        <v>1</v>
      </c>
      <c r="B416" s="89" t="s">
        <v>156</v>
      </c>
      <c r="C416" s="89" t="s">
        <v>165</v>
      </c>
      <c r="D416" s="89" t="s">
        <v>289</v>
      </c>
      <c r="E416" s="89" t="s">
        <v>167</v>
      </c>
      <c r="F416" s="89" t="s">
        <v>228</v>
      </c>
      <c r="G416" s="89" t="s">
        <v>413</v>
      </c>
      <c r="H416" s="89"/>
      <c r="I416" s="89"/>
      <c r="J416" s="89"/>
      <c r="K416" s="90" t="s">
        <v>581</v>
      </c>
      <c r="L416" s="91"/>
      <c r="M416" s="91"/>
      <c r="N416" s="91"/>
      <c r="O416" s="85">
        <f t="shared" si="137"/>
        <v>0</v>
      </c>
      <c r="P416" s="91"/>
      <c r="Q416" s="175"/>
      <c r="R416" s="91"/>
      <c r="S416" s="91"/>
      <c r="T416" s="91"/>
      <c r="U416" s="175"/>
      <c r="V416" s="92" t="e">
        <f t="shared" si="136"/>
        <v>#DIV/0!</v>
      </c>
      <c r="W416" s="91"/>
      <c r="X416" s="87"/>
      <c r="Y416" s="87"/>
      <c r="Z416" s="6"/>
    </row>
    <row r="417" spans="1:26" ht="22.5" customHeight="1" thickTop="1" thickBot="1" x14ac:dyDescent="0.4">
      <c r="A417" s="88">
        <v>1</v>
      </c>
      <c r="B417" s="89" t="s">
        <v>156</v>
      </c>
      <c r="C417" s="89" t="s">
        <v>165</v>
      </c>
      <c r="D417" s="89" t="s">
        <v>289</v>
      </c>
      <c r="E417" s="89" t="s">
        <v>167</v>
      </c>
      <c r="F417" s="89" t="s">
        <v>228</v>
      </c>
      <c r="G417" s="89" t="s">
        <v>242</v>
      </c>
      <c r="H417" s="89"/>
      <c r="I417" s="89"/>
      <c r="J417" s="89"/>
      <c r="K417" s="90" t="s">
        <v>582</v>
      </c>
      <c r="L417" s="91"/>
      <c r="M417" s="91"/>
      <c r="N417" s="91"/>
      <c r="O417" s="85">
        <f t="shared" si="137"/>
        <v>0</v>
      </c>
      <c r="P417" s="91"/>
      <c r="Q417" s="175"/>
      <c r="R417" s="91"/>
      <c r="S417" s="91"/>
      <c r="T417" s="91"/>
      <c r="U417" s="175"/>
      <c r="V417" s="92" t="e">
        <f t="shared" si="136"/>
        <v>#DIV/0!</v>
      </c>
      <c r="W417" s="91"/>
      <c r="X417" s="87"/>
      <c r="Y417" s="87"/>
      <c r="Z417" s="6"/>
    </row>
    <row r="418" spans="1:26" ht="22.5" customHeight="1" thickTop="1" thickBot="1" x14ac:dyDescent="0.4">
      <c r="A418" s="88">
        <v>1</v>
      </c>
      <c r="B418" s="89" t="s">
        <v>156</v>
      </c>
      <c r="C418" s="89" t="s">
        <v>165</v>
      </c>
      <c r="D418" s="89" t="s">
        <v>289</v>
      </c>
      <c r="E418" s="89" t="s">
        <v>167</v>
      </c>
      <c r="F418" s="89" t="s">
        <v>228</v>
      </c>
      <c r="G418" s="89" t="s">
        <v>300</v>
      </c>
      <c r="H418" s="89"/>
      <c r="I418" s="89"/>
      <c r="J418" s="89"/>
      <c r="K418" s="90" t="s">
        <v>583</v>
      </c>
      <c r="L418" s="91"/>
      <c r="M418" s="91"/>
      <c r="N418" s="91"/>
      <c r="O418" s="85">
        <f t="shared" si="137"/>
        <v>0</v>
      </c>
      <c r="P418" s="91"/>
      <c r="Q418" s="175"/>
      <c r="R418" s="91"/>
      <c r="S418" s="91"/>
      <c r="T418" s="91"/>
      <c r="U418" s="175"/>
      <c r="V418" s="92" t="e">
        <f t="shared" si="136"/>
        <v>#DIV/0!</v>
      </c>
      <c r="W418" s="91"/>
      <c r="X418" s="87"/>
      <c r="Y418" s="87"/>
      <c r="Z418" s="6"/>
    </row>
    <row r="419" spans="1:26" ht="22.5" customHeight="1" thickTop="1" thickBot="1" x14ac:dyDescent="0.4">
      <c r="A419" s="88">
        <v>1</v>
      </c>
      <c r="B419" s="89" t="s">
        <v>156</v>
      </c>
      <c r="C419" s="89" t="s">
        <v>165</v>
      </c>
      <c r="D419" s="89" t="s">
        <v>289</v>
      </c>
      <c r="E419" s="89" t="s">
        <v>167</v>
      </c>
      <c r="F419" s="89" t="s">
        <v>228</v>
      </c>
      <c r="G419" s="89" t="s">
        <v>417</v>
      </c>
      <c r="H419" s="89"/>
      <c r="I419" s="89"/>
      <c r="J419" s="89"/>
      <c r="K419" s="90" t="s">
        <v>584</v>
      </c>
      <c r="L419" s="91"/>
      <c r="M419" s="91"/>
      <c r="N419" s="91"/>
      <c r="O419" s="85">
        <f t="shared" si="137"/>
        <v>0</v>
      </c>
      <c r="P419" s="91"/>
      <c r="Q419" s="175"/>
      <c r="R419" s="91"/>
      <c r="S419" s="91"/>
      <c r="T419" s="91"/>
      <c r="U419" s="175"/>
      <c r="V419" s="92" t="e">
        <f t="shared" si="136"/>
        <v>#DIV/0!</v>
      </c>
      <c r="W419" s="91"/>
      <c r="X419" s="87"/>
      <c r="Y419" s="87"/>
      <c r="Z419" s="6"/>
    </row>
    <row r="420" spans="1:26" ht="22.5" customHeight="1" thickTop="1" thickBot="1" x14ac:dyDescent="0.4">
      <c r="A420" s="88">
        <v>1</v>
      </c>
      <c r="B420" s="89" t="s">
        <v>156</v>
      </c>
      <c r="C420" s="89" t="s">
        <v>165</v>
      </c>
      <c r="D420" s="89" t="s">
        <v>289</v>
      </c>
      <c r="E420" s="89" t="s">
        <v>167</v>
      </c>
      <c r="F420" s="89" t="s">
        <v>228</v>
      </c>
      <c r="G420" s="89" t="s">
        <v>419</v>
      </c>
      <c r="H420" s="89"/>
      <c r="I420" s="89"/>
      <c r="J420" s="89"/>
      <c r="K420" s="90" t="s">
        <v>585</v>
      </c>
      <c r="L420" s="91"/>
      <c r="M420" s="91">
        <v>749709292</v>
      </c>
      <c r="N420" s="91"/>
      <c r="O420" s="85">
        <f t="shared" si="137"/>
        <v>749709292</v>
      </c>
      <c r="P420" s="91"/>
      <c r="Q420" s="175">
        <v>749709292</v>
      </c>
      <c r="R420" s="91"/>
      <c r="S420" s="91"/>
      <c r="T420" s="91">
        <v>749709292</v>
      </c>
      <c r="U420" s="91">
        <v>749709292</v>
      </c>
      <c r="V420" s="92">
        <f t="shared" si="136"/>
        <v>1</v>
      </c>
      <c r="W420" s="91"/>
      <c r="X420" s="87"/>
      <c r="Y420" s="87"/>
      <c r="Z420" s="6"/>
    </row>
    <row r="421" spans="1:26" ht="22.5" customHeight="1" thickTop="1" thickBot="1" x14ac:dyDescent="0.4">
      <c r="A421" s="88">
        <v>1</v>
      </c>
      <c r="B421" s="89" t="s">
        <v>156</v>
      </c>
      <c r="C421" s="89" t="s">
        <v>165</v>
      </c>
      <c r="D421" s="89" t="s">
        <v>289</v>
      </c>
      <c r="E421" s="89" t="s">
        <v>167</v>
      </c>
      <c r="F421" s="89" t="s">
        <v>228</v>
      </c>
      <c r="G421" s="89" t="s">
        <v>421</v>
      </c>
      <c r="H421" s="89"/>
      <c r="I421" s="89"/>
      <c r="J421" s="89"/>
      <c r="K421" s="90" t="s">
        <v>586</v>
      </c>
      <c r="L421" s="91"/>
      <c r="M421" s="91"/>
      <c r="N421" s="91"/>
      <c r="O421" s="85">
        <f t="shared" si="137"/>
        <v>0</v>
      </c>
      <c r="P421" s="91"/>
      <c r="Q421" s="175"/>
      <c r="R421" s="91"/>
      <c r="S421" s="91"/>
      <c r="T421" s="91"/>
      <c r="U421" s="175"/>
      <c r="V421" s="92" t="e">
        <f t="shared" si="136"/>
        <v>#DIV/0!</v>
      </c>
      <c r="W421" s="91"/>
      <c r="X421" s="87"/>
      <c r="Y421" s="87"/>
      <c r="Z421" s="6"/>
    </row>
    <row r="422" spans="1:26" ht="22.5" customHeight="1" thickTop="1" thickBot="1" x14ac:dyDescent="0.4">
      <c r="A422" s="88">
        <v>1</v>
      </c>
      <c r="B422" s="89" t="s">
        <v>156</v>
      </c>
      <c r="C422" s="89" t="s">
        <v>165</v>
      </c>
      <c r="D422" s="89" t="s">
        <v>289</v>
      </c>
      <c r="E422" s="89" t="s">
        <v>167</v>
      </c>
      <c r="F422" s="89" t="s">
        <v>228</v>
      </c>
      <c r="G422" s="89" t="s">
        <v>423</v>
      </c>
      <c r="H422" s="89"/>
      <c r="I422" s="89"/>
      <c r="J422" s="89"/>
      <c r="K422" s="90" t="s">
        <v>587</v>
      </c>
      <c r="L422" s="91"/>
      <c r="M422" s="91"/>
      <c r="N422" s="91"/>
      <c r="O422" s="85">
        <f t="shared" si="137"/>
        <v>0</v>
      </c>
      <c r="P422" s="91"/>
      <c r="Q422" s="175"/>
      <c r="R422" s="91"/>
      <c r="S422" s="91"/>
      <c r="T422" s="91"/>
      <c r="U422" s="175"/>
      <c r="V422" s="92" t="e">
        <f t="shared" si="136"/>
        <v>#DIV/0!</v>
      </c>
      <c r="W422" s="91"/>
      <c r="X422" s="87"/>
      <c r="Y422" s="87"/>
      <c r="Z422" s="6"/>
    </row>
    <row r="423" spans="1:26" ht="22.5" customHeight="1" thickTop="1" thickBot="1" x14ac:dyDescent="0.4">
      <c r="A423" s="88">
        <v>1</v>
      </c>
      <c r="B423" s="89" t="s">
        <v>156</v>
      </c>
      <c r="C423" s="89" t="s">
        <v>165</v>
      </c>
      <c r="D423" s="89" t="s">
        <v>289</v>
      </c>
      <c r="E423" s="89" t="s">
        <v>167</v>
      </c>
      <c r="F423" s="89" t="s">
        <v>228</v>
      </c>
      <c r="G423" s="89" t="s">
        <v>425</v>
      </c>
      <c r="H423" s="89"/>
      <c r="I423" s="89"/>
      <c r="J423" s="89"/>
      <c r="K423" s="90" t="s">
        <v>588</v>
      </c>
      <c r="L423" s="91"/>
      <c r="M423" s="91">
        <v>24623244</v>
      </c>
      <c r="N423" s="91"/>
      <c r="O423" s="85">
        <f t="shared" si="137"/>
        <v>24623244</v>
      </c>
      <c r="P423" s="91">
        <v>24623244</v>
      </c>
      <c r="Q423" s="175"/>
      <c r="R423" s="91"/>
      <c r="S423" s="91"/>
      <c r="T423" s="91">
        <v>24623244</v>
      </c>
      <c r="U423" s="91">
        <v>24623244</v>
      </c>
      <c r="V423" s="92">
        <f t="shared" si="136"/>
        <v>1</v>
      </c>
      <c r="W423" s="91"/>
      <c r="X423" s="87"/>
      <c r="Y423" s="87"/>
      <c r="Z423" s="6"/>
    </row>
    <row r="424" spans="1:26" ht="22.5" customHeight="1" thickTop="1" thickBot="1" x14ac:dyDescent="0.4">
      <c r="A424" s="88">
        <v>1</v>
      </c>
      <c r="B424" s="89" t="s">
        <v>156</v>
      </c>
      <c r="C424" s="89" t="s">
        <v>165</v>
      </c>
      <c r="D424" s="89" t="s">
        <v>289</v>
      </c>
      <c r="E424" s="89" t="s">
        <v>167</v>
      </c>
      <c r="F424" s="89" t="s">
        <v>228</v>
      </c>
      <c r="G424" s="89" t="s">
        <v>427</v>
      </c>
      <c r="H424" s="89"/>
      <c r="I424" s="89"/>
      <c r="J424" s="89"/>
      <c r="K424" s="90" t="s">
        <v>589</v>
      </c>
      <c r="L424" s="91"/>
      <c r="M424" s="91"/>
      <c r="N424" s="91"/>
      <c r="O424" s="85">
        <f t="shared" si="137"/>
        <v>0</v>
      </c>
      <c r="P424" s="91"/>
      <c r="Q424" s="175"/>
      <c r="R424" s="91"/>
      <c r="S424" s="91"/>
      <c r="T424" s="91"/>
      <c r="U424" s="175"/>
      <c r="V424" s="92" t="e">
        <f t="shared" si="136"/>
        <v>#DIV/0!</v>
      </c>
      <c r="W424" s="91"/>
      <c r="X424" s="87"/>
      <c r="Y424" s="87"/>
      <c r="Z424" s="6"/>
    </row>
    <row r="425" spans="1:26" ht="22.5" customHeight="1" thickTop="1" thickBot="1" x14ac:dyDescent="0.4">
      <c r="A425" s="88">
        <v>1</v>
      </c>
      <c r="B425" s="89" t="s">
        <v>156</v>
      </c>
      <c r="C425" s="89" t="s">
        <v>165</v>
      </c>
      <c r="D425" s="89" t="s">
        <v>289</v>
      </c>
      <c r="E425" s="89" t="s">
        <v>167</v>
      </c>
      <c r="F425" s="89" t="s">
        <v>228</v>
      </c>
      <c r="G425" s="89" t="s">
        <v>429</v>
      </c>
      <c r="H425" s="89"/>
      <c r="I425" s="89"/>
      <c r="J425" s="89"/>
      <c r="K425" s="90" t="s">
        <v>590</v>
      </c>
      <c r="L425" s="91"/>
      <c r="M425" s="91"/>
      <c r="N425" s="91"/>
      <c r="O425" s="85">
        <f t="shared" si="137"/>
        <v>0</v>
      </c>
      <c r="P425" s="91"/>
      <c r="Q425" s="175"/>
      <c r="R425" s="91"/>
      <c r="S425" s="91"/>
      <c r="T425" s="91"/>
      <c r="U425" s="175"/>
      <c r="V425" s="92" t="e">
        <f t="shared" si="136"/>
        <v>#DIV/0!</v>
      </c>
      <c r="W425" s="91"/>
      <c r="X425" s="87"/>
      <c r="Y425" s="87"/>
      <c r="Z425" s="6"/>
    </row>
    <row r="426" spans="1:26" ht="22.5" customHeight="1" thickTop="1" thickBot="1" x14ac:dyDescent="0.4">
      <c r="A426" s="88">
        <v>1</v>
      </c>
      <c r="B426" s="89" t="s">
        <v>156</v>
      </c>
      <c r="C426" s="89" t="s">
        <v>165</v>
      </c>
      <c r="D426" s="89" t="s">
        <v>289</v>
      </c>
      <c r="E426" s="89" t="s">
        <v>167</v>
      </c>
      <c r="F426" s="89" t="s">
        <v>228</v>
      </c>
      <c r="G426" s="89" t="s">
        <v>246</v>
      </c>
      <c r="H426" s="89"/>
      <c r="I426" s="89"/>
      <c r="J426" s="89"/>
      <c r="K426" s="90" t="s">
        <v>591</v>
      </c>
      <c r="L426" s="91"/>
      <c r="M426" s="91"/>
      <c r="N426" s="91"/>
      <c r="O426" s="85">
        <f t="shared" si="137"/>
        <v>0</v>
      </c>
      <c r="P426" s="91"/>
      <c r="Q426" s="175"/>
      <c r="R426" s="91"/>
      <c r="S426" s="91"/>
      <c r="T426" s="91"/>
      <c r="U426" s="175"/>
      <c r="V426" s="92" t="e">
        <f t="shared" si="136"/>
        <v>#DIV/0!</v>
      </c>
      <c r="W426" s="91"/>
      <c r="X426" s="87"/>
      <c r="Y426" s="87"/>
      <c r="Z426" s="6"/>
    </row>
    <row r="427" spans="1:26" ht="22.5" customHeight="1" thickTop="1" thickBot="1" x14ac:dyDescent="0.4">
      <c r="A427" s="88">
        <v>1</v>
      </c>
      <c r="B427" s="89" t="s">
        <v>156</v>
      </c>
      <c r="C427" s="89" t="s">
        <v>165</v>
      </c>
      <c r="D427" s="89" t="s">
        <v>289</v>
      </c>
      <c r="E427" s="89" t="s">
        <v>167</v>
      </c>
      <c r="F427" s="89" t="s">
        <v>228</v>
      </c>
      <c r="G427" s="89" t="s">
        <v>432</v>
      </c>
      <c r="H427" s="89"/>
      <c r="I427" s="89"/>
      <c r="J427" s="89"/>
      <c r="K427" s="90" t="s">
        <v>592</v>
      </c>
      <c r="L427" s="91"/>
      <c r="M427" s="91"/>
      <c r="N427" s="91"/>
      <c r="O427" s="85">
        <f t="shared" si="137"/>
        <v>0</v>
      </c>
      <c r="P427" s="91"/>
      <c r="Q427" s="175"/>
      <c r="R427" s="91"/>
      <c r="S427" s="91"/>
      <c r="T427" s="91"/>
      <c r="U427" s="175"/>
      <c r="V427" s="92" t="e">
        <f t="shared" si="136"/>
        <v>#DIV/0!</v>
      </c>
      <c r="W427" s="91"/>
      <c r="X427" s="87"/>
      <c r="Y427" s="87"/>
      <c r="Z427" s="6"/>
    </row>
    <row r="428" spans="1:26" ht="22.5" customHeight="1" thickTop="1" thickBot="1" x14ac:dyDescent="0.4">
      <c r="A428" s="88">
        <v>1</v>
      </c>
      <c r="B428" s="89" t="s">
        <v>156</v>
      </c>
      <c r="C428" s="89" t="s">
        <v>165</v>
      </c>
      <c r="D428" s="89" t="s">
        <v>289</v>
      </c>
      <c r="E428" s="89" t="s">
        <v>167</v>
      </c>
      <c r="F428" s="89" t="s">
        <v>228</v>
      </c>
      <c r="G428" s="89" t="s">
        <v>434</v>
      </c>
      <c r="H428" s="89"/>
      <c r="I428" s="89"/>
      <c r="J428" s="89"/>
      <c r="K428" s="90" t="s">
        <v>593</v>
      </c>
      <c r="L428" s="91"/>
      <c r="M428" s="91"/>
      <c r="N428" s="91"/>
      <c r="O428" s="85">
        <f t="shared" si="137"/>
        <v>0</v>
      </c>
      <c r="P428" s="91"/>
      <c r="Q428" s="175"/>
      <c r="R428" s="91"/>
      <c r="S428" s="91"/>
      <c r="T428" s="91"/>
      <c r="U428" s="175"/>
      <c r="V428" s="92" t="e">
        <f t="shared" si="136"/>
        <v>#DIV/0!</v>
      </c>
      <c r="W428" s="91"/>
      <c r="X428" s="87"/>
      <c r="Y428" s="87"/>
      <c r="Z428" s="6"/>
    </row>
    <row r="429" spans="1:26" ht="22.5" customHeight="1" thickTop="1" thickBot="1" x14ac:dyDescent="0.4">
      <c r="A429" s="88">
        <v>1</v>
      </c>
      <c r="B429" s="89" t="s">
        <v>156</v>
      </c>
      <c r="C429" s="89" t="s">
        <v>165</v>
      </c>
      <c r="D429" s="89" t="s">
        <v>289</v>
      </c>
      <c r="E429" s="89" t="s">
        <v>167</v>
      </c>
      <c r="F429" s="89" t="s">
        <v>228</v>
      </c>
      <c r="G429" s="89" t="s">
        <v>436</v>
      </c>
      <c r="H429" s="89"/>
      <c r="I429" s="89"/>
      <c r="J429" s="89"/>
      <c r="K429" s="90" t="s">
        <v>594</v>
      </c>
      <c r="L429" s="91"/>
      <c r="M429" s="91"/>
      <c r="N429" s="91"/>
      <c r="O429" s="85">
        <f t="shared" si="137"/>
        <v>0</v>
      </c>
      <c r="P429" s="91"/>
      <c r="Q429" s="175"/>
      <c r="R429" s="91"/>
      <c r="S429" s="91"/>
      <c r="T429" s="91"/>
      <c r="U429" s="175"/>
      <c r="V429" s="92" t="e">
        <f t="shared" si="136"/>
        <v>#DIV/0!</v>
      </c>
      <c r="W429" s="91"/>
      <c r="X429" s="87"/>
      <c r="Y429" s="87"/>
      <c r="Z429" s="6"/>
    </row>
    <row r="430" spans="1:26" ht="22.5" customHeight="1" thickTop="1" thickBot="1" x14ac:dyDescent="0.4">
      <c r="A430" s="88">
        <v>1</v>
      </c>
      <c r="B430" s="89" t="s">
        <v>156</v>
      </c>
      <c r="C430" s="89" t="s">
        <v>165</v>
      </c>
      <c r="D430" s="89" t="s">
        <v>289</v>
      </c>
      <c r="E430" s="89" t="s">
        <v>167</v>
      </c>
      <c r="F430" s="89" t="s">
        <v>228</v>
      </c>
      <c r="G430" s="89" t="s">
        <v>438</v>
      </c>
      <c r="H430" s="89"/>
      <c r="I430" s="89"/>
      <c r="J430" s="89"/>
      <c r="K430" s="90" t="s">
        <v>595</v>
      </c>
      <c r="L430" s="91"/>
      <c r="M430" s="91"/>
      <c r="N430" s="91"/>
      <c r="O430" s="85">
        <f t="shared" si="137"/>
        <v>0</v>
      </c>
      <c r="P430" s="91"/>
      <c r="Q430" s="175"/>
      <c r="R430" s="91"/>
      <c r="S430" s="91"/>
      <c r="T430" s="91"/>
      <c r="U430" s="175"/>
      <c r="V430" s="92" t="e">
        <f t="shared" si="136"/>
        <v>#DIV/0!</v>
      </c>
      <c r="W430" s="91"/>
      <c r="X430" s="87"/>
      <c r="Y430" s="87"/>
      <c r="Z430" s="6"/>
    </row>
    <row r="431" spans="1:26" ht="22.5" customHeight="1" thickTop="1" thickBot="1" x14ac:dyDescent="0.4">
      <c r="A431" s="88">
        <v>1</v>
      </c>
      <c r="B431" s="89" t="s">
        <v>156</v>
      </c>
      <c r="C431" s="89" t="s">
        <v>165</v>
      </c>
      <c r="D431" s="89" t="s">
        <v>289</v>
      </c>
      <c r="E431" s="89" t="s">
        <v>167</v>
      </c>
      <c r="F431" s="89" t="s">
        <v>228</v>
      </c>
      <c r="G431" s="89" t="s">
        <v>440</v>
      </c>
      <c r="H431" s="89"/>
      <c r="I431" s="89"/>
      <c r="J431" s="89"/>
      <c r="K431" s="90" t="s">
        <v>596</v>
      </c>
      <c r="L431" s="91"/>
      <c r="M431" s="91"/>
      <c r="N431" s="91"/>
      <c r="O431" s="85">
        <f t="shared" si="137"/>
        <v>0</v>
      </c>
      <c r="P431" s="91"/>
      <c r="Q431" s="175"/>
      <c r="R431" s="91"/>
      <c r="S431" s="91"/>
      <c r="T431" s="91"/>
      <c r="U431" s="175"/>
      <c r="V431" s="92" t="e">
        <f t="shared" si="136"/>
        <v>#DIV/0!</v>
      </c>
      <c r="W431" s="91"/>
      <c r="X431" s="87"/>
      <c r="Y431" s="87"/>
      <c r="Z431" s="6"/>
    </row>
    <row r="432" spans="1:26" ht="22.5" customHeight="1" thickTop="1" thickBot="1" x14ac:dyDescent="0.4">
      <c r="A432" s="88">
        <v>1</v>
      </c>
      <c r="B432" s="89" t="s">
        <v>156</v>
      </c>
      <c r="C432" s="89" t="s">
        <v>165</v>
      </c>
      <c r="D432" s="89" t="s">
        <v>289</v>
      </c>
      <c r="E432" s="89" t="s">
        <v>167</v>
      </c>
      <c r="F432" s="89" t="s">
        <v>228</v>
      </c>
      <c r="G432" s="89" t="s">
        <v>442</v>
      </c>
      <c r="H432" s="89"/>
      <c r="I432" s="89"/>
      <c r="J432" s="89"/>
      <c r="K432" s="90" t="s">
        <v>597</v>
      </c>
      <c r="L432" s="91"/>
      <c r="M432" s="91"/>
      <c r="N432" s="91"/>
      <c r="O432" s="85">
        <f t="shared" si="137"/>
        <v>0</v>
      </c>
      <c r="P432" s="91"/>
      <c r="Q432" s="175"/>
      <c r="R432" s="91"/>
      <c r="S432" s="91"/>
      <c r="T432" s="91"/>
      <c r="U432" s="175"/>
      <c r="V432" s="92" t="e">
        <f t="shared" si="136"/>
        <v>#DIV/0!</v>
      </c>
      <c r="W432" s="91"/>
      <c r="X432" s="87"/>
      <c r="Y432" s="87"/>
      <c r="Z432" s="6"/>
    </row>
    <row r="433" spans="1:26" ht="22.5" customHeight="1" thickTop="1" thickBot="1" x14ac:dyDescent="0.4">
      <c r="A433" s="88">
        <v>1</v>
      </c>
      <c r="B433" s="89" t="s">
        <v>156</v>
      </c>
      <c r="C433" s="89" t="s">
        <v>165</v>
      </c>
      <c r="D433" s="89" t="s">
        <v>289</v>
      </c>
      <c r="E433" s="89" t="s">
        <v>167</v>
      </c>
      <c r="F433" s="89" t="s">
        <v>228</v>
      </c>
      <c r="G433" s="89" t="s">
        <v>444</v>
      </c>
      <c r="H433" s="89"/>
      <c r="I433" s="89"/>
      <c r="J433" s="89"/>
      <c r="K433" s="90" t="s">
        <v>598</v>
      </c>
      <c r="L433" s="91"/>
      <c r="M433" s="91"/>
      <c r="N433" s="91"/>
      <c r="O433" s="85">
        <f t="shared" si="137"/>
        <v>0</v>
      </c>
      <c r="P433" s="91"/>
      <c r="Q433" s="175"/>
      <c r="R433" s="91"/>
      <c r="S433" s="91"/>
      <c r="T433" s="91"/>
      <c r="U433" s="175"/>
      <c r="V433" s="92" t="e">
        <f t="shared" si="136"/>
        <v>#DIV/0!</v>
      </c>
      <c r="W433" s="91"/>
      <c r="X433" s="87"/>
      <c r="Y433" s="87"/>
      <c r="Z433" s="6"/>
    </row>
    <row r="434" spans="1:26" ht="22.5" customHeight="1" thickTop="1" thickBot="1" x14ac:dyDescent="0.4">
      <c r="A434" s="88">
        <v>1</v>
      </c>
      <c r="B434" s="89" t="s">
        <v>156</v>
      </c>
      <c r="C434" s="89" t="s">
        <v>165</v>
      </c>
      <c r="D434" s="89" t="s">
        <v>289</v>
      </c>
      <c r="E434" s="89" t="s">
        <v>167</v>
      </c>
      <c r="F434" s="89" t="s">
        <v>228</v>
      </c>
      <c r="G434" s="89" t="s">
        <v>446</v>
      </c>
      <c r="H434" s="89"/>
      <c r="I434" s="89"/>
      <c r="J434" s="89"/>
      <c r="K434" s="90" t="s">
        <v>599</v>
      </c>
      <c r="L434" s="91"/>
      <c r="M434" s="91"/>
      <c r="N434" s="91"/>
      <c r="O434" s="85">
        <f t="shared" si="137"/>
        <v>0</v>
      </c>
      <c r="P434" s="91"/>
      <c r="Q434" s="175"/>
      <c r="R434" s="91"/>
      <c r="S434" s="91"/>
      <c r="T434" s="91"/>
      <c r="U434" s="175"/>
      <c r="V434" s="92" t="e">
        <f t="shared" si="136"/>
        <v>#DIV/0!</v>
      </c>
      <c r="W434" s="91"/>
      <c r="X434" s="87"/>
      <c r="Y434" s="87"/>
      <c r="Z434" s="6"/>
    </row>
    <row r="435" spans="1:26" ht="22.5" customHeight="1" thickTop="1" thickBot="1" x14ac:dyDescent="0.4">
      <c r="A435" s="88">
        <v>1</v>
      </c>
      <c r="B435" s="89" t="s">
        <v>156</v>
      </c>
      <c r="C435" s="89" t="s">
        <v>165</v>
      </c>
      <c r="D435" s="89" t="s">
        <v>289</v>
      </c>
      <c r="E435" s="89" t="s">
        <v>167</v>
      </c>
      <c r="F435" s="89" t="s">
        <v>228</v>
      </c>
      <c r="G435" s="89" t="s">
        <v>535</v>
      </c>
      <c r="H435" s="89"/>
      <c r="I435" s="89"/>
      <c r="J435" s="89"/>
      <c r="K435" s="90" t="s">
        <v>600</v>
      </c>
      <c r="L435" s="91"/>
      <c r="M435" s="91"/>
      <c r="N435" s="91"/>
      <c r="O435" s="85">
        <f t="shared" si="137"/>
        <v>0</v>
      </c>
      <c r="P435" s="91"/>
      <c r="Q435" s="175"/>
      <c r="R435" s="91"/>
      <c r="S435" s="91"/>
      <c r="T435" s="91"/>
      <c r="U435" s="175"/>
      <c r="V435" s="92" t="e">
        <f t="shared" si="136"/>
        <v>#DIV/0!</v>
      </c>
      <c r="W435" s="91"/>
      <c r="X435" s="87"/>
      <c r="Y435" s="87"/>
      <c r="Z435" s="6"/>
    </row>
    <row r="436" spans="1:26" ht="22.5" customHeight="1" thickTop="1" thickBot="1" x14ac:dyDescent="0.4">
      <c r="A436" s="88">
        <v>1</v>
      </c>
      <c r="B436" s="89" t="s">
        <v>156</v>
      </c>
      <c r="C436" s="89" t="s">
        <v>165</v>
      </c>
      <c r="D436" s="89" t="s">
        <v>242</v>
      </c>
      <c r="E436" s="89"/>
      <c r="F436" s="89"/>
      <c r="G436" s="89"/>
      <c r="H436" s="83"/>
      <c r="I436" s="83"/>
      <c r="J436" s="83"/>
      <c r="K436" s="84" t="s">
        <v>601</v>
      </c>
      <c r="L436" s="85">
        <f>+L437+L438</f>
        <v>0</v>
      </c>
      <c r="M436" s="85">
        <f>+M437+M438</f>
        <v>0</v>
      </c>
      <c r="N436" s="85">
        <f>+N437+N438</f>
        <v>0</v>
      </c>
      <c r="O436" s="85">
        <f t="shared" si="137"/>
        <v>0</v>
      </c>
      <c r="P436" s="85">
        <f t="shared" ref="P436:U436" si="139">+P437+P438</f>
        <v>0</v>
      </c>
      <c r="Q436" s="174">
        <f t="shared" si="139"/>
        <v>0</v>
      </c>
      <c r="R436" s="85">
        <f t="shared" si="139"/>
        <v>0</v>
      </c>
      <c r="S436" s="85">
        <f t="shared" si="139"/>
        <v>0</v>
      </c>
      <c r="T436" s="85">
        <f t="shared" si="139"/>
        <v>76916552.569999993</v>
      </c>
      <c r="U436" s="174">
        <f t="shared" si="139"/>
        <v>76916552.569999993</v>
      </c>
      <c r="V436" s="86">
        <f t="shared" si="136"/>
        <v>1</v>
      </c>
      <c r="W436" s="85"/>
      <c r="X436" s="88"/>
      <c r="Y436" s="89"/>
      <c r="Z436" s="95"/>
    </row>
    <row r="437" spans="1:26" ht="22.5" customHeight="1" thickTop="1" thickBot="1" x14ac:dyDescent="0.4">
      <c r="A437" s="88">
        <v>1</v>
      </c>
      <c r="B437" s="89" t="s">
        <v>156</v>
      </c>
      <c r="C437" s="89" t="s">
        <v>165</v>
      </c>
      <c r="D437" s="89" t="s">
        <v>242</v>
      </c>
      <c r="E437" s="89" t="s">
        <v>158</v>
      </c>
      <c r="F437" s="89"/>
      <c r="G437" s="89"/>
      <c r="H437" s="83"/>
      <c r="I437" s="83"/>
      <c r="J437" s="83"/>
      <c r="K437" s="84" t="s">
        <v>602</v>
      </c>
      <c r="L437" s="85"/>
      <c r="M437" s="85"/>
      <c r="N437" s="85"/>
      <c r="O437" s="85">
        <f t="shared" si="137"/>
        <v>0</v>
      </c>
      <c r="P437" s="85"/>
      <c r="Q437" s="174"/>
      <c r="R437" s="85"/>
      <c r="S437" s="85"/>
      <c r="T437" s="175">
        <v>76916552.569999993</v>
      </c>
      <c r="U437" s="175">
        <v>76916552.569999993</v>
      </c>
      <c r="V437" s="86">
        <f t="shared" si="136"/>
        <v>1</v>
      </c>
      <c r="W437" s="85"/>
      <c r="X437" s="88"/>
      <c r="Y437" s="89"/>
      <c r="Z437" s="95"/>
    </row>
    <row r="438" spans="1:26" ht="22.5" customHeight="1" thickTop="1" thickBot="1" x14ac:dyDescent="0.4">
      <c r="A438" s="88">
        <v>1</v>
      </c>
      <c r="B438" s="89" t="s">
        <v>156</v>
      </c>
      <c r="C438" s="89" t="s">
        <v>165</v>
      </c>
      <c r="D438" s="89" t="s">
        <v>242</v>
      </c>
      <c r="E438" s="89" t="s">
        <v>167</v>
      </c>
      <c r="F438" s="89"/>
      <c r="G438" s="89"/>
      <c r="H438" s="83"/>
      <c r="I438" s="83"/>
      <c r="J438" s="83"/>
      <c r="K438" s="84" t="s">
        <v>603</v>
      </c>
      <c r="L438" s="85"/>
      <c r="M438" s="85"/>
      <c r="N438" s="85"/>
      <c r="O438" s="85">
        <f t="shared" si="137"/>
        <v>0</v>
      </c>
      <c r="P438" s="85"/>
      <c r="Q438" s="174"/>
      <c r="R438" s="85"/>
      <c r="S438" s="85"/>
      <c r="T438" s="85"/>
      <c r="U438" s="174"/>
      <c r="V438" s="86" t="e">
        <f t="shared" si="136"/>
        <v>#DIV/0!</v>
      </c>
      <c r="W438" s="85"/>
      <c r="X438" s="88"/>
      <c r="Y438" s="89"/>
      <c r="Z438" s="95"/>
    </row>
    <row r="439" spans="1:26" ht="22.5" customHeight="1" thickTop="1" thickBot="1" x14ac:dyDescent="0.4">
      <c r="A439" s="104">
        <v>1</v>
      </c>
      <c r="B439" s="104">
        <v>2</v>
      </c>
      <c r="C439" s="49"/>
      <c r="D439" s="49"/>
      <c r="E439" s="49"/>
      <c r="F439" s="49"/>
      <c r="G439" s="49"/>
      <c r="H439" s="49"/>
      <c r="I439" s="49"/>
      <c r="J439" s="49"/>
      <c r="K439" s="51" t="s">
        <v>604</v>
      </c>
      <c r="L439" s="105">
        <f>+L440+L447+L453+L454</f>
        <v>3275600000</v>
      </c>
      <c r="M439" s="105">
        <f>+M440+M447+M453+M454</f>
        <v>0</v>
      </c>
      <c r="N439" s="105">
        <f>+N440+N447+N453+N454</f>
        <v>1355092</v>
      </c>
      <c r="O439" s="105">
        <f t="shared" si="137"/>
        <v>3274244908</v>
      </c>
      <c r="P439" s="105">
        <f t="shared" ref="P439:U439" si="140">+P440+P447+P453+P454</f>
        <v>3274244908</v>
      </c>
      <c r="Q439" s="182">
        <f t="shared" si="140"/>
        <v>0</v>
      </c>
      <c r="R439" s="105">
        <f t="shared" si="140"/>
        <v>0</v>
      </c>
      <c r="S439" s="105">
        <f t="shared" si="140"/>
        <v>0</v>
      </c>
      <c r="T439" s="105">
        <f t="shared" si="140"/>
        <v>3274190508.1999998</v>
      </c>
      <c r="U439" s="182">
        <f t="shared" si="140"/>
        <v>3274190508.1999998</v>
      </c>
      <c r="V439" s="106">
        <f t="shared" si="136"/>
        <v>1</v>
      </c>
      <c r="W439" s="105"/>
      <c r="X439" s="54"/>
      <c r="Y439" s="54"/>
      <c r="Z439" s="6"/>
    </row>
    <row r="440" spans="1:26" ht="22.5" customHeight="1" thickTop="1" thickBot="1" x14ac:dyDescent="0.4">
      <c r="A440" s="104">
        <v>1</v>
      </c>
      <c r="B440" s="104">
        <v>2</v>
      </c>
      <c r="C440" s="49" t="s">
        <v>156</v>
      </c>
      <c r="D440" s="49"/>
      <c r="E440" s="49"/>
      <c r="F440" s="49"/>
      <c r="G440" s="49"/>
      <c r="H440" s="49"/>
      <c r="I440" s="49"/>
      <c r="J440" s="49"/>
      <c r="K440" s="51" t="s">
        <v>86</v>
      </c>
      <c r="L440" s="105">
        <f>+L441+L445+L446</f>
        <v>3275600000</v>
      </c>
      <c r="M440" s="105">
        <f>+M441+M445+M446</f>
        <v>0</v>
      </c>
      <c r="N440" s="105">
        <f>+N441+N445+N446</f>
        <v>1355092</v>
      </c>
      <c r="O440" s="105">
        <f t="shared" si="137"/>
        <v>3274244908</v>
      </c>
      <c r="P440" s="105">
        <f t="shared" ref="P440:U440" si="141">+P441+P445+P446</f>
        <v>3274244908</v>
      </c>
      <c r="Q440" s="182">
        <f t="shared" si="141"/>
        <v>0</v>
      </c>
      <c r="R440" s="105">
        <f t="shared" si="141"/>
        <v>0</v>
      </c>
      <c r="S440" s="105">
        <f t="shared" si="141"/>
        <v>0</v>
      </c>
      <c r="T440" s="105">
        <f t="shared" si="141"/>
        <v>3274190508.1999998</v>
      </c>
      <c r="U440" s="182">
        <f t="shared" si="141"/>
        <v>3274190508.1999998</v>
      </c>
      <c r="V440" s="106">
        <f t="shared" si="136"/>
        <v>1</v>
      </c>
      <c r="W440" s="105"/>
      <c r="X440" s="54"/>
      <c r="Y440" s="54"/>
      <c r="Z440" s="6"/>
    </row>
    <row r="441" spans="1:26" ht="22.5" customHeight="1" thickTop="1" thickBot="1" x14ac:dyDescent="0.4">
      <c r="A441" s="55">
        <v>1</v>
      </c>
      <c r="B441" s="55">
        <v>2</v>
      </c>
      <c r="C441" s="56" t="s">
        <v>156</v>
      </c>
      <c r="D441" s="56" t="s">
        <v>158</v>
      </c>
      <c r="E441" s="56"/>
      <c r="F441" s="56"/>
      <c r="G441" s="56"/>
      <c r="H441" s="56"/>
      <c r="I441" s="56"/>
      <c r="J441" s="56"/>
      <c r="K441" s="58" t="s">
        <v>605</v>
      </c>
      <c r="L441" s="107">
        <f>SUM(L442:L444)</f>
        <v>3275600000</v>
      </c>
      <c r="M441" s="107">
        <f>SUM(M442:M444)</f>
        <v>0</v>
      </c>
      <c r="N441" s="107">
        <f>SUM(N442:N444)</f>
        <v>1355092</v>
      </c>
      <c r="O441" s="107">
        <f t="shared" si="137"/>
        <v>3274244908</v>
      </c>
      <c r="P441" s="107">
        <f t="shared" ref="P441:U441" si="142">SUM(P442:P444)</f>
        <v>3274244908</v>
      </c>
      <c r="Q441" s="183">
        <f t="shared" si="142"/>
        <v>0</v>
      </c>
      <c r="R441" s="107">
        <f t="shared" si="142"/>
        <v>0</v>
      </c>
      <c r="S441" s="107">
        <f t="shared" si="142"/>
        <v>0</v>
      </c>
      <c r="T441" s="107">
        <f t="shared" si="142"/>
        <v>3274190508.1999998</v>
      </c>
      <c r="U441" s="183">
        <f t="shared" si="142"/>
        <v>3274190508.1999998</v>
      </c>
      <c r="V441" s="108">
        <f t="shared" si="136"/>
        <v>1</v>
      </c>
      <c r="W441" s="107"/>
      <c r="X441" s="61"/>
      <c r="Y441" s="61"/>
      <c r="Z441" s="6"/>
    </row>
    <row r="442" spans="1:26" ht="22.5" customHeight="1" thickTop="1" thickBot="1" x14ac:dyDescent="0.4">
      <c r="A442" s="88">
        <v>1</v>
      </c>
      <c r="B442" s="89">
        <v>2</v>
      </c>
      <c r="C442" s="89" t="s">
        <v>156</v>
      </c>
      <c r="D442" s="89" t="s">
        <v>158</v>
      </c>
      <c r="E442" s="89" t="s">
        <v>158</v>
      </c>
      <c r="F442" s="89"/>
      <c r="G442" s="89"/>
      <c r="H442" s="83"/>
      <c r="I442" s="83"/>
      <c r="J442" s="83"/>
      <c r="K442" s="84" t="s">
        <v>606</v>
      </c>
      <c r="L442" s="91">
        <v>3232400000</v>
      </c>
      <c r="M442" s="85"/>
      <c r="N442" s="91">
        <v>1355092</v>
      </c>
      <c r="O442" s="91">
        <f t="shared" si="137"/>
        <v>3231044908</v>
      </c>
      <c r="P442" s="91">
        <f>3232400000-1355092</f>
        <v>3231044908</v>
      </c>
      <c r="Q442" s="174"/>
      <c r="R442" s="85"/>
      <c r="S442" s="85"/>
      <c r="T442" s="175">
        <v>3231044908.1999998</v>
      </c>
      <c r="U442" s="175">
        <v>3231044908.1999998</v>
      </c>
      <c r="V442" s="86">
        <f t="shared" si="136"/>
        <v>1</v>
      </c>
      <c r="W442" s="85"/>
      <c r="X442" s="237" t="s">
        <v>856</v>
      </c>
      <c r="Y442" s="269" t="s">
        <v>703</v>
      </c>
      <c r="Z442" s="95"/>
    </row>
    <row r="443" spans="1:26" ht="22.5" customHeight="1" thickTop="1" thickBot="1" x14ac:dyDescent="0.4">
      <c r="A443" s="88">
        <v>1</v>
      </c>
      <c r="B443" s="89">
        <v>2</v>
      </c>
      <c r="C443" s="89" t="s">
        <v>156</v>
      </c>
      <c r="D443" s="89" t="s">
        <v>158</v>
      </c>
      <c r="E443" s="89" t="s">
        <v>167</v>
      </c>
      <c r="F443" s="89"/>
      <c r="G443" s="89"/>
      <c r="H443" s="83"/>
      <c r="I443" s="83"/>
      <c r="J443" s="83"/>
      <c r="K443" s="84" t="s">
        <v>607</v>
      </c>
      <c r="L443" s="91">
        <f>26800000+16400000</f>
        <v>43200000</v>
      </c>
      <c r="M443" s="85"/>
      <c r="N443" s="85"/>
      <c r="O443" s="91">
        <f t="shared" si="137"/>
        <v>43200000</v>
      </c>
      <c r="P443" s="91">
        <v>43200000</v>
      </c>
      <c r="Q443" s="174"/>
      <c r="R443" s="85"/>
      <c r="S443" s="85"/>
      <c r="T443" s="175">
        <v>43145600</v>
      </c>
      <c r="U443" s="175">
        <v>43145600</v>
      </c>
      <c r="V443" s="86">
        <f t="shared" si="136"/>
        <v>1</v>
      </c>
      <c r="W443" s="85"/>
      <c r="X443" s="237" t="s">
        <v>856</v>
      </c>
      <c r="Y443" s="269" t="s">
        <v>703</v>
      </c>
      <c r="Z443" s="95"/>
    </row>
    <row r="444" spans="1:26" ht="22.5" customHeight="1" thickTop="1" thickBot="1" x14ac:dyDescent="0.4">
      <c r="A444" s="88">
        <v>1</v>
      </c>
      <c r="B444" s="89">
        <v>2</v>
      </c>
      <c r="C444" s="89" t="s">
        <v>156</v>
      </c>
      <c r="D444" s="89" t="s">
        <v>158</v>
      </c>
      <c r="E444" s="89" t="s">
        <v>228</v>
      </c>
      <c r="F444" s="89"/>
      <c r="G444" s="89"/>
      <c r="H444" s="83"/>
      <c r="I444" s="83"/>
      <c r="J444" s="83"/>
      <c r="K444" s="84" t="s">
        <v>608</v>
      </c>
      <c r="L444" s="85"/>
      <c r="M444" s="85"/>
      <c r="N444" s="85"/>
      <c r="O444" s="85">
        <f t="shared" si="137"/>
        <v>0</v>
      </c>
      <c r="P444" s="85"/>
      <c r="Q444" s="174"/>
      <c r="R444" s="85"/>
      <c r="S444" s="85"/>
      <c r="T444" s="85"/>
      <c r="U444" s="174"/>
      <c r="V444" s="86" t="e">
        <f t="shared" si="136"/>
        <v>#DIV/0!</v>
      </c>
      <c r="W444" s="85"/>
      <c r="X444" s="88"/>
      <c r="Y444" s="89"/>
      <c r="Z444" s="95"/>
    </row>
    <row r="445" spans="1:26" ht="22.5" customHeight="1" thickTop="1" thickBot="1" x14ac:dyDescent="0.4">
      <c r="A445" s="55">
        <v>1</v>
      </c>
      <c r="B445" s="55">
        <v>2</v>
      </c>
      <c r="C445" s="56" t="s">
        <v>156</v>
      </c>
      <c r="D445" s="56" t="s">
        <v>167</v>
      </c>
      <c r="E445" s="56"/>
      <c r="F445" s="56"/>
      <c r="G445" s="56"/>
      <c r="H445" s="56"/>
      <c r="I445" s="56"/>
      <c r="J445" s="56"/>
      <c r="K445" s="58" t="s">
        <v>609</v>
      </c>
      <c r="L445" s="107"/>
      <c r="M445" s="107"/>
      <c r="N445" s="107"/>
      <c r="O445" s="107">
        <f t="shared" si="137"/>
        <v>0</v>
      </c>
      <c r="P445" s="107"/>
      <c r="Q445" s="183"/>
      <c r="R445" s="107"/>
      <c r="S445" s="107"/>
      <c r="T445" s="107"/>
      <c r="U445" s="183"/>
      <c r="V445" s="108" t="e">
        <f t="shared" si="136"/>
        <v>#DIV/0!</v>
      </c>
      <c r="W445" s="107"/>
      <c r="X445" s="61"/>
      <c r="Y445" s="61"/>
      <c r="Z445" s="6"/>
    </row>
    <row r="446" spans="1:26" ht="22.5" customHeight="1" thickTop="1" thickBot="1" x14ac:dyDescent="0.4">
      <c r="A446" s="55">
        <v>1</v>
      </c>
      <c r="B446" s="55">
        <v>2</v>
      </c>
      <c r="C446" s="56" t="s">
        <v>156</v>
      </c>
      <c r="D446" s="56" t="s">
        <v>228</v>
      </c>
      <c r="E446" s="56"/>
      <c r="F446" s="56"/>
      <c r="G446" s="56"/>
      <c r="H446" s="56"/>
      <c r="I446" s="56"/>
      <c r="J446" s="56"/>
      <c r="K446" s="58" t="s">
        <v>610</v>
      </c>
      <c r="L446" s="107"/>
      <c r="M446" s="107"/>
      <c r="N446" s="107"/>
      <c r="O446" s="107">
        <f t="shared" si="137"/>
        <v>0</v>
      </c>
      <c r="P446" s="107"/>
      <c r="Q446" s="183"/>
      <c r="R446" s="107"/>
      <c r="S446" s="107"/>
      <c r="T446" s="107"/>
      <c r="U446" s="183"/>
      <c r="V446" s="108" t="e">
        <f t="shared" si="136"/>
        <v>#DIV/0!</v>
      </c>
      <c r="W446" s="107"/>
      <c r="X446" s="61"/>
      <c r="Y446" s="61"/>
      <c r="Z446" s="6"/>
    </row>
    <row r="447" spans="1:26" ht="22.5" customHeight="1" thickTop="1" thickBot="1" x14ac:dyDescent="0.4">
      <c r="A447" s="104">
        <v>1</v>
      </c>
      <c r="B447" s="104">
        <v>2</v>
      </c>
      <c r="C447" s="49" t="s">
        <v>165</v>
      </c>
      <c r="D447" s="49"/>
      <c r="E447" s="49"/>
      <c r="F447" s="49"/>
      <c r="G447" s="49"/>
      <c r="H447" s="49"/>
      <c r="I447" s="49"/>
      <c r="J447" s="49"/>
      <c r="K447" s="109" t="s">
        <v>611</v>
      </c>
      <c r="L447" s="105">
        <f>+L448+L452</f>
        <v>0</v>
      </c>
      <c r="M447" s="105">
        <f>+M448+M452</f>
        <v>0</v>
      </c>
      <c r="N447" s="105">
        <f>+N448+N452</f>
        <v>0</v>
      </c>
      <c r="O447" s="105">
        <f t="shared" si="137"/>
        <v>0</v>
      </c>
      <c r="P447" s="105">
        <f t="shared" ref="P447:U447" si="143">+P448+P452</f>
        <v>0</v>
      </c>
      <c r="Q447" s="182">
        <f t="shared" si="143"/>
        <v>0</v>
      </c>
      <c r="R447" s="105">
        <f t="shared" si="143"/>
        <v>0</v>
      </c>
      <c r="S447" s="105">
        <f t="shared" si="143"/>
        <v>0</v>
      </c>
      <c r="T447" s="105">
        <f t="shared" si="143"/>
        <v>0</v>
      </c>
      <c r="U447" s="182">
        <f t="shared" si="143"/>
        <v>0</v>
      </c>
      <c r="V447" s="106" t="e">
        <f t="shared" si="136"/>
        <v>#DIV/0!</v>
      </c>
      <c r="W447" s="105"/>
      <c r="X447" s="54"/>
      <c r="Y447" s="54"/>
      <c r="Z447" s="6"/>
    </row>
    <row r="448" spans="1:26" ht="22.5" customHeight="1" thickTop="1" thickBot="1" x14ac:dyDescent="0.4">
      <c r="A448" s="55">
        <v>1</v>
      </c>
      <c r="B448" s="55">
        <v>2</v>
      </c>
      <c r="C448" s="56" t="s">
        <v>165</v>
      </c>
      <c r="D448" s="56" t="s">
        <v>158</v>
      </c>
      <c r="E448" s="56"/>
      <c r="F448" s="56"/>
      <c r="G448" s="56"/>
      <c r="H448" s="56"/>
      <c r="I448" s="56"/>
      <c r="J448" s="56"/>
      <c r="K448" s="58" t="s">
        <v>612</v>
      </c>
      <c r="L448" s="107">
        <f>SUM(L449:L451)</f>
        <v>0</v>
      </c>
      <c r="M448" s="107">
        <f>SUM(M449:M451)</f>
        <v>0</v>
      </c>
      <c r="N448" s="107">
        <f>SUM(N449:N451)</f>
        <v>0</v>
      </c>
      <c r="O448" s="107">
        <f t="shared" si="137"/>
        <v>0</v>
      </c>
      <c r="P448" s="107">
        <f t="shared" ref="P448:U448" si="144">SUM(P449:P451)</f>
        <v>0</v>
      </c>
      <c r="Q448" s="183">
        <f t="shared" si="144"/>
        <v>0</v>
      </c>
      <c r="R448" s="107">
        <f t="shared" si="144"/>
        <v>0</v>
      </c>
      <c r="S448" s="107">
        <f t="shared" si="144"/>
        <v>0</v>
      </c>
      <c r="T448" s="107">
        <f t="shared" si="144"/>
        <v>0</v>
      </c>
      <c r="U448" s="183">
        <f t="shared" si="144"/>
        <v>0</v>
      </c>
      <c r="V448" s="108" t="e">
        <f t="shared" si="136"/>
        <v>#DIV/0!</v>
      </c>
      <c r="W448" s="107"/>
      <c r="X448" s="61"/>
      <c r="Y448" s="61"/>
      <c r="Z448" s="6"/>
    </row>
    <row r="449" spans="1:26" ht="22.5" customHeight="1" thickTop="1" thickBot="1" x14ac:dyDescent="0.4">
      <c r="A449" s="88">
        <v>1</v>
      </c>
      <c r="B449" s="89" t="s">
        <v>165</v>
      </c>
      <c r="C449" s="89" t="s">
        <v>165</v>
      </c>
      <c r="D449" s="89" t="s">
        <v>158</v>
      </c>
      <c r="E449" s="89" t="s">
        <v>158</v>
      </c>
      <c r="F449" s="89"/>
      <c r="G449" s="89"/>
      <c r="H449" s="83"/>
      <c r="I449" s="83"/>
      <c r="J449" s="83"/>
      <c r="K449" s="84" t="s">
        <v>613</v>
      </c>
      <c r="L449" s="85"/>
      <c r="M449" s="85"/>
      <c r="N449" s="85"/>
      <c r="O449" s="85">
        <f t="shared" si="137"/>
        <v>0</v>
      </c>
      <c r="P449" s="85"/>
      <c r="Q449" s="174"/>
      <c r="R449" s="85"/>
      <c r="S449" s="85"/>
      <c r="T449" s="85"/>
      <c r="U449" s="174"/>
      <c r="V449" s="86" t="e">
        <f t="shared" si="136"/>
        <v>#DIV/0!</v>
      </c>
      <c r="W449" s="85"/>
      <c r="X449" s="88"/>
      <c r="Y449" s="89"/>
      <c r="Z449" s="95"/>
    </row>
    <row r="450" spans="1:26" ht="22.5" customHeight="1" thickTop="1" thickBot="1" x14ac:dyDescent="0.4">
      <c r="A450" s="88">
        <v>1</v>
      </c>
      <c r="B450" s="89" t="s">
        <v>165</v>
      </c>
      <c r="C450" s="89" t="s">
        <v>165</v>
      </c>
      <c r="D450" s="89" t="s">
        <v>158</v>
      </c>
      <c r="E450" s="89" t="s">
        <v>167</v>
      </c>
      <c r="F450" s="89"/>
      <c r="G450" s="89"/>
      <c r="H450" s="83"/>
      <c r="I450" s="83"/>
      <c r="J450" s="83"/>
      <c r="K450" s="84" t="s">
        <v>614</v>
      </c>
      <c r="L450" s="85"/>
      <c r="M450" s="85"/>
      <c r="N450" s="85"/>
      <c r="O450" s="85">
        <f t="shared" si="137"/>
        <v>0</v>
      </c>
      <c r="P450" s="85"/>
      <c r="Q450" s="174"/>
      <c r="R450" s="85"/>
      <c r="S450" s="85"/>
      <c r="T450" s="85"/>
      <c r="U450" s="174"/>
      <c r="V450" s="86" t="e">
        <f t="shared" si="136"/>
        <v>#DIV/0!</v>
      </c>
      <c r="W450" s="85"/>
      <c r="X450" s="88"/>
      <c r="Y450" s="89"/>
      <c r="Z450" s="95"/>
    </row>
    <row r="451" spans="1:26" ht="22.5" customHeight="1" thickTop="1" thickBot="1" x14ac:dyDescent="0.4">
      <c r="A451" s="88">
        <v>1</v>
      </c>
      <c r="B451" s="89" t="s">
        <v>165</v>
      </c>
      <c r="C451" s="89" t="s">
        <v>165</v>
      </c>
      <c r="D451" s="89" t="s">
        <v>158</v>
      </c>
      <c r="E451" s="89" t="s">
        <v>228</v>
      </c>
      <c r="F451" s="89"/>
      <c r="G451" s="89"/>
      <c r="H451" s="83"/>
      <c r="I451" s="83"/>
      <c r="J451" s="83"/>
      <c r="K451" s="84" t="s">
        <v>615</v>
      </c>
      <c r="L451" s="85"/>
      <c r="M451" s="85"/>
      <c r="N451" s="85"/>
      <c r="O451" s="85">
        <f t="shared" si="137"/>
        <v>0</v>
      </c>
      <c r="P451" s="85"/>
      <c r="Q451" s="174"/>
      <c r="R451" s="85"/>
      <c r="S451" s="85"/>
      <c r="T451" s="85"/>
      <c r="U451" s="174"/>
      <c r="V451" s="86" t="e">
        <f t="shared" si="136"/>
        <v>#DIV/0!</v>
      </c>
      <c r="W451" s="85"/>
      <c r="X451" s="88"/>
      <c r="Y451" s="89"/>
      <c r="Z451" s="95"/>
    </row>
    <row r="452" spans="1:26" ht="22.5" customHeight="1" thickTop="1" thickBot="1" x14ac:dyDescent="0.4">
      <c r="A452" s="55">
        <v>1</v>
      </c>
      <c r="B452" s="55">
        <v>2</v>
      </c>
      <c r="C452" s="56" t="s">
        <v>165</v>
      </c>
      <c r="D452" s="56" t="s">
        <v>167</v>
      </c>
      <c r="E452" s="56"/>
      <c r="F452" s="56"/>
      <c r="G452" s="56"/>
      <c r="H452" s="56"/>
      <c r="I452" s="56"/>
      <c r="J452" s="56"/>
      <c r="K452" s="58" t="s">
        <v>616</v>
      </c>
      <c r="L452" s="107"/>
      <c r="M452" s="107"/>
      <c r="N452" s="107"/>
      <c r="O452" s="107">
        <f t="shared" si="137"/>
        <v>0</v>
      </c>
      <c r="P452" s="107"/>
      <c r="Q452" s="183"/>
      <c r="R452" s="107"/>
      <c r="S452" s="107"/>
      <c r="T452" s="107"/>
      <c r="U452" s="183"/>
      <c r="V452" s="108" t="e">
        <f t="shared" si="136"/>
        <v>#DIV/0!</v>
      </c>
      <c r="W452" s="107"/>
      <c r="X452" s="61"/>
      <c r="Y452" s="61"/>
      <c r="Z452" s="6"/>
    </row>
    <row r="453" spans="1:26" ht="22.5" customHeight="1" thickTop="1" thickBot="1" x14ac:dyDescent="0.4">
      <c r="A453" s="104">
        <v>1</v>
      </c>
      <c r="B453" s="104">
        <v>2</v>
      </c>
      <c r="C453" s="49" t="s">
        <v>617</v>
      </c>
      <c r="D453" s="49"/>
      <c r="E453" s="49"/>
      <c r="F453" s="49"/>
      <c r="G453" s="49"/>
      <c r="H453" s="49"/>
      <c r="I453" s="49"/>
      <c r="J453" s="49"/>
      <c r="K453" s="51" t="s">
        <v>90</v>
      </c>
      <c r="L453" s="105"/>
      <c r="M453" s="105"/>
      <c r="N453" s="105"/>
      <c r="O453" s="105">
        <f t="shared" si="137"/>
        <v>0</v>
      </c>
      <c r="P453" s="105"/>
      <c r="Q453" s="182"/>
      <c r="R453" s="105"/>
      <c r="S453" s="105"/>
      <c r="T453" s="105"/>
      <c r="U453" s="182"/>
      <c r="V453" s="106" t="e">
        <f t="shared" si="136"/>
        <v>#DIV/0!</v>
      </c>
      <c r="W453" s="105"/>
      <c r="X453" s="54"/>
      <c r="Y453" s="54"/>
      <c r="Z453" s="6"/>
    </row>
    <row r="454" spans="1:26" ht="22.5" customHeight="1" thickTop="1" thickBot="1" x14ac:dyDescent="0.4">
      <c r="A454" s="104">
        <v>1</v>
      </c>
      <c r="B454" s="104">
        <v>2</v>
      </c>
      <c r="C454" s="49" t="s">
        <v>618</v>
      </c>
      <c r="D454" s="49"/>
      <c r="E454" s="49"/>
      <c r="F454" s="49"/>
      <c r="G454" s="49"/>
      <c r="H454" s="49"/>
      <c r="I454" s="49"/>
      <c r="J454" s="49"/>
      <c r="K454" s="51" t="s">
        <v>92</v>
      </c>
      <c r="L454" s="105">
        <f>+L455</f>
        <v>0</v>
      </c>
      <c r="M454" s="105">
        <f>+M455</f>
        <v>0</v>
      </c>
      <c r="N454" s="105">
        <f>+N455</f>
        <v>0</v>
      </c>
      <c r="O454" s="105">
        <f t="shared" si="137"/>
        <v>0</v>
      </c>
      <c r="P454" s="105">
        <f t="shared" ref="P454:U454" si="145">+P455</f>
        <v>0</v>
      </c>
      <c r="Q454" s="182">
        <f t="shared" si="145"/>
        <v>0</v>
      </c>
      <c r="R454" s="105">
        <f t="shared" si="145"/>
        <v>0</v>
      </c>
      <c r="S454" s="105">
        <f t="shared" si="145"/>
        <v>0</v>
      </c>
      <c r="T454" s="105">
        <f t="shared" si="145"/>
        <v>0</v>
      </c>
      <c r="U454" s="182">
        <f t="shared" si="145"/>
        <v>0</v>
      </c>
      <c r="V454" s="106" t="e">
        <f t="shared" si="136"/>
        <v>#DIV/0!</v>
      </c>
      <c r="W454" s="105"/>
      <c r="X454" s="54"/>
      <c r="Y454" s="54"/>
      <c r="Z454" s="6"/>
    </row>
    <row r="455" spans="1:26" ht="22.5" customHeight="1" thickTop="1" thickBot="1" x14ac:dyDescent="0.4">
      <c r="A455" s="55">
        <v>1</v>
      </c>
      <c r="B455" s="55">
        <v>2</v>
      </c>
      <c r="C455" s="56" t="s">
        <v>618</v>
      </c>
      <c r="D455" s="56" t="s">
        <v>158</v>
      </c>
      <c r="E455" s="56"/>
      <c r="F455" s="56"/>
      <c r="G455" s="56"/>
      <c r="H455" s="56"/>
      <c r="I455" s="56"/>
      <c r="J455" s="56"/>
      <c r="K455" s="58" t="s">
        <v>619</v>
      </c>
      <c r="L455" s="107"/>
      <c r="M455" s="107"/>
      <c r="N455" s="107"/>
      <c r="O455" s="107">
        <f t="shared" si="137"/>
        <v>0</v>
      </c>
      <c r="P455" s="107"/>
      <c r="Q455" s="183"/>
      <c r="R455" s="107"/>
      <c r="S455" s="107"/>
      <c r="T455" s="107"/>
      <c r="U455" s="183"/>
      <c r="V455" s="106" t="e">
        <f t="shared" ref="V455:V477" si="146">+U455/T455</f>
        <v>#DIV/0!</v>
      </c>
      <c r="W455" s="107"/>
      <c r="X455" s="61"/>
      <c r="Y455" s="61"/>
      <c r="Z455" s="6"/>
    </row>
    <row r="456" spans="1:26" ht="22.5" customHeight="1" thickTop="1" thickBot="1" x14ac:dyDescent="0.4">
      <c r="A456" s="104">
        <v>1</v>
      </c>
      <c r="B456" s="49" t="s">
        <v>617</v>
      </c>
      <c r="C456" s="49"/>
      <c r="D456" s="49"/>
      <c r="E456" s="49"/>
      <c r="F456" s="49"/>
      <c r="G456" s="49"/>
      <c r="H456" s="49"/>
      <c r="I456" s="49"/>
      <c r="J456" s="49"/>
      <c r="K456" s="51" t="s">
        <v>620</v>
      </c>
      <c r="L456" s="105">
        <f>+L457+L464+L471</f>
        <v>652603482</v>
      </c>
      <c r="M456" s="105">
        <f>+M457+M464+M471</f>
        <v>3640754689</v>
      </c>
      <c r="N456" s="105">
        <f>+N457+N464+N471</f>
        <v>103490883</v>
      </c>
      <c r="O456" s="105">
        <f t="shared" ref="O456:O477" si="147">+L456+M456-N456</f>
        <v>4189867288</v>
      </c>
      <c r="P456" s="105">
        <f t="shared" ref="P456:U456" si="148">+P457+P464+P471</f>
        <v>0</v>
      </c>
      <c r="Q456" s="182">
        <f t="shared" si="148"/>
        <v>4189867288</v>
      </c>
      <c r="R456" s="105">
        <f t="shared" si="148"/>
        <v>0</v>
      </c>
      <c r="S456" s="105">
        <f t="shared" si="148"/>
        <v>0</v>
      </c>
      <c r="T456" s="105">
        <f t="shared" si="148"/>
        <v>4189867287</v>
      </c>
      <c r="U456" s="182">
        <f t="shared" si="148"/>
        <v>4189867287</v>
      </c>
      <c r="V456" s="106">
        <f t="shared" si="146"/>
        <v>1</v>
      </c>
      <c r="W456" s="105"/>
      <c r="X456" s="54"/>
      <c r="Y456" s="54"/>
      <c r="Z456" s="6"/>
    </row>
    <row r="457" spans="1:26" ht="22.5" customHeight="1" thickTop="1" thickBot="1" x14ac:dyDescent="0.4">
      <c r="A457" s="104">
        <v>1</v>
      </c>
      <c r="B457" s="49" t="s">
        <v>617</v>
      </c>
      <c r="C457" s="49" t="s">
        <v>156</v>
      </c>
      <c r="D457" s="49"/>
      <c r="E457" s="49"/>
      <c r="F457" s="49"/>
      <c r="G457" s="49"/>
      <c r="H457" s="49"/>
      <c r="I457" s="49"/>
      <c r="J457" s="49"/>
      <c r="K457" s="51" t="s">
        <v>621</v>
      </c>
      <c r="L457" s="105">
        <f>+L458+L462+L463</f>
        <v>0</v>
      </c>
      <c r="M457" s="105">
        <f>+M458+M462+M463</f>
        <v>0</v>
      </c>
      <c r="N457" s="105">
        <f>+N458+N462+N463</f>
        <v>0</v>
      </c>
      <c r="O457" s="105">
        <f t="shared" si="147"/>
        <v>0</v>
      </c>
      <c r="P457" s="105">
        <f t="shared" ref="P457:U457" si="149">+P458+P462+P463</f>
        <v>0</v>
      </c>
      <c r="Q457" s="182">
        <f t="shared" si="149"/>
        <v>0</v>
      </c>
      <c r="R457" s="105">
        <f t="shared" si="149"/>
        <v>0</v>
      </c>
      <c r="S457" s="105">
        <f t="shared" si="149"/>
        <v>0</v>
      </c>
      <c r="T457" s="105">
        <f t="shared" si="149"/>
        <v>0</v>
      </c>
      <c r="U457" s="182">
        <f t="shared" si="149"/>
        <v>0</v>
      </c>
      <c r="V457" s="106" t="e">
        <f t="shared" si="146"/>
        <v>#DIV/0!</v>
      </c>
      <c r="W457" s="105"/>
      <c r="X457" s="54"/>
      <c r="Y457" s="54"/>
      <c r="Z457" s="6"/>
    </row>
    <row r="458" spans="1:26" ht="22.5" customHeight="1" thickTop="1" thickBot="1" x14ac:dyDescent="0.4">
      <c r="A458" s="55">
        <v>1</v>
      </c>
      <c r="B458" s="55">
        <v>3</v>
      </c>
      <c r="C458" s="56" t="s">
        <v>156</v>
      </c>
      <c r="D458" s="56" t="s">
        <v>158</v>
      </c>
      <c r="E458" s="56"/>
      <c r="F458" s="56"/>
      <c r="G458" s="56"/>
      <c r="H458" s="56"/>
      <c r="I458" s="56"/>
      <c r="J458" s="56"/>
      <c r="K458" s="58" t="s">
        <v>622</v>
      </c>
      <c r="L458" s="107">
        <f>SUM(L459:L461)</f>
        <v>0</v>
      </c>
      <c r="M458" s="107">
        <f>SUM(M459:M461)</f>
        <v>0</v>
      </c>
      <c r="N458" s="107">
        <f>SUM(N459:N461)</f>
        <v>0</v>
      </c>
      <c r="O458" s="107">
        <f t="shared" si="147"/>
        <v>0</v>
      </c>
      <c r="P458" s="107">
        <f t="shared" ref="P458:U458" si="150">SUM(P459:P461)</f>
        <v>0</v>
      </c>
      <c r="Q458" s="183">
        <f t="shared" si="150"/>
        <v>0</v>
      </c>
      <c r="R458" s="107">
        <f t="shared" si="150"/>
        <v>0</v>
      </c>
      <c r="S458" s="107">
        <f t="shared" si="150"/>
        <v>0</v>
      </c>
      <c r="T458" s="107">
        <f t="shared" si="150"/>
        <v>0</v>
      </c>
      <c r="U458" s="183">
        <f t="shared" si="150"/>
        <v>0</v>
      </c>
      <c r="V458" s="106" t="e">
        <f t="shared" si="146"/>
        <v>#DIV/0!</v>
      </c>
      <c r="W458" s="107"/>
      <c r="X458" s="61"/>
      <c r="Y458" s="61"/>
      <c r="Z458" s="6"/>
    </row>
    <row r="459" spans="1:26" ht="22.5" customHeight="1" thickTop="1" thickBot="1" x14ac:dyDescent="0.4">
      <c r="A459" s="88">
        <v>1</v>
      </c>
      <c r="B459" s="89" t="s">
        <v>617</v>
      </c>
      <c r="C459" s="89" t="s">
        <v>156</v>
      </c>
      <c r="D459" s="89" t="s">
        <v>158</v>
      </c>
      <c r="E459" s="89" t="s">
        <v>158</v>
      </c>
      <c r="F459" s="89"/>
      <c r="G459" s="89"/>
      <c r="H459" s="83"/>
      <c r="I459" s="83"/>
      <c r="J459" s="83"/>
      <c r="K459" s="84" t="s">
        <v>623</v>
      </c>
      <c r="L459" s="85"/>
      <c r="M459" s="85"/>
      <c r="N459" s="85"/>
      <c r="O459" s="85">
        <f t="shared" si="147"/>
        <v>0</v>
      </c>
      <c r="P459" s="85"/>
      <c r="Q459" s="174"/>
      <c r="R459" s="85"/>
      <c r="S459" s="85"/>
      <c r="T459" s="85"/>
      <c r="U459" s="174"/>
      <c r="V459" s="106" t="e">
        <f t="shared" si="146"/>
        <v>#DIV/0!</v>
      </c>
      <c r="W459" s="85"/>
      <c r="X459" s="88"/>
      <c r="Y459" s="89"/>
      <c r="Z459" s="95"/>
    </row>
    <row r="460" spans="1:26" ht="22.5" customHeight="1" thickTop="1" thickBot="1" x14ac:dyDescent="0.4">
      <c r="A460" s="88">
        <v>1</v>
      </c>
      <c r="B460" s="89" t="s">
        <v>617</v>
      </c>
      <c r="C460" s="89" t="s">
        <v>156</v>
      </c>
      <c r="D460" s="89" t="s">
        <v>158</v>
      </c>
      <c r="E460" s="89" t="s">
        <v>167</v>
      </c>
      <c r="F460" s="89"/>
      <c r="G460" s="89"/>
      <c r="H460" s="83"/>
      <c r="I460" s="83"/>
      <c r="J460" s="83"/>
      <c r="K460" s="84" t="s">
        <v>624</v>
      </c>
      <c r="L460" s="85"/>
      <c r="M460" s="85"/>
      <c r="N460" s="85"/>
      <c r="O460" s="85">
        <f t="shared" si="147"/>
        <v>0</v>
      </c>
      <c r="P460" s="85"/>
      <c r="Q460" s="174"/>
      <c r="R460" s="85"/>
      <c r="S460" s="85"/>
      <c r="T460" s="85"/>
      <c r="U460" s="174"/>
      <c r="V460" s="106" t="e">
        <f t="shared" si="146"/>
        <v>#DIV/0!</v>
      </c>
      <c r="W460" s="85"/>
      <c r="X460" s="88"/>
      <c r="Y460" s="89"/>
      <c r="Z460" s="95"/>
    </row>
    <row r="461" spans="1:26" ht="22.5" customHeight="1" thickTop="1" thickBot="1" x14ac:dyDescent="0.4">
      <c r="A461" s="88">
        <v>1</v>
      </c>
      <c r="B461" s="89" t="s">
        <v>617</v>
      </c>
      <c r="C461" s="89" t="s">
        <v>156</v>
      </c>
      <c r="D461" s="89" t="s">
        <v>158</v>
      </c>
      <c r="E461" s="89" t="s">
        <v>228</v>
      </c>
      <c r="F461" s="89"/>
      <c r="G461" s="89"/>
      <c r="H461" s="83"/>
      <c r="I461" s="83"/>
      <c r="J461" s="83"/>
      <c r="K461" s="84" t="s">
        <v>625</v>
      </c>
      <c r="L461" s="85"/>
      <c r="M461" s="85"/>
      <c r="N461" s="85"/>
      <c r="O461" s="85">
        <f t="shared" si="147"/>
        <v>0</v>
      </c>
      <c r="P461" s="85"/>
      <c r="Q461" s="174"/>
      <c r="R461" s="85"/>
      <c r="S461" s="85"/>
      <c r="T461" s="85"/>
      <c r="U461" s="174"/>
      <c r="V461" s="106" t="e">
        <f t="shared" si="146"/>
        <v>#DIV/0!</v>
      </c>
      <c r="W461" s="85"/>
      <c r="X461" s="88"/>
      <c r="Y461" s="89"/>
      <c r="Z461" s="95"/>
    </row>
    <row r="462" spans="1:26" ht="22.5" customHeight="1" thickTop="1" thickBot="1" x14ac:dyDescent="0.4">
      <c r="A462" s="55">
        <v>1</v>
      </c>
      <c r="B462" s="55">
        <v>3</v>
      </c>
      <c r="C462" s="56" t="s">
        <v>156</v>
      </c>
      <c r="D462" s="56" t="s">
        <v>167</v>
      </c>
      <c r="E462" s="56"/>
      <c r="F462" s="56"/>
      <c r="G462" s="56"/>
      <c r="H462" s="56"/>
      <c r="I462" s="56"/>
      <c r="J462" s="56"/>
      <c r="K462" s="58" t="s">
        <v>626</v>
      </c>
      <c r="L462" s="107"/>
      <c r="M462" s="107"/>
      <c r="N462" s="107"/>
      <c r="O462" s="107">
        <f t="shared" si="147"/>
        <v>0</v>
      </c>
      <c r="P462" s="107"/>
      <c r="Q462" s="183"/>
      <c r="R462" s="107"/>
      <c r="S462" s="107"/>
      <c r="T462" s="107"/>
      <c r="U462" s="183"/>
      <c r="V462" s="106" t="e">
        <f t="shared" si="146"/>
        <v>#DIV/0!</v>
      </c>
      <c r="W462" s="107"/>
      <c r="X462" s="61"/>
      <c r="Y462" s="61"/>
      <c r="Z462" s="6"/>
    </row>
    <row r="463" spans="1:26" ht="22.5" customHeight="1" thickTop="1" thickBot="1" x14ac:dyDescent="0.4">
      <c r="A463" s="55">
        <v>1</v>
      </c>
      <c r="B463" s="55">
        <v>3</v>
      </c>
      <c r="C463" s="56" t="s">
        <v>156</v>
      </c>
      <c r="D463" s="56" t="s">
        <v>228</v>
      </c>
      <c r="E463" s="56"/>
      <c r="F463" s="56"/>
      <c r="G463" s="56"/>
      <c r="H463" s="56"/>
      <c r="I463" s="56"/>
      <c r="J463" s="56"/>
      <c r="K463" s="58" t="s">
        <v>627</v>
      </c>
      <c r="L463" s="107"/>
      <c r="M463" s="107"/>
      <c r="N463" s="107"/>
      <c r="O463" s="107">
        <f t="shared" si="147"/>
        <v>0</v>
      </c>
      <c r="P463" s="107"/>
      <c r="Q463" s="183"/>
      <c r="R463" s="107"/>
      <c r="S463" s="107"/>
      <c r="T463" s="107"/>
      <c r="U463" s="183"/>
      <c r="V463" s="106" t="e">
        <f t="shared" si="146"/>
        <v>#DIV/0!</v>
      </c>
      <c r="W463" s="107"/>
      <c r="X463" s="61"/>
      <c r="Y463" s="61"/>
      <c r="Z463" s="6"/>
    </row>
    <row r="464" spans="1:26" ht="22.5" customHeight="1" thickTop="1" thickBot="1" x14ac:dyDescent="0.4">
      <c r="A464" s="104">
        <v>1</v>
      </c>
      <c r="B464" s="49" t="s">
        <v>617</v>
      </c>
      <c r="C464" s="49" t="s">
        <v>165</v>
      </c>
      <c r="D464" s="49"/>
      <c r="E464" s="49"/>
      <c r="F464" s="49"/>
      <c r="G464" s="49"/>
      <c r="H464" s="49"/>
      <c r="I464" s="49"/>
      <c r="J464" s="49"/>
      <c r="K464" s="51" t="s">
        <v>628</v>
      </c>
      <c r="L464" s="105">
        <f>+L465+L469+L470</f>
        <v>0</v>
      </c>
      <c r="M464" s="105">
        <f>+M465+M469+M470</f>
        <v>0</v>
      </c>
      <c r="N464" s="105">
        <f>+N465+N469+N470</f>
        <v>0</v>
      </c>
      <c r="O464" s="105">
        <f t="shared" si="147"/>
        <v>0</v>
      </c>
      <c r="P464" s="105">
        <f t="shared" ref="P464:U464" si="151">+P465+P469+P470</f>
        <v>0</v>
      </c>
      <c r="Q464" s="210">
        <f t="shared" si="151"/>
        <v>0</v>
      </c>
      <c r="R464" s="105">
        <f t="shared" si="151"/>
        <v>0</v>
      </c>
      <c r="S464" s="105">
        <f t="shared" si="151"/>
        <v>0</v>
      </c>
      <c r="T464" s="105">
        <f t="shared" si="151"/>
        <v>0</v>
      </c>
      <c r="U464" s="182">
        <f t="shared" si="151"/>
        <v>0</v>
      </c>
      <c r="V464" s="106" t="e">
        <f t="shared" si="146"/>
        <v>#DIV/0!</v>
      </c>
      <c r="W464" s="105"/>
      <c r="X464" s="54"/>
      <c r="Y464" s="54"/>
      <c r="Z464" s="6"/>
    </row>
    <row r="465" spans="1:26" ht="22.5" customHeight="1" thickTop="1" thickBot="1" x14ac:dyDescent="0.4">
      <c r="A465" s="55">
        <v>1</v>
      </c>
      <c r="B465" s="55">
        <v>3</v>
      </c>
      <c r="C465" s="56" t="s">
        <v>165</v>
      </c>
      <c r="D465" s="56" t="s">
        <v>158</v>
      </c>
      <c r="E465" s="56"/>
      <c r="F465" s="56"/>
      <c r="G465" s="56"/>
      <c r="H465" s="56"/>
      <c r="I465" s="56"/>
      <c r="J465" s="56"/>
      <c r="K465" s="58" t="s">
        <v>622</v>
      </c>
      <c r="L465" s="107">
        <f>SUM(L466:L468)</f>
        <v>0</v>
      </c>
      <c r="M465" s="107">
        <f>SUM(M466:M468)</f>
        <v>0</v>
      </c>
      <c r="N465" s="107">
        <f>SUM(N466:N468)</f>
        <v>0</v>
      </c>
      <c r="O465" s="107">
        <f t="shared" si="147"/>
        <v>0</v>
      </c>
      <c r="P465" s="107">
        <f t="shared" ref="P465:U465" si="152">SUM(P466:P468)</f>
        <v>0</v>
      </c>
      <c r="Q465" s="183">
        <f t="shared" si="152"/>
        <v>0</v>
      </c>
      <c r="R465" s="107">
        <f t="shared" si="152"/>
        <v>0</v>
      </c>
      <c r="S465" s="107">
        <f t="shared" si="152"/>
        <v>0</v>
      </c>
      <c r="T465" s="107">
        <f t="shared" si="152"/>
        <v>0</v>
      </c>
      <c r="U465" s="183">
        <f t="shared" si="152"/>
        <v>0</v>
      </c>
      <c r="V465" s="106" t="e">
        <f t="shared" si="146"/>
        <v>#DIV/0!</v>
      </c>
      <c r="W465" s="107"/>
      <c r="X465" s="61"/>
      <c r="Y465" s="61"/>
      <c r="Z465" s="6"/>
    </row>
    <row r="466" spans="1:26" ht="22.5" customHeight="1" thickTop="1" thickBot="1" x14ac:dyDescent="0.4">
      <c r="A466" s="88">
        <v>1</v>
      </c>
      <c r="B466" s="89" t="s">
        <v>617</v>
      </c>
      <c r="C466" s="89" t="s">
        <v>165</v>
      </c>
      <c r="D466" s="89" t="s">
        <v>158</v>
      </c>
      <c r="E466" s="89" t="s">
        <v>158</v>
      </c>
      <c r="F466" s="89"/>
      <c r="G466" s="89"/>
      <c r="H466" s="83"/>
      <c r="I466" s="83"/>
      <c r="J466" s="83"/>
      <c r="K466" s="84" t="s">
        <v>623</v>
      </c>
      <c r="L466" s="85"/>
      <c r="M466" s="85"/>
      <c r="N466" s="85"/>
      <c r="O466" s="85">
        <f t="shared" si="147"/>
        <v>0</v>
      </c>
      <c r="P466" s="85"/>
      <c r="Q466" s="174"/>
      <c r="R466" s="85"/>
      <c r="S466" s="85"/>
      <c r="T466" s="85"/>
      <c r="U466" s="174"/>
      <c r="V466" s="106" t="e">
        <f t="shared" si="146"/>
        <v>#DIV/0!</v>
      </c>
      <c r="W466" s="85"/>
      <c r="X466" s="88"/>
      <c r="Y466" s="89"/>
      <c r="Z466" s="95"/>
    </row>
    <row r="467" spans="1:26" ht="22.5" customHeight="1" thickTop="1" thickBot="1" x14ac:dyDescent="0.4">
      <c r="A467" s="88">
        <v>1</v>
      </c>
      <c r="B467" s="89" t="s">
        <v>617</v>
      </c>
      <c r="C467" s="89" t="s">
        <v>165</v>
      </c>
      <c r="D467" s="89" t="s">
        <v>158</v>
      </c>
      <c r="E467" s="89" t="s">
        <v>167</v>
      </c>
      <c r="F467" s="89"/>
      <c r="G467" s="89"/>
      <c r="H467" s="83"/>
      <c r="I467" s="83"/>
      <c r="J467" s="83"/>
      <c r="K467" s="84" t="s">
        <v>624</v>
      </c>
      <c r="L467" s="85"/>
      <c r="M467" s="85"/>
      <c r="N467" s="85"/>
      <c r="O467" s="85">
        <f t="shared" si="147"/>
        <v>0</v>
      </c>
      <c r="P467" s="85"/>
      <c r="Q467" s="174"/>
      <c r="R467" s="85"/>
      <c r="S467" s="85"/>
      <c r="T467" s="85"/>
      <c r="U467" s="174"/>
      <c r="V467" s="106" t="e">
        <f t="shared" si="146"/>
        <v>#DIV/0!</v>
      </c>
      <c r="W467" s="85"/>
      <c r="X467" s="88"/>
      <c r="Y467" s="89"/>
      <c r="Z467" s="95"/>
    </row>
    <row r="468" spans="1:26" ht="22.5" customHeight="1" thickTop="1" thickBot="1" x14ac:dyDescent="0.4">
      <c r="A468" s="88">
        <v>1</v>
      </c>
      <c r="B468" s="89" t="s">
        <v>617</v>
      </c>
      <c r="C468" s="89" t="s">
        <v>165</v>
      </c>
      <c r="D468" s="89" t="s">
        <v>158</v>
      </c>
      <c r="E468" s="89" t="s">
        <v>228</v>
      </c>
      <c r="F468" s="89"/>
      <c r="G468" s="89"/>
      <c r="H468" s="83"/>
      <c r="I468" s="83"/>
      <c r="J468" s="83"/>
      <c r="K468" s="84" t="s">
        <v>625</v>
      </c>
      <c r="L468" s="85"/>
      <c r="M468" s="85"/>
      <c r="N468" s="85"/>
      <c r="O468" s="85">
        <f t="shared" si="147"/>
        <v>0</v>
      </c>
      <c r="P468" s="85"/>
      <c r="Q468" s="174"/>
      <c r="R468" s="85"/>
      <c r="S468" s="85"/>
      <c r="T468" s="85"/>
      <c r="U468" s="174"/>
      <c r="V468" s="106" t="e">
        <f t="shared" si="146"/>
        <v>#DIV/0!</v>
      </c>
      <c r="W468" s="85"/>
      <c r="X468" s="88"/>
      <c r="Y468" s="89"/>
      <c r="Z468" s="95"/>
    </row>
    <row r="469" spans="1:26" ht="22.5" customHeight="1" thickTop="1" thickBot="1" x14ac:dyDescent="0.4">
      <c r="A469" s="55">
        <v>1</v>
      </c>
      <c r="B469" s="55">
        <v>3</v>
      </c>
      <c r="C469" s="56" t="s">
        <v>165</v>
      </c>
      <c r="D469" s="56" t="s">
        <v>167</v>
      </c>
      <c r="E469" s="56"/>
      <c r="F469" s="56"/>
      <c r="G469" s="56"/>
      <c r="H469" s="56"/>
      <c r="I469" s="56"/>
      <c r="J469" s="56"/>
      <c r="K469" s="58" t="s">
        <v>626</v>
      </c>
      <c r="L469" s="107"/>
      <c r="M469" s="107"/>
      <c r="N469" s="107"/>
      <c r="O469" s="107">
        <f t="shared" si="147"/>
        <v>0</v>
      </c>
      <c r="P469" s="107"/>
      <c r="Q469" s="183"/>
      <c r="R469" s="107"/>
      <c r="S469" s="107"/>
      <c r="T469" s="107"/>
      <c r="U469" s="183"/>
      <c r="V469" s="106" t="e">
        <f t="shared" si="146"/>
        <v>#DIV/0!</v>
      </c>
      <c r="W469" s="107"/>
      <c r="X469" s="61"/>
      <c r="Y469" s="61"/>
      <c r="Z469" s="6"/>
    </row>
    <row r="470" spans="1:26" ht="22.5" customHeight="1" thickTop="1" thickBot="1" x14ac:dyDescent="0.4">
      <c r="A470" s="55">
        <v>1</v>
      </c>
      <c r="B470" s="55">
        <v>3</v>
      </c>
      <c r="C470" s="56" t="s">
        <v>165</v>
      </c>
      <c r="D470" s="56" t="s">
        <v>228</v>
      </c>
      <c r="E470" s="56"/>
      <c r="F470" s="56"/>
      <c r="G470" s="56"/>
      <c r="H470" s="56"/>
      <c r="I470" s="56"/>
      <c r="J470" s="56"/>
      <c r="K470" s="58" t="s">
        <v>627</v>
      </c>
      <c r="L470" s="107"/>
      <c r="M470" s="107"/>
      <c r="N470" s="107"/>
      <c r="O470" s="107">
        <f t="shared" si="147"/>
        <v>0</v>
      </c>
      <c r="P470" s="107"/>
      <c r="Q470" s="183"/>
      <c r="R470" s="107"/>
      <c r="S470" s="107"/>
      <c r="T470" s="183"/>
      <c r="U470" s="183"/>
      <c r="V470" s="106" t="e">
        <f t="shared" si="146"/>
        <v>#DIV/0!</v>
      </c>
      <c r="W470" s="107"/>
      <c r="X470" s="61"/>
      <c r="Y470" s="61"/>
      <c r="Z470" s="6"/>
    </row>
    <row r="471" spans="1:26" ht="22.5" customHeight="1" thickTop="1" thickBot="1" x14ac:dyDescent="0.4">
      <c r="A471" s="104">
        <v>1</v>
      </c>
      <c r="B471" s="49" t="s">
        <v>617</v>
      </c>
      <c r="C471" s="49" t="s">
        <v>617</v>
      </c>
      <c r="D471" s="49"/>
      <c r="E471" s="49"/>
      <c r="F471" s="49"/>
      <c r="G471" s="49"/>
      <c r="H471" s="49"/>
      <c r="I471" s="49"/>
      <c r="J471" s="49"/>
      <c r="K471" s="51" t="s">
        <v>629</v>
      </c>
      <c r="L471" s="105">
        <f>+L472+L476+L477</f>
        <v>652603482</v>
      </c>
      <c r="M471" s="105">
        <f>+M472+M476+M477</f>
        <v>3640754689</v>
      </c>
      <c r="N471" s="105">
        <f>+N472+N476+N477</f>
        <v>103490883</v>
      </c>
      <c r="O471" s="105">
        <f t="shared" si="147"/>
        <v>4189867288</v>
      </c>
      <c r="P471" s="105">
        <f t="shared" ref="P471:U471" si="153">+P472+P476+P477</f>
        <v>0</v>
      </c>
      <c r="Q471" s="210">
        <f t="shared" si="153"/>
        <v>4189867288</v>
      </c>
      <c r="R471" s="105">
        <f t="shared" si="153"/>
        <v>0</v>
      </c>
      <c r="S471" s="105">
        <f t="shared" si="153"/>
        <v>0</v>
      </c>
      <c r="T471" s="105">
        <f t="shared" si="153"/>
        <v>4189867287</v>
      </c>
      <c r="U471" s="182">
        <f t="shared" si="153"/>
        <v>4189867287</v>
      </c>
      <c r="V471" s="106">
        <f t="shared" si="146"/>
        <v>1</v>
      </c>
      <c r="W471" s="105"/>
      <c r="X471" s="54"/>
      <c r="Y471" s="54"/>
      <c r="Z471" s="6"/>
    </row>
    <row r="472" spans="1:26" ht="22.5" customHeight="1" thickTop="1" thickBot="1" x14ac:dyDescent="0.4">
      <c r="A472" s="55">
        <v>1</v>
      </c>
      <c r="B472" s="55">
        <v>3</v>
      </c>
      <c r="C472" s="56" t="s">
        <v>617</v>
      </c>
      <c r="D472" s="56" t="s">
        <v>158</v>
      </c>
      <c r="E472" s="56"/>
      <c r="F472" s="56"/>
      <c r="G472" s="56"/>
      <c r="H472" s="56"/>
      <c r="I472" s="56"/>
      <c r="J472" s="56"/>
      <c r="K472" s="58" t="s">
        <v>622</v>
      </c>
      <c r="L472" s="107">
        <f>SUM(L473:L475)</f>
        <v>0</v>
      </c>
      <c r="M472" s="107">
        <f>SUM(M473:M475)</f>
        <v>0</v>
      </c>
      <c r="N472" s="107">
        <f>SUM(N473:N475)</f>
        <v>0</v>
      </c>
      <c r="O472" s="107">
        <f t="shared" si="147"/>
        <v>0</v>
      </c>
      <c r="P472" s="107">
        <f t="shared" ref="P472:U472" si="154">SUM(P473:P475)</f>
        <v>0</v>
      </c>
      <c r="Q472" s="183">
        <f t="shared" si="154"/>
        <v>0</v>
      </c>
      <c r="R472" s="107">
        <f t="shared" si="154"/>
        <v>0</v>
      </c>
      <c r="S472" s="107">
        <f t="shared" si="154"/>
        <v>0</v>
      </c>
      <c r="T472" s="107">
        <f t="shared" si="154"/>
        <v>0</v>
      </c>
      <c r="U472" s="183">
        <f t="shared" si="154"/>
        <v>0</v>
      </c>
      <c r="V472" s="106" t="e">
        <f t="shared" si="146"/>
        <v>#DIV/0!</v>
      </c>
      <c r="W472" s="107"/>
      <c r="X472" s="61"/>
      <c r="Y472" s="61"/>
      <c r="Z472" s="6"/>
    </row>
    <row r="473" spans="1:26" ht="22.5" customHeight="1" thickTop="1" thickBot="1" x14ac:dyDescent="0.4">
      <c r="A473" s="88">
        <v>1</v>
      </c>
      <c r="B473" s="89" t="s">
        <v>617</v>
      </c>
      <c r="C473" s="89" t="s">
        <v>617</v>
      </c>
      <c r="D473" s="89" t="s">
        <v>158</v>
      </c>
      <c r="E473" s="89" t="s">
        <v>158</v>
      </c>
      <c r="F473" s="89"/>
      <c r="G473" s="89"/>
      <c r="H473" s="83"/>
      <c r="I473" s="83"/>
      <c r="J473" s="83"/>
      <c r="K473" s="84" t="s">
        <v>623</v>
      </c>
      <c r="L473" s="85"/>
      <c r="M473" s="85"/>
      <c r="N473" s="85"/>
      <c r="O473" s="85">
        <f t="shared" si="147"/>
        <v>0</v>
      </c>
      <c r="P473" s="85"/>
      <c r="Q473" s="174"/>
      <c r="R473" s="85"/>
      <c r="S473" s="85"/>
      <c r="T473" s="85"/>
      <c r="U473" s="174"/>
      <c r="V473" s="106" t="e">
        <f t="shared" si="146"/>
        <v>#DIV/0!</v>
      </c>
      <c r="W473" s="85"/>
      <c r="X473" s="88"/>
      <c r="Y473" s="89"/>
      <c r="Z473" s="95"/>
    </row>
    <row r="474" spans="1:26" ht="22.5" customHeight="1" thickTop="1" thickBot="1" x14ac:dyDescent="0.4">
      <c r="A474" s="88">
        <v>1</v>
      </c>
      <c r="B474" s="89" t="s">
        <v>617</v>
      </c>
      <c r="C474" s="89" t="s">
        <v>617</v>
      </c>
      <c r="D474" s="89" t="s">
        <v>158</v>
      </c>
      <c r="E474" s="89" t="s">
        <v>167</v>
      </c>
      <c r="F474" s="89"/>
      <c r="G474" s="89"/>
      <c r="H474" s="83"/>
      <c r="I474" s="83"/>
      <c r="J474" s="83"/>
      <c r="K474" s="84" t="s">
        <v>624</v>
      </c>
      <c r="L474" s="85"/>
      <c r="M474" s="85"/>
      <c r="N474" s="85"/>
      <c r="O474" s="85">
        <f t="shared" si="147"/>
        <v>0</v>
      </c>
      <c r="P474" s="85"/>
      <c r="Q474" s="174"/>
      <c r="R474" s="85"/>
      <c r="S474" s="85"/>
      <c r="T474" s="85"/>
      <c r="U474" s="174"/>
      <c r="V474" s="106" t="e">
        <f t="shared" si="146"/>
        <v>#DIV/0!</v>
      </c>
      <c r="W474" s="85"/>
      <c r="X474" s="88"/>
      <c r="Y474" s="89"/>
      <c r="Z474" s="95"/>
    </row>
    <row r="475" spans="1:26" ht="22.5" customHeight="1" thickTop="1" thickBot="1" x14ac:dyDescent="0.4">
      <c r="A475" s="88">
        <v>1</v>
      </c>
      <c r="B475" s="89" t="s">
        <v>617</v>
      </c>
      <c r="C475" s="89" t="s">
        <v>617</v>
      </c>
      <c r="D475" s="89" t="s">
        <v>158</v>
      </c>
      <c r="E475" s="89" t="s">
        <v>228</v>
      </c>
      <c r="F475" s="89"/>
      <c r="G475" s="89"/>
      <c r="H475" s="83"/>
      <c r="I475" s="83"/>
      <c r="J475" s="83"/>
      <c r="K475" s="84" t="s">
        <v>625</v>
      </c>
      <c r="L475" s="85"/>
      <c r="M475" s="85"/>
      <c r="N475" s="85"/>
      <c r="O475" s="85">
        <f t="shared" si="147"/>
        <v>0</v>
      </c>
      <c r="P475" s="85"/>
      <c r="Q475" s="174"/>
      <c r="R475" s="85"/>
      <c r="S475" s="85"/>
      <c r="T475" s="85"/>
      <c r="U475" s="174"/>
      <c r="V475" s="106" t="e">
        <f t="shared" si="146"/>
        <v>#DIV/0!</v>
      </c>
      <c r="W475" s="85"/>
      <c r="X475" s="88"/>
      <c r="Y475" s="89"/>
      <c r="Z475" s="95"/>
    </row>
    <row r="476" spans="1:26" ht="22.5" customHeight="1" thickTop="1" thickBot="1" x14ac:dyDescent="0.4">
      <c r="A476" s="55">
        <v>1</v>
      </c>
      <c r="B476" s="55">
        <v>3</v>
      </c>
      <c r="C476" s="56" t="s">
        <v>617</v>
      </c>
      <c r="D476" s="56" t="s">
        <v>167</v>
      </c>
      <c r="E476" s="56"/>
      <c r="F476" s="56"/>
      <c r="G476" s="56"/>
      <c r="H476" s="56"/>
      <c r="I476" s="56"/>
      <c r="J476" s="56"/>
      <c r="K476" s="58" t="s">
        <v>626</v>
      </c>
      <c r="L476" s="107"/>
      <c r="M476" s="107"/>
      <c r="N476" s="107"/>
      <c r="O476" s="107">
        <f t="shared" si="147"/>
        <v>0</v>
      </c>
      <c r="P476" s="107"/>
      <c r="Q476" s="183"/>
      <c r="R476" s="107"/>
      <c r="S476" s="107"/>
      <c r="T476" s="107"/>
      <c r="U476" s="183"/>
      <c r="V476" s="106" t="e">
        <f t="shared" si="146"/>
        <v>#DIV/0!</v>
      </c>
      <c r="W476" s="107"/>
      <c r="X476" s="61"/>
      <c r="Y476" s="61"/>
      <c r="Z476" s="6"/>
    </row>
    <row r="477" spans="1:26" ht="22.5" customHeight="1" thickTop="1" thickBot="1" x14ac:dyDescent="0.4">
      <c r="A477" s="55">
        <v>1</v>
      </c>
      <c r="B477" s="55">
        <v>3</v>
      </c>
      <c r="C477" s="56" t="s">
        <v>617</v>
      </c>
      <c r="D477" s="56" t="s">
        <v>228</v>
      </c>
      <c r="E477" s="56"/>
      <c r="F477" s="56"/>
      <c r="G477" s="56"/>
      <c r="H477" s="56"/>
      <c r="I477" s="56"/>
      <c r="J477" s="56"/>
      <c r="K477" s="58" t="s">
        <v>627</v>
      </c>
      <c r="L477" s="107">
        <v>652603482</v>
      </c>
      <c r="M477" s="107">
        <v>3640754689</v>
      </c>
      <c r="N477" s="107">
        <v>103490883</v>
      </c>
      <c r="O477" s="107">
        <f t="shared" si="147"/>
        <v>4189867288</v>
      </c>
      <c r="P477" s="107"/>
      <c r="Q477" s="183">
        <f>4293358171-103490883</f>
        <v>4189867288</v>
      </c>
      <c r="R477" s="107"/>
      <c r="S477" s="107"/>
      <c r="T477" s="183">
        <v>4189867287</v>
      </c>
      <c r="U477" s="183">
        <v>4189867287</v>
      </c>
      <c r="V477" s="106">
        <f t="shared" si="146"/>
        <v>1</v>
      </c>
      <c r="W477" s="107"/>
      <c r="X477" s="61"/>
      <c r="Y477" s="61"/>
      <c r="Z477" s="6"/>
    </row>
    <row r="478" spans="1:26" ht="22.5" customHeight="1" thickTop="1" x14ac:dyDescent="0.35">
      <c r="A478" s="110"/>
      <c r="B478" s="111"/>
      <c r="C478" s="111"/>
      <c r="D478" s="111"/>
      <c r="E478" s="111"/>
      <c r="F478" s="111"/>
      <c r="G478" s="111"/>
      <c r="H478" s="111"/>
      <c r="I478" s="111"/>
      <c r="J478" s="111"/>
      <c r="K478" s="112"/>
      <c r="L478" s="113"/>
      <c r="M478" s="113"/>
      <c r="N478" s="113"/>
      <c r="O478" s="113"/>
      <c r="P478" s="113"/>
      <c r="Q478" s="209"/>
      <c r="R478" s="113"/>
      <c r="S478" s="113"/>
      <c r="T478" s="113"/>
      <c r="U478" s="113"/>
      <c r="V478" s="114"/>
      <c r="W478" s="110"/>
      <c r="X478" s="115"/>
      <c r="Y478" s="115"/>
      <c r="Z478" s="6"/>
    </row>
    <row r="479" spans="1:26" ht="22.5" customHeight="1" x14ac:dyDescent="0.35">
      <c r="A479" s="110"/>
      <c r="B479" s="111"/>
      <c r="C479" s="111"/>
      <c r="D479" s="111"/>
      <c r="E479" s="111"/>
      <c r="F479" s="111"/>
      <c r="G479" s="111"/>
      <c r="H479" s="116"/>
      <c r="I479" s="116"/>
      <c r="J479" s="116"/>
      <c r="K479" s="117"/>
      <c r="L479" s="118"/>
      <c r="M479" s="118"/>
      <c r="N479" s="118"/>
      <c r="O479" s="118"/>
      <c r="P479" s="118"/>
      <c r="Q479" s="118"/>
      <c r="R479" s="118"/>
      <c r="S479" s="118"/>
      <c r="T479" s="118"/>
      <c r="U479" s="225"/>
      <c r="V479" s="119"/>
      <c r="W479" s="120"/>
      <c r="X479" s="115"/>
      <c r="Y479" s="115"/>
      <c r="Z479" s="48"/>
    </row>
    <row r="480" spans="1:26" ht="22.5" customHeight="1" x14ac:dyDescent="0.35">
      <c r="A480" s="110"/>
      <c r="B480" s="111"/>
      <c r="C480" s="111"/>
      <c r="D480" s="111"/>
      <c r="E480" s="111"/>
      <c r="F480" s="111"/>
      <c r="G480" s="111"/>
      <c r="H480" s="116"/>
      <c r="I480" s="116"/>
      <c r="J480" s="116"/>
      <c r="K480" s="117"/>
      <c r="L480" s="118"/>
      <c r="M480" s="118"/>
      <c r="N480" s="118"/>
      <c r="O480" s="118"/>
      <c r="P480" s="118"/>
      <c r="Q480" s="118"/>
      <c r="R480" s="118"/>
      <c r="S480" s="118"/>
      <c r="T480" s="118"/>
      <c r="U480" s="118"/>
      <c r="V480" s="119"/>
      <c r="W480" s="120"/>
      <c r="X480" s="115"/>
      <c r="Y480" s="115"/>
      <c r="Z480" s="48"/>
    </row>
    <row r="481" spans="1:26" ht="22.5" customHeight="1" x14ac:dyDescent="0.35">
      <c r="A481" s="110"/>
      <c r="B481" s="111"/>
      <c r="C481" s="111"/>
      <c r="D481" s="111"/>
      <c r="E481" s="111"/>
      <c r="F481" s="111"/>
      <c r="G481" s="111"/>
      <c r="H481" s="111"/>
      <c r="I481" s="111"/>
      <c r="J481" s="111"/>
      <c r="K481" s="112"/>
      <c r="L481" s="113"/>
      <c r="M481" s="113"/>
      <c r="N481" s="113"/>
      <c r="O481" s="113"/>
      <c r="P481" s="113"/>
      <c r="Q481" s="113"/>
      <c r="R481" s="113"/>
      <c r="S481" s="113"/>
      <c r="T481" s="113"/>
      <c r="U481" s="113"/>
      <c r="V481" s="114"/>
      <c r="W481" s="110"/>
      <c r="X481" s="115"/>
      <c r="Y481" s="115"/>
      <c r="Z481" s="6"/>
    </row>
    <row r="482" spans="1:26" ht="22.5" customHeight="1" x14ac:dyDescent="0.35">
      <c r="A482" s="110"/>
      <c r="B482" s="111"/>
      <c r="C482" s="111"/>
      <c r="D482" s="111"/>
      <c r="E482" s="111"/>
      <c r="F482" s="111"/>
      <c r="G482" s="111"/>
      <c r="H482" s="111"/>
      <c r="I482" s="111"/>
      <c r="J482" s="111"/>
      <c r="K482" s="112"/>
      <c r="L482" s="113"/>
      <c r="M482" s="113"/>
      <c r="N482" s="113"/>
      <c r="O482" s="113"/>
      <c r="P482" s="113"/>
      <c r="Q482" s="113"/>
      <c r="R482" s="113"/>
      <c r="S482" s="113"/>
      <c r="T482" s="113"/>
      <c r="U482" s="113"/>
      <c r="V482" s="114"/>
      <c r="W482" s="110"/>
      <c r="X482" s="115"/>
      <c r="Y482" s="115"/>
      <c r="Z482" s="6"/>
    </row>
    <row r="483" spans="1:26" ht="22.5" customHeight="1" x14ac:dyDescent="0.35">
      <c r="A483" s="110"/>
      <c r="B483" s="111"/>
      <c r="C483" s="111"/>
      <c r="D483" s="111"/>
      <c r="E483" s="111"/>
      <c r="F483" s="111"/>
      <c r="G483" s="111"/>
      <c r="H483" s="111"/>
      <c r="I483" s="111"/>
      <c r="J483" s="111"/>
      <c r="K483" s="112"/>
      <c r="L483" s="113"/>
      <c r="M483" s="113"/>
      <c r="N483" s="113"/>
      <c r="O483" s="113"/>
      <c r="P483" s="113"/>
      <c r="Q483" s="113"/>
      <c r="R483" s="113"/>
      <c r="S483" s="113"/>
      <c r="T483" s="113"/>
      <c r="U483" s="113"/>
      <c r="V483" s="114"/>
      <c r="W483" s="110"/>
      <c r="X483" s="115"/>
      <c r="Y483" s="115"/>
      <c r="Z483" s="6"/>
    </row>
    <row r="484" spans="1:26" ht="22.5" customHeight="1" x14ac:dyDescent="0.35">
      <c r="A484" s="110"/>
      <c r="B484" s="111"/>
      <c r="C484" s="111"/>
      <c r="D484" s="111"/>
      <c r="E484" s="111"/>
      <c r="F484" s="111"/>
      <c r="G484" s="111"/>
      <c r="H484" s="111"/>
      <c r="I484" s="111"/>
      <c r="J484" s="111"/>
      <c r="K484" s="112"/>
      <c r="L484" s="113"/>
      <c r="M484" s="113"/>
      <c r="N484" s="113"/>
      <c r="O484" s="113"/>
      <c r="P484" s="113"/>
      <c r="Q484" s="113"/>
      <c r="R484" s="113"/>
      <c r="S484" s="113"/>
      <c r="T484" s="113"/>
      <c r="U484" s="113"/>
      <c r="V484" s="114"/>
      <c r="W484" s="110"/>
      <c r="X484" s="115"/>
      <c r="Y484" s="115"/>
      <c r="Z484" s="6"/>
    </row>
    <row r="485" spans="1:26" ht="22.5" customHeight="1" x14ac:dyDescent="0.35">
      <c r="A485" s="110"/>
      <c r="B485" s="111"/>
      <c r="C485" s="111"/>
      <c r="D485" s="111"/>
      <c r="E485" s="111"/>
      <c r="F485" s="111"/>
      <c r="G485" s="111"/>
      <c r="H485" s="111"/>
      <c r="I485" s="111"/>
      <c r="J485" s="111"/>
      <c r="K485" s="112"/>
      <c r="L485" s="113"/>
      <c r="M485" s="113"/>
      <c r="N485" s="113"/>
      <c r="O485" s="113"/>
      <c r="P485" s="113"/>
      <c r="Q485" s="113"/>
      <c r="R485" s="113"/>
      <c r="S485" s="113"/>
      <c r="T485" s="113"/>
      <c r="U485" s="113"/>
      <c r="V485" s="114"/>
      <c r="W485" s="110"/>
      <c r="X485" s="115"/>
      <c r="Y485" s="115"/>
      <c r="Z485" s="6"/>
    </row>
    <row r="486" spans="1:26" ht="22.5" customHeight="1" x14ac:dyDescent="0.35">
      <c r="A486" s="110"/>
      <c r="B486" s="111"/>
      <c r="C486" s="111"/>
      <c r="D486" s="111"/>
      <c r="E486" s="111"/>
      <c r="F486" s="111"/>
      <c r="G486" s="111"/>
      <c r="H486" s="111"/>
      <c r="I486" s="111"/>
      <c r="J486" s="111"/>
      <c r="K486" s="112"/>
      <c r="L486" s="113"/>
      <c r="M486" s="113"/>
      <c r="N486" s="113"/>
      <c r="O486" s="113"/>
      <c r="P486" s="113"/>
      <c r="Q486" s="113"/>
      <c r="R486" s="113"/>
      <c r="S486" s="113"/>
      <c r="T486" s="113"/>
      <c r="U486" s="113"/>
      <c r="V486" s="114"/>
      <c r="W486" s="110"/>
      <c r="X486" s="115"/>
      <c r="Y486" s="115"/>
      <c r="Z486" s="6"/>
    </row>
    <row r="487" spans="1:26" ht="22.5" customHeight="1" x14ac:dyDescent="0.35">
      <c r="A487" s="110"/>
      <c r="B487" s="111"/>
      <c r="C487" s="111"/>
      <c r="D487" s="111"/>
      <c r="E487" s="111"/>
      <c r="F487" s="111"/>
      <c r="G487" s="111"/>
      <c r="H487" s="111"/>
      <c r="I487" s="111"/>
      <c r="J487" s="111"/>
      <c r="K487" s="112"/>
      <c r="L487" s="113"/>
      <c r="M487" s="113"/>
      <c r="N487" s="113"/>
      <c r="O487" s="113"/>
      <c r="P487" s="113"/>
      <c r="Q487" s="113"/>
      <c r="R487" s="113"/>
      <c r="S487" s="113"/>
      <c r="T487" s="113"/>
      <c r="U487" s="113"/>
      <c r="V487" s="114"/>
      <c r="W487" s="110"/>
      <c r="X487" s="115"/>
      <c r="Y487" s="115"/>
      <c r="Z487" s="6"/>
    </row>
    <row r="488" spans="1:26" ht="22.5" customHeight="1" x14ac:dyDescent="0.35">
      <c r="A488" s="110"/>
      <c r="B488" s="111"/>
      <c r="C488" s="111"/>
      <c r="D488" s="111"/>
      <c r="E488" s="111"/>
      <c r="F488" s="111"/>
      <c r="G488" s="111"/>
      <c r="H488" s="111"/>
      <c r="I488" s="111"/>
      <c r="J488" s="111"/>
      <c r="K488" s="112"/>
      <c r="L488" s="113"/>
      <c r="M488" s="113"/>
      <c r="N488" s="113"/>
      <c r="O488" s="113"/>
      <c r="P488" s="113"/>
      <c r="Q488" s="113"/>
      <c r="R488" s="113"/>
      <c r="S488" s="113"/>
      <c r="T488" s="113"/>
      <c r="U488" s="113"/>
      <c r="V488" s="114"/>
      <c r="W488" s="110"/>
      <c r="X488" s="115"/>
      <c r="Y488" s="115"/>
      <c r="Z488" s="6"/>
    </row>
    <row r="489" spans="1:26" ht="22.5" customHeight="1" x14ac:dyDescent="0.35">
      <c r="A489" s="110"/>
      <c r="B489" s="111"/>
      <c r="C489" s="111"/>
      <c r="D489" s="111"/>
      <c r="E489" s="111"/>
      <c r="F489" s="111"/>
      <c r="G489" s="111"/>
      <c r="H489" s="111"/>
      <c r="I489" s="111"/>
      <c r="J489" s="111"/>
      <c r="K489" s="112"/>
      <c r="L489" s="113"/>
      <c r="M489" s="113"/>
      <c r="N489" s="113"/>
      <c r="O489" s="113"/>
      <c r="P489" s="113"/>
      <c r="Q489" s="113"/>
      <c r="R489" s="113"/>
      <c r="S489" s="113"/>
      <c r="T489" s="113"/>
      <c r="U489" s="113"/>
      <c r="V489" s="114"/>
      <c r="W489" s="110"/>
      <c r="X489" s="115"/>
      <c r="Y489" s="115"/>
      <c r="Z489" s="6"/>
    </row>
    <row r="490" spans="1:26" ht="22.5" customHeight="1" x14ac:dyDescent="0.35">
      <c r="A490" s="110"/>
      <c r="B490" s="111"/>
      <c r="C490" s="111"/>
      <c r="D490" s="111"/>
      <c r="E490" s="111"/>
      <c r="F490" s="111"/>
      <c r="G490" s="111"/>
      <c r="H490" s="111"/>
      <c r="I490" s="111"/>
      <c r="J490" s="111"/>
      <c r="K490" s="112"/>
      <c r="L490" s="113"/>
      <c r="M490" s="113"/>
      <c r="N490" s="113"/>
      <c r="O490" s="113"/>
      <c r="P490" s="113"/>
      <c r="Q490" s="113"/>
      <c r="R490" s="113"/>
      <c r="S490" s="113"/>
      <c r="T490" s="113"/>
      <c r="U490" s="113"/>
      <c r="V490" s="114"/>
      <c r="W490" s="110"/>
      <c r="X490" s="115"/>
      <c r="Y490" s="115"/>
      <c r="Z490" s="6"/>
    </row>
    <row r="491" spans="1:26" ht="22.5" customHeight="1" x14ac:dyDescent="0.35">
      <c r="A491" s="110"/>
      <c r="B491" s="111"/>
      <c r="C491" s="111"/>
      <c r="D491" s="111"/>
      <c r="E491" s="111"/>
      <c r="F491" s="111"/>
      <c r="G491" s="111"/>
      <c r="H491" s="111"/>
      <c r="I491" s="111"/>
      <c r="J491" s="111"/>
      <c r="K491" s="112"/>
      <c r="L491" s="113"/>
      <c r="M491" s="113"/>
      <c r="N491" s="113"/>
      <c r="O491" s="113"/>
      <c r="P491" s="113"/>
      <c r="Q491" s="113"/>
      <c r="R491" s="113"/>
      <c r="S491" s="113"/>
      <c r="T491" s="113"/>
      <c r="U491" s="113"/>
      <c r="V491" s="114"/>
      <c r="W491" s="110"/>
      <c r="X491" s="115"/>
      <c r="Y491" s="115"/>
      <c r="Z491" s="6"/>
    </row>
    <row r="492" spans="1:26" ht="22.5" customHeight="1" x14ac:dyDescent="0.35">
      <c r="A492" s="110"/>
      <c r="B492" s="111"/>
      <c r="C492" s="111"/>
      <c r="D492" s="111"/>
      <c r="E492" s="111"/>
      <c r="F492" s="111"/>
      <c r="G492" s="111"/>
      <c r="H492" s="111"/>
      <c r="I492" s="111"/>
      <c r="J492" s="111"/>
      <c r="K492" s="112"/>
      <c r="L492" s="113"/>
      <c r="M492" s="113"/>
      <c r="N492" s="113"/>
      <c r="O492" s="113"/>
      <c r="P492" s="113"/>
      <c r="Q492" s="113"/>
      <c r="R492" s="113"/>
      <c r="S492" s="113"/>
      <c r="T492" s="113"/>
      <c r="U492" s="113"/>
      <c r="V492" s="114"/>
      <c r="W492" s="110"/>
      <c r="X492" s="115"/>
      <c r="Y492" s="115"/>
      <c r="Z492" s="6"/>
    </row>
    <row r="493" spans="1:26" ht="22.5" customHeight="1" x14ac:dyDescent="0.35">
      <c r="A493" s="110"/>
      <c r="B493" s="111"/>
      <c r="C493" s="111"/>
      <c r="D493" s="111"/>
      <c r="E493" s="111"/>
      <c r="F493" s="111"/>
      <c r="G493" s="111"/>
      <c r="H493" s="111"/>
      <c r="I493" s="111"/>
      <c r="J493" s="111"/>
      <c r="K493" s="112"/>
      <c r="L493" s="113"/>
      <c r="M493" s="113"/>
      <c r="N493" s="113"/>
      <c r="O493" s="113"/>
      <c r="P493" s="113"/>
      <c r="Q493" s="113"/>
      <c r="R493" s="113"/>
      <c r="S493" s="113"/>
      <c r="T493" s="113"/>
      <c r="U493" s="113"/>
      <c r="V493" s="114"/>
      <c r="W493" s="110"/>
      <c r="X493" s="115"/>
      <c r="Y493" s="115"/>
      <c r="Z493" s="6"/>
    </row>
    <row r="494" spans="1:26" ht="22.5" customHeight="1" x14ac:dyDescent="0.35">
      <c r="A494" s="110"/>
      <c r="B494" s="111"/>
      <c r="C494" s="111"/>
      <c r="D494" s="111"/>
      <c r="E494" s="111"/>
      <c r="F494" s="111"/>
      <c r="G494" s="111"/>
      <c r="H494" s="111"/>
      <c r="I494" s="111"/>
      <c r="J494" s="111"/>
      <c r="K494" s="112"/>
      <c r="L494" s="113"/>
      <c r="M494" s="113"/>
      <c r="N494" s="113"/>
      <c r="O494" s="113"/>
      <c r="P494" s="113"/>
      <c r="Q494" s="113"/>
      <c r="R494" s="113"/>
      <c r="S494" s="113"/>
      <c r="T494" s="113"/>
      <c r="U494" s="113"/>
      <c r="V494" s="114"/>
      <c r="W494" s="110"/>
      <c r="X494" s="115"/>
      <c r="Y494" s="115"/>
      <c r="Z494" s="6"/>
    </row>
    <row r="495" spans="1:26" ht="22.5" customHeight="1" x14ac:dyDescent="0.35">
      <c r="A495" s="110"/>
      <c r="B495" s="111"/>
      <c r="C495" s="111"/>
      <c r="D495" s="111"/>
      <c r="E495" s="111"/>
      <c r="F495" s="111"/>
      <c r="G495" s="111"/>
      <c r="H495" s="111"/>
      <c r="I495" s="111"/>
      <c r="J495" s="111"/>
      <c r="K495" s="112"/>
      <c r="L495" s="113"/>
      <c r="M495" s="113"/>
      <c r="N495" s="113"/>
      <c r="O495" s="113"/>
      <c r="P495" s="113"/>
      <c r="Q495" s="113"/>
      <c r="R495" s="113"/>
      <c r="S495" s="113"/>
      <c r="T495" s="113"/>
      <c r="U495" s="113"/>
      <c r="V495" s="114"/>
      <c r="W495" s="110"/>
      <c r="X495" s="115"/>
      <c r="Y495" s="115"/>
      <c r="Z495" s="6"/>
    </row>
    <row r="496" spans="1:26" ht="22.5" customHeight="1" x14ac:dyDescent="0.35">
      <c r="A496" s="110"/>
      <c r="B496" s="111"/>
      <c r="C496" s="111"/>
      <c r="D496" s="111"/>
      <c r="E496" s="111"/>
      <c r="F496" s="111"/>
      <c r="G496" s="111"/>
      <c r="H496" s="111"/>
      <c r="I496" s="111"/>
      <c r="J496" s="111"/>
      <c r="K496" s="112"/>
      <c r="L496" s="113"/>
      <c r="M496" s="113"/>
      <c r="N496" s="113"/>
      <c r="O496" s="113"/>
      <c r="P496" s="113"/>
      <c r="Q496" s="113"/>
      <c r="R496" s="113"/>
      <c r="S496" s="113"/>
      <c r="T496" s="113"/>
      <c r="U496" s="113"/>
      <c r="V496" s="114"/>
      <c r="W496" s="110"/>
      <c r="X496" s="115"/>
      <c r="Y496" s="115"/>
      <c r="Z496" s="6"/>
    </row>
    <row r="497" spans="1:26" ht="22.5" customHeight="1" x14ac:dyDescent="0.35">
      <c r="A497" s="110"/>
      <c r="B497" s="111"/>
      <c r="C497" s="111"/>
      <c r="D497" s="111"/>
      <c r="E497" s="111"/>
      <c r="F497" s="111"/>
      <c r="G497" s="111"/>
      <c r="H497" s="111"/>
      <c r="I497" s="111"/>
      <c r="J497" s="111"/>
      <c r="K497" s="112"/>
      <c r="L497" s="113"/>
      <c r="M497" s="113"/>
      <c r="N497" s="113"/>
      <c r="O497" s="113"/>
      <c r="P497" s="113"/>
      <c r="Q497" s="113"/>
      <c r="R497" s="113"/>
      <c r="S497" s="113"/>
      <c r="T497" s="113"/>
      <c r="U497" s="113"/>
      <c r="V497" s="114"/>
      <c r="W497" s="110"/>
      <c r="X497" s="115"/>
      <c r="Y497" s="115"/>
      <c r="Z497" s="6"/>
    </row>
    <row r="498" spans="1:26" ht="22.5" customHeight="1" x14ac:dyDescent="0.35">
      <c r="A498" s="110"/>
      <c r="B498" s="111"/>
      <c r="C498" s="111"/>
      <c r="D498" s="111"/>
      <c r="E498" s="111"/>
      <c r="F498" s="111"/>
      <c r="G498" s="111"/>
      <c r="H498" s="111"/>
      <c r="I498" s="111"/>
      <c r="J498" s="111"/>
      <c r="K498" s="112"/>
      <c r="L498" s="113"/>
      <c r="M498" s="113"/>
      <c r="N498" s="113"/>
      <c r="O498" s="113"/>
      <c r="P498" s="113"/>
      <c r="Q498" s="113"/>
      <c r="R498" s="113"/>
      <c r="S498" s="113"/>
      <c r="T498" s="113"/>
      <c r="U498" s="113"/>
      <c r="V498" s="114"/>
      <c r="W498" s="110"/>
      <c r="X498" s="115"/>
      <c r="Y498" s="115"/>
      <c r="Z498" s="6"/>
    </row>
    <row r="499" spans="1:26" ht="22.5" customHeight="1" x14ac:dyDescent="0.35">
      <c r="A499" s="110"/>
      <c r="B499" s="111"/>
      <c r="C499" s="111"/>
      <c r="D499" s="111"/>
      <c r="E499" s="111"/>
      <c r="F499" s="111"/>
      <c r="G499" s="111"/>
      <c r="H499" s="111"/>
      <c r="I499" s="111"/>
      <c r="J499" s="111"/>
      <c r="K499" s="112"/>
      <c r="L499" s="113"/>
      <c r="M499" s="113"/>
      <c r="N499" s="113"/>
      <c r="O499" s="113"/>
      <c r="P499" s="113"/>
      <c r="Q499" s="113"/>
      <c r="R499" s="113"/>
      <c r="S499" s="113"/>
      <c r="T499" s="113"/>
      <c r="U499" s="113"/>
      <c r="V499" s="114"/>
      <c r="W499" s="110"/>
      <c r="X499" s="115"/>
      <c r="Y499" s="115"/>
      <c r="Z499" s="6"/>
    </row>
    <row r="500" spans="1:26" ht="22.5" customHeight="1" x14ac:dyDescent="0.35">
      <c r="A500" s="110"/>
      <c r="B500" s="111"/>
      <c r="C500" s="111"/>
      <c r="D500" s="111"/>
      <c r="E500" s="111"/>
      <c r="F500" s="111"/>
      <c r="G500" s="111"/>
      <c r="H500" s="111"/>
      <c r="I500" s="111"/>
      <c r="J500" s="111"/>
      <c r="K500" s="112"/>
      <c r="L500" s="113"/>
      <c r="M500" s="113"/>
      <c r="N500" s="113"/>
      <c r="O500" s="113"/>
      <c r="P500" s="113"/>
      <c r="Q500" s="113"/>
      <c r="R500" s="113"/>
      <c r="S500" s="113"/>
      <c r="T500" s="113"/>
      <c r="U500" s="113"/>
      <c r="V500" s="114"/>
      <c r="W500" s="110"/>
      <c r="X500" s="115"/>
      <c r="Y500" s="115"/>
      <c r="Z500" s="6"/>
    </row>
    <row r="501" spans="1:26" ht="22.5" customHeight="1" x14ac:dyDescent="0.35">
      <c r="A501" s="110"/>
      <c r="B501" s="111"/>
      <c r="C501" s="111"/>
      <c r="D501" s="111"/>
      <c r="E501" s="111"/>
      <c r="F501" s="111"/>
      <c r="G501" s="111"/>
      <c r="H501" s="111"/>
      <c r="I501" s="111"/>
      <c r="J501" s="111"/>
      <c r="K501" s="112"/>
      <c r="L501" s="113"/>
      <c r="M501" s="113"/>
      <c r="N501" s="113"/>
      <c r="O501" s="113"/>
      <c r="P501" s="113"/>
      <c r="Q501" s="113"/>
      <c r="R501" s="113"/>
      <c r="S501" s="113"/>
      <c r="T501" s="113"/>
      <c r="U501" s="113"/>
      <c r="V501" s="114"/>
      <c r="W501" s="110"/>
      <c r="X501" s="115"/>
      <c r="Y501" s="115"/>
      <c r="Z501" s="6"/>
    </row>
    <row r="502" spans="1:26" ht="22.5" customHeight="1" x14ac:dyDescent="0.35">
      <c r="A502" s="110"/>
      <c r="B502" s="111"/>
      <c r="C502" s="111"/>
      <c r="D502" s="111"/>
      <c r="E502" s="111"/>
      <c r="F502" s="111"/>
      <c r="G502" s="111"/>
      <c r="H502" s="111"/>
      <c r="I502" s="111"/>
      <c r="J502" s="111"/>
      <c r="K502" s="112"/>
      <c r="L502" s="113"/>
      <c r="M502" s="113"/>
      <c r="N502" s="113"/>
      <c r="O502" s="113"/>
      <c r="P502" s="113"/>
      <c r="Q502" s="113"/>
      <c r="R502" s="113"/>
      <c r="S502" s="113"/>
      <c r="T502" s="113"/>
      <c r="U502" s="113"/>
      <c r="V502" s="114"/>
      <c r="W502" s="110"/>
      <c r="X502" s="115"/>
      <c r="Y502" s="115"/>
      <c r="Z502" s="6"/>
    </row>
    <row r="503" spans="1:26" ht="22.5" customHeight="1" x14ac:dyDescent="0.35">
      <c r="A503" s="110"/>
      <c r="B503" s="111"/>
      <c r="C503" s="111"/>
      <c r="D503" s="111"/>
      <c r="E503" s="111"/>
      <c r="F503" s="111"/>
      <c r="G503" s="111"/>
      <c r="H503" s="111"/>
      <c r="I503" s="111"/>
      <c r="J503" s="111"/>
      <c r="K503" s="112"/>
      <c r="L503" s="113"/>
      <c r="M503" s="113"/>
      <c r="N503" s="113"/>
      <c r="O503" s="113"/>
      <c r="P503" s="113"/>
      <c r="Q503" s="113"/>
      <c r="R503" s="113"/>
      <c r="S503" s="113"/>
      <c r="T503" s="113"/>
      <c r="U503" s="113"/>
      <c r="V503" s="114"/>
      <c r="W503" s="110"/>
      <c r="X503" s="115"/>
      <c r="Y503" s="115"/>
      <c r="Z503" s="6"/>
    </row>
    <row r="504" spans="1:26" ht="22.5" customHeight="1" x14ac:dyDescent="0.35">
      <c r="A504" s="110"/>
      <c r="B504" s="111"/>
      <c r="C504" s="111"/>
      <c r="D504" s="111"/>
      <c r="E504" s="111"/>
      <c r="F504" s="111"/>
      <c r="G504" s="111"/>
      <c r="H504" s="111"/>
      <c r="I504" s="111"/>
      <c r="J504" s="111"/>
      <c r="K504" s="112"/>
      <c r="L504" s="113"/>
      <c r="M504" s="113"/>
      <c r="N504" s="113"/>
      <c r="O504" s="113"/>
      <c r="P504" s="113"/>
      <c r="Q504" s="113"/>
      <c r="R504" s="113"/>
      <c r="S504" s="113"/>
      <c r="T504" s="113"/>
      <c r="U504" s="113"/>
      <c r="V504" s="114"/>
      <c r="W504" s="110"/>
      <c r="X504" s="115"/>
      <c r="Y504" s="115"/>
      <c r="Z504" s="6"/>
    </row>
    <row r="505" spans="1:26" ht="22.5" customHeight="1" x14ac:dyDescent="0.35">
      <c r="A505" s="110"/>
      <c r="B505" s="111"/>
      <c r="C505" s="111"/>
      <c r="D505" s="111"/>
      <c r="E505" s="111"/>
      <c r="F505" s="111"/>
      <c r="G505" s="111"/>
      <c r="H505" s="116"/>
      <c r="I505" s="116"/>
      <c r="J505" s="116"/>
      <c r="K505" s="117"/>
      <c r="L505" s="118"/>
      <c r="M505" s="118"/>
      <c r="N505" s="118"/>
      <c r="O505" s="118"/>
      <c r="P505" s="118"/>
      <c r="Q505" s="118"/>
      <c r="R505" s="118"/>
      <c r="S505" s="118"/>
      <c r="T505" s="118"/>
      <c r="U505" s="118"/>
      <c r="V505" s="119"/>
      <c r="W505" s="120"/>
      <c r="X505" s="115"/>
      <c r="Y505" s="115"/>
      <c r="Z505" s="48"/>
    </row>
    <row r="506" spans="1:26" ht="22.5" customHeight="1" x14ac:dyDescent="0.35">
      <c r="A506" s="110"/>
      <c r="B506" s="111"/>
      <c r="C506" s="111"/>
      <c r="D506" s="111"/>
      <c r="E506" s="111"/>
      <c r="F506" s="111"/>
      <c r="G506" s="111"/>
      <c r="H506" s="116"/>
      <c r="I506" s="116"/>
      <c r="J506" s="116"/>
      <c r="K506" s="117"/>
      <c r="L506" s="118"/>
      <c r="M506" s="118"/>
      <c r="N506" s="118"/>
      <c r="O506" s="118"/>
      <c r="P506" s="118"/>
      <c r="Q506" s="118"/>
      <c r="R506" s="118"/>
      <c r="S506" s="118"/>
      <c r="T506" s="118"/>
      <c r="U506" s="118"/>
      <c r="V506" s="119"/>
      <c r="W506" s="120"/>
      <c r="X506" s="115"/>
      <c r="Y506" s="115"/>
      <c r="Z506" s="48"/>
    </row>
    <row r="507" spans="1:26" ht="22.5" customHeight="1" x14ac:dyDescent="0.35">
      <c r="A507" s="110"/>
      <c r="B507" s="111"/>
      <c r="C507" s="111"/>
      <c r="D507" s="111"/>
      <c r="E507" s="111"/>
      <c r="F507" s="111"/>
      <c r="G507" s="111"/>
      <c r="H507" s="111"/>
      <c r="I507" s="111"/>
      <c r="J507" s="111"/>
      <c r="K507" s="112"/>
      <c r="L507" s="113"/>
      <c r="M507" s="113"/>
      <c r="N507" s="113"/>
      <c r="O507" s="113"/>
      <c r="P507" s="113"/>
      <c r="Q507" s="113"/>
      <c r="R507" s="113"/>
      <c r="S507" s="113"/>
      <c r="T507" s="113"/>
      <c r="U507" s="113"/>
      <c r="V507" s="114"/>
      <c r="W507" s="110"/>
      <c r="X507" s="115"/>
      <c r="Y507" s="115"/>
      <c r="Z507" s="6"/>
    </row>
    <row r="508" spans="1:26" ht="22.5" customHeight="1" x14ac:dyDescent="0.35">
      <c r="A508" s="110"/>
      <c r="B508" s="111"/>
      <c r="C508" s="111"/>
      <c r="D508" s="111"/>
      <c r="E508" s="111"/>
      <c r="F508" s="111"/>
      <c r="G508" s="111"/>
      <c r="H508" s="111"/>
      <c r="I508" s="111"/>
      <c r="J508" s="111"/>
      <c r="K508" s="112"/>
      <c r="L508" s="113"/>
      <c r="M508" s="113"/>
      <c r="N508" s="113"/>
      <c r="O508" s="113"/>
      <c r="P508" s="113"/>
      <c r="Q508" s="113"/>
      <c r="R508" s="113"/>
      <c r="S508" s="113"/>
      <c r="T508" s="113"/>
      <c r="U508" s="113"/>
      <c r="V508" s="114"/>
      <c r="W508" s="110"/>
      <c r="X508" s="115"/>
      <c r="Y508" s="115"/>
      <c r="Z508" s="6"/>
    </row>
    <row r="509" spans="1:26" ht="22.5" customHeight="1" x14ac:dyDescent="0.35">
      <c r="A509" s="110"/>
      <c r="B509" s="111"/>
      <c r="C509" s="111"/>
      <c r="D509" s="111"/>
      <c r="E509" s="111"/>
      <c r="F509" s="111"/>
      <c r="G509" s="111"/>
      <c r="H509" s="111"/>
      <c r="I509" s="111"/>
      <c r="J509" s="111"/>
      <c r="K509" s="112"/>
      <c r="L509" s="113"/>
      <c r="M509" s="113"/>
      <c r="N509" s="113"/>
      <c r="O509" s="113"/>
      <c r="P509" s="113"/>
      <c r="Q509" s="113"/>
      <c r="R509" s="113"/>
      <c r="S509" s="113"/>
      <c r="T509" s="113"/>
      <c r="U509" s="113"/>
      <c r="V509" s="114"/>
      <c r="W509" s="110"/>
      <c r="X509" s="115"/>
      <c r="Y509" s="115"/>
      <c r="Z509" s="6"/>
    </row>
    <row r="510" spans="1:26" ht="22.5" customHeight="1" x14ac:dyDescent="0.35">
      <c r="A510" s="110"/>
      <c r="B510" s="111"/>
      <c r="C510" s="111"/>
      <c r="D510" s="111"/>
      <c r="E510" s="111"/>
      <c r="F510" s="111"/>
      <c r="G510" s="111"/>
      <c r="H510" s="111"/>
      <c r="I510" s="111"/>
      <c r="J510" s="111"/>
      <c r="K510" s="112"/>
      <c r="L510" s="113"/>
      <c r="M510" s="113"/>
      <c r="N510" s="113"/>
      <c r="O510" s="113"/>
      <c r="P510" s="113"/>
      <c r="Q510" s="113"/>
      <c r="R510" s="113"/>
      <c r="S510" s="113"/>
      <c r="T510" s="113"/>
      <c r="U510" s="113"/>
      <c r="V510" s="114"/>
      <c r="W510" s="110"/>
      <c r="X510" s="115"/>
      <c r="Y510" s="115"/>
      <c r="Z510" s="6"/>
    </row>
    <row r="511" spans="1:26" ht="22.5" customHeight="1" x14ac:dyDescent="0.35">
      <c r="A511" s="110"/>
      <c r="B511" s="111"/>
      <c r="C511" s="111"/>
      <c r="D511" s="111"/>
      <c r="E511" s="111"/>
      <c r="F511" s="111"/>
      <c r="G511" s="111"/>
      <c r="H511" s="111"/>
      <c r="I511" s="111"/>
      <c r="J511" s="111"/>
      <c r="K511" s="112"/>
      <c r="L511" s="113"/>
      <c r="M511" s="113"/>
      <c r="N511" s="113"/>
      <c r="O511" s="113"/>
      <c r="P511" s="113"/>
      <c r="Q511" s="113"/>
      <c r="R511" s="113"/>
      <c r="S511" s="113"/>
      <c r="T511" s="113"/>
      <c r="U511" s="113"/>
      <c r="V511" s="114"/>
      <c r="W511" s="110"/>
      <c r="X511" s="115"/>
      <c r="Y511" s="115"/>
      <c r="Z511" s="6"/>
    </row>
    <row r="512" spans="1:26" ht="22.5" customHeight="1" x14ac:dyDescent="0.35">
      <c r="A512" s="110"/>
      <c r="B512" s="111"/>
      <c r="C512" s="111"/>
      <c r="D512" s="111"/>
      <c r="E512" s="111"/>
      <c r="F512" s="111"/>
      <c r="G512" s="111"/>
      <c r="H512" s="111"/>
      <c r="I512" s="111"/>
      <c r="J512" s="111"/>
      <c r="K512" s="112"/>
      <c r="L512" s="113"/>
      <c r="M512" s="113"/>
      <c r="N512" s="113"/>
      <c r="O512" s="113"/>
      <c r="P512" s="113"/>
      <c r="Q512" s="113"/>
      <c r="R512" s="113"/>
      <c r="S512" s="113"/>
      <c r="T512" s="113"/>
      <c r="U512" s="113"/>
      <c r="V512" s="114"/>
      <c r="W512" s="110"/>
      <c r="X512" s="115"/>
      <c r="Y512" s="115"/>
      <c r="Z512" s="6"/>
    </row>
    <row r="513" spans="1:26" ht="22.5" customHeight="1" x14ac:dyDescent="0.35">
      <c r="A513" s="110"/>
      <c r="B513" s="111"/>
      <c r="C513" s="111"/>
      <c r="D513" s="111"/>
      <c r="E513" s="111"/>
      <c r="F513" s="111"/>
      <c r="G513" s="111"/>
      <c r="H513" s="111"/>
      <c r="I513" s="111"/>
      <c r="J513" s="111"/>
      <c r="K513" s="112"/>
      <c r="L513" s="113"/>
      <c r="M513" s="113"/>
      <c r="N513" s="113"/>
      <c r="O513" s="113"/>
      <c r="P513" s="113"/>
      <c r="Q513" s="113"/>
      <c r="R513" s="113"/>
      <c r="S513" s="113"/>
      <c r="T513" s="113"/>
      <c r="U513" s="113"/>
      <c r="V513" s="114"/>
      <c r="W513" s="110"/>
      <c r="X513" s="115"/>
      <c r="Y513" s="115"/>
      <c r="Z513" s="6"/>
    </row>
    <row r="514" spans="1:26" ht="22.5" customHeight="1" x14ac:dyDescent="0.35">
      <c r="A514" s="110"/>
      <c r="B514" s="111"/>
      <c r="C514" s="111"/>
      <c r="D514" s="111"/>
      <c r="E514" s="111"/>
      <c r="F514" s="111"/>
      <c r="G514" s="111"/>
      <c r="H514" s="111"/>
      <c r="I514" s="111"/>
      <c r="J514" s="111"/>
      <c r="K514" s="112"/>
      <c r="L514" s="113"/>
      <c r="M514" s="113"/>
      <c r="N514" s="113"/>
      <c r="O514" s="113"/>
      <c r="P514" s="113"/>
      <c r="Q514" s="113"/>
      <c r="R514" s="113"/>
      <c r="S514" s="113"/>
      <c r="T514" s="113"/>
      <c r="U514" s="113"/>
      <c r="V514" s="114"/>
      <c r="W514" s="110"/>
      <c r="X514" s="115"/>
      <c r="Y514" s="115"/>
      <c r="Z514" s="6"/>
    </row>
    <row r="515" spans="1:26" ht="22.5" customHeight="1" x14ac:dyDescent="0.35">
      <c r="A515" s="110"/>
      <c r="B515" s="111"/>
      <c r="C515" s="111"/>
      <c r="D515" s="111"/>
      <c r="E515" s="111"/>
      <c r="F515" s="111"/>
      <c r="G515" s="111"/>
      <c r="H515" s="111"/>
      <c r="I515" s="111"/>
      <c r="J515" s="111"/>
      <c r="K515" s="112"/>
      <c r="L515" s="113"/>
      <c r="M515" s="113"/>
      <c r="N515" s="113"/>
      <c r="O515" s="113"/>
      <c r="P515" s="113"/>
      <c r="Q515" s="113"/>
      <c r="R515" s="113"/>
      <c r="S515" s="113"/>
      <c r="T515" s="113"/>
      <c r="U515" s="113"/>
      <c r="V515" s="114"/>
      <c r="W515" s="110"/>
      <c r="X515" s="115"/>
      <c r="Y515" s="115"/>
      <c r="Z515" s="6"/>
    </row>
    <row r="516" spans="1:26" ht="22.5" customHeight="1" x14ac:dyDescent="0.35">
      <c r="A516" s="110"/>
      <c r="B516" s="111"/>
      <c r="C516" s="111"/>
      <c r="D516" s="111"/>
      <c r="E516" s="111"/>
      <c r="F516" s="111"/>
      <c r="G516" s="111"/>
      <c r="H516" s="111"/>
      <c r="I516" s="111"/>
      <c r="J516" s="111"/>
      <c r="K516" s="112"/>
      <c r="L516" s="113"/>
      <c r="M516" s="113"/>
      <c r="N516" s="113"/>
      <c r="O516" s="113"/>
      <c r="P516" s="113"/>
      <c r="Q516" s="113"/>
      <c r="R516" s="113"/>
      <c r="S516" s="113"/>
      <c r="T516" s="113"/>
      <c r="U516" s="113"/>
      <c r="V516" s="114"/>
      <c r="W516" s="110"/>
      <c r="X516" s="115"/>
      <c r="Y516" s="115"/>
      <c r="Z516" s="6"/>
    </row>
    <row r="517" spans="1:26" ht="22.5" customHeight="1" x14ac:dyDescent="0.35">
      <c r="A517" s="110"/>
      <c r="B517" s="111"/>
      <c r="C517" s="111"/>
      <c r="D517" s="111"/>
      <c r="E517" s="111"/>
      <c r="F517" s="111"/>
      <c r="G517" s="111"/>
      <c r="H517" s="111"/>
      <c r="I517" s="111"/>
      <c r="J517" s="111"/>
      <c r="K517" s="112"/>
      <c r="L517" s="113"/>
      <c r="M517" s="113"/>
      <c r="N517" s="113"/>
      <c r="O517" s="113"/>
      <c r="P517" s="113"/>
      <c r="Q517" s="113"/>
      <c r="R517" s="113"/>
      <c r="S517" s="113"/>
      <c r="T517" s="113"/>
      <c r="U517" s="113"/>
      <c r="V517" s="114"/>
      <c r="W517" s="110"/>
      <c r="X517" s="115"/>
      <c r="Y517" s="115"/>
      <c r="Z517" s="6"/>
    </row>
    <row r="518" spans="1:26" ht="22.5" customHeight="1" x14ac:dyDescent="0.35">
      <c r="A518" s="110"/>
      <c r="B518" s="111"/>
      <c r="C518" s="111"/>
      <c r="D518" s="111"/>
      <c r="E518" s="111"/>
      <c r="F518" s="111"/>
      <c r="G518" s="111"/>
      <c r="H518" s="111"/>
      <c r="I518" s="111"/>
      <c r="J518" s="111"/>
      <c r="K518" s="112"/>
      <c r="L518" s="113"/>
      <c r="M518" s="113"/>
      <c r="N518" s="113"/>
      <c r="O518" s="113"/>
      <c r="P518" s="113"/>
      <c r="Q518" s="113"/>
      <c r="R518" s="113"/>
      <c r="S518" s="113"/>
      <c r="T518" s="113"/>
      <c r="U518" s="113"/>
      <c r="V518" s="114"/>
      <c r="W518" s="110"/>
      <c r="X518" s="115"/>
      <c r="Y518" s="115"/>
      <c r="Z518" s="6"/>
    </row>
    <row r="519" spans="1:26" ht="22.5" customHeight="1" x14ac:dyDescent="0.35">
      <c r="A519" s="110"/>
      <c r="B519" s="111"/>
      <c r="C519" s="111"/>
      <c r="D519" s="111"/>
      <c r="E519" s="111"/>
      <c r="F519" s="111"/>
      <c r="G519" s="111"/>
      <c r="H519" s="116"/>
      <c r="I519" s="116"/>
      <c r="J519" s="116"/>
      <c r="K519" s="117"/>
      <c r="L519" s="118"/>
      <c r="M519" s="118"/>
      <c r="N519" s="118"/>
      <c r="O519" s="118"/>
      <c r="P519" s="118"/>
      <c r="Q519" s="118"/>
      <c r="R519" s="118"/>
      <c r="S519" s="118"/>
      <c r="T519" s="118"/>
      <c r="U519" s="118"/>
      <c r="V519" s="119"/>
      <c r="W519" s="120"/>
      <c r="X519" s="115"/>
      <c r="Y519" s="115"/>
      <c r="Z519" s="48"/>
    </row>
    <row r="520" spans="1:26" ht="22.5" customHeight="1" x14ac:dyDescent="0.35">
      <c r="A520" s="110"/>
      <c r="B520" s="111"/>
      <c r="C520" s="111"/>
      <c r="D520" s="111"/>
      <c r="E520" s="111"/>
      <c r="F520" s="111"/>
      <c r="G520" s="111"/>
      <c r="H520" s="111"/>
      <c r="I520" s="111"/>
      <c r="J520" s="111"/>
      <c r="K520" s="112"/>
      <c r="L520" s="121"/>
      <c r="M520" s="121"/>
      <c r="N520" s="121"/>
      <c r="O520" s="121"/>
      <c r="P520" s="121"/>
      <c r="Q520" s="121"/>
      <c r="R520" s="121"/>
      <c r="S520" s="121"/>
      <c r="T520" s="121"/>
      <c r="U520" s="121"/>
      <c r="V520" s="119"/>
      <c r="W520" s="116"/>
      <c r="X520" s="115"/>
      <c r="Y520" s="115"/>
      <c r="Z520" s="48"/>
    </row>
    <row r="521" spans="1:26" ht="22.5" customHeight="1" x14ac:dyDescent="0.35">
      <c r="A521" s="110"/>
      <c r="B521" s="111"/>
      <c r="C521" s="111"/>
      <c r="D521" s="111"/>
      <c r="E521" s="111"/>
      <c r="F521" s="111"/>
      <c r="G521" s="111"/>
      <c r="H521" s="111"/>
      <c r="I521" s="111"/>
      <c r="J521" s="111"/>
      <c r="K521" s="112"/>
      <c r="L521" s="121"/>
      <c r="M521" s="121"/>
      <c r="N521" s="121"/>
      <c r="O521" s="121"/>
      <c r="P521" s="121"/>
      <c r="Q521" s="121"/>
      <c r="R521" s="121"/>
      <c r="S521" s="121"/>
      <c r="T521" s="121"/>
      <c r="U521" s="121"/>
      <c r="V521" s="119"/>
      <c r="W521" s="116"/>
      <c r="X521" s="115"/>
      <c r="Y521" s="115"/>
      <c r="Z521" s="6"/>
    </row>
    <row r="522" spans="1:26" ht="22.5" customHeight="1" x14ac:dyDescent="0.35">
      <c r="A522" s="110"/>
      <c r="B522" s="111"/>
      <c r="C522" s="111"/>
      <c r="D522" s="111"/>
      <c r="E522" s="111"/>
      <c r="F522" s="111"/>
      <c r="G522" s="111"/>
      <c r="H522" s="111"/>
      <c r="I522" s="111"/>
      <c r="J522" s="111"/>
      <c r="K522" s="112"/>
      <c r="L522" s="121"/>
      <c r="M522" s="121"/>
      <c r="N522" s="121"/>
      <c r="O522" s="121"/>
      <c r="P522" s="121"/>
      <c r="Q522" s="121"/>
      <c r="R522" s="121"/>
      <c r="S522" s="121"/>
      <c r="T522" s="121"/>
      <c r="U522" s="121"/>
      <c r="V522" s="119"/>
      <c r="W522" s="116"/>
      <c r="X522" s="115"/>
      <c r="Y522" s="115"/>
      <c r="Z522" s="6"/>
    </row>
    <row r="523" spans="1:26" ht="22.5" customHeight="1" x14ac:dyDescent="0.35">
      <c r="A523" s="110"/>
      <c r="B523" s="111"/>
      <c r="C523" s="111"/>
      <c r="D523" s="111"/>
      <c r="E523" s="111"/>
      <c r="F523" s="111"/>
      <c r="G523" s="111"/>
      <c r="H523" s="111"/>
      <c r="I523" s="111"/>
      <c r="J523" s="111"/>
      <c r="K523" s="112"/>
      <c r="L523" s="121"/>
      <c r="M523" s="121"/>
      <c r="N523" s="121"/>
      <c r="O523" s="121"/>
      <c r="P523" s="121"/>
      <c r="Q523" s="121"/>
      <c r="R523" s="121"/>
      <c r="S523" s="121"/>
      <c r="T523" s="121"/>
      <c r="U523" s="121"/>
      <c r="V523" s="119"/>
      <c r="W523" s="116"/>
      <c r="X523" s="115"/>
      <c r="Y523" s="115"/>
      <c r="Z523" s="6"/>
    </row>
    <row r="524" spans="1:26" ht="22.5" customHeight="1" x14ac:dyDescent="0.35">
      <c r="A524" s="110"/>
      <c r="B524" s="111"/>
      <c r="C524" s="111"/>
      <c r="D524" s="111"/>
      <c r="E524" s="111"/>
      <c r="F524" s="111"/>
      <c r="G524" s="111"/>
      <c r="H524" s="111"/>
      <c r="I524" s="111"/>
      <c r="J524" s="111"/>
      <c r="K524" s="112"/>
      <c r="L524" s="121"/>
      <c r="M524" s="121"/>
      <c r="N524" s="121"/>
      <c r="O524" s="121"/>
      <c r="P524" s="121"/>
      <c r="Q524" s="121"/>
      <c r="R524" s="121"/>
      <c r="S524" s="121"/>
      <c r="T524" s="121"/>
      <c r="U524" s="121"/>
      <c r="V524" s="119"/>
      <c r="W524" s="116"/>
      <c r="X524" s="115"/>
      <c r="Y524" s="115"/>
      <c r="Z524" s="6"/>
    </row>
    <row r="525" spans="1:26" ht="22.5" customHeight="1" x14ac:dyDescent="0.35">
      <c r="A525" s="110"/>
      <c r="B525" s="111"/>
      <c r="C525" s="111"/>
      <c r="D525" s="111"/>
      <c r="E525" s="111"/>
      <c r="F525" s="111"/>
      <c r="G525" s="111"/>
      <c r="H525" s="111"/>
      <c r="I525" s="111"/>
      <c r="J525" s="111"/>
      <c r="K525" s="112"/>
      <c r="L525" s="121"/>
      <c r="M525" s="121"/>
      <c r="N525" s="121"/>
      <c r="O525" s="121"/>
      <c r="P525" s="121"/>
      <c r="Q525" s="121"/>
      <c r="R525" s="121"/>
      <c r="S525" s="121"/>
      <c r="T525" s="121"/>
      <c r="U525" s="121"/>
      <c r="V525" s="119"/>
      <c r="W525" s="116"/>
      <c r="X525" s="115"/>
      <c r="Y525" s="115"/>
      <c r="Z525" s="6"/>
    </row>
    <row r="526" spans="1:26" ht="22.5" customHeight="1" x14ac:dyDescent="0.35">
      <c r="A526" s="110"/>
      <c r="B526" s="111"/>
      <c r="C526" s="111"/>
      <c r="D526" s="111"/>
      <c r="E526" s="111"/>
      <c r="F526" s="111"/>
      <c r="G526" s="111"/>
      <c r="H526" s="111"/>
      <c r="I526" s="111"/>
      <c r="J526" s="111"/>
      <c r="K526" s="112"/>
      <c r="L526" s="121"/>
      <c r="M526" s="121"/>
      <c r="N526" s="121"/>
      <c r="O526" s="121"/>
      <c r="P526" s="121"/>
      <c r="Q526" s="121"/>
      <c r="R526" s="121"/>
      <c r="S526" s="121"/>
      <c r="T526" s="121"/>
      <c r="U526" s="121"/>
      <c r="V526" s="119"/>
      <c r="W526" s="116"/>
      <c r="X526" s="115"/>
      <c r="Y526" s="115"/>
      <c r="Z526" s="6"/>
    </row>
    <row r="527" spans="1:26" ht="22.5" customHeight="1" x14ac:dyDescent="0.35">
      <c r="A527" s="110"/>
      <c r="B527" s="111"/>
      <c r="C527" s="111"/>
      <c r="D527" s="111"/>
      <c r="E527" s="111"/>
      <c r="F527" s="111"/>
      <c r="G527" s="111"/>
      <c r="H527" s="111"/>
      <c r="I527" s="111"/>
      <c r="J527" s="111"/>
      <c r="K527" s="112"/>
      <c r="L527" s="121"/>
      <c r="M527" s="121"/>
      <c r="N527" s="121"/>
      <c r="O527" s="121"/>
      <c r="P527" s="121"/>
      <c r="Q527" s="121"/>
      <c r="R527" s="121"/>
      <c r="S527" s="121"/>
      <c r="T527" s="121"/>
      <c r="U527" s="121"/>
      <c r="V527" s="119"/>
      <c r="W527" s="116"/>
      <c r="X527" s="115"/>
      <c r="Y527" s="115"/>
      <c r="Z527" s="6"/>
    </row>
    <row r="528" spans="1:26" ht="22.5" customHeight="1" x14ac:dyDescent="0.35">
      <c r="A528" s="110"/>
      <c r="B528" s="111"/>
      <c r="C528" s="111"/>
      <c r="D528" s="111"/>
      <c r="E528" s="111"/>
      <c r="F528" s="111"/>
      <c r="G528" s="111"/>
      <c r="H528" s="111"/>
      <c r="I528" s="111"/>
      <c r="J528" s="111"/>
      <c r="K528" s="112"/>
      <c r="L528" s="121"/>
      <c r="M528" s="121"/>
      <c r="N528" s="121"/>
      <c r="O528" s="121"/>
      <c r="P528" s="121"/>
      <c r="Q528" s="121"/>
      <c r="R528" s="121"/>
      <c r="S528" s="121"/>
      <c r="T528" s="121"/>
      <c r="U528" s="121"/>
      <c r="V528" s="119"/>
      <c r="W528" s="116"/>
      <c r="X528" s="115"/>
      <c r="Y528" s="115"/>
      <c r="Z528" s="6"/>
    </row>
    <row r="529" spans="1:26" ht="22.5" customHeight="1" x14ac:dyDescent="0.35">
      <c r="A529" s="110"/>
      <c r="B529" s="111"/>
      <c r="C529" s="111"/>
      <c r="D529" s="111"/>
      <c r="E529" s="111"/>
      <c r="F529" s="111"/>
      <c r="G529" s="111"/>
      <c r="H529" s="111"/>
      <c r="I529" s="111"/>
      <c r="J529" s="111"/>
      <c r="K529" s="112"/>
      <c r="L529" s="121"/>
      <c r="M529" s="121"/>
      <c r="N529" s="121"/>
      <c r="O529" s="121"/>
      <c r="P529" s="121"/>
      <c r="Q529" s="121"/>
      <c r="R529" s="121"/>
      <c r="S529" s="121"/>
      <c r="T529" s="121"/>
      <c r="U529" s="121"/>
      <c r="V529" s="119"/>
      <c r="W529" s="116"/>
      <c r="X529" s="115"/>
      <c r="Y529" s="115"/>
      <c r="Z529" s="6"/>
    </row>
    <row r="530" spans="1:26" ht="22.5" customHeight="1" x14ac:dyDescent="0.35">
      <c r="A530" s="110"/>
      <c r="B530" s="111"/>
      <c r="C530" s="111"/>
      <c r="D530" s="111"/>
      <c r="E530" s="111"/>
      <c r="F530" s="111"/>
      <c r="G530" s="111"/>
      <c r="H530" s="111"/>
      <c r="I530" s="111"/>
      <c r="J530" s="111"/>
      <c r="K530" s="112"/>
      <c r="L530" s="121"/>
      <c r="M530" s="121"/>
      <c r="N530" s="121"/>
      <c r="O530" s="121"/>
      <c r="P530" s="121"/>
      <c r="Q530" s="121"/>
      <c r="R530" s="121"/>
      <c r="S530" s="121"/>
      <c r="T530" s="121"/>
      <c r="U530" s="121"/>
      <c r="V530" s="119"/>
      <c r="W530" s="116"/>
      <c r="X530" s="115"/>
      <c r="Y530" s="115"/>
      <c r="Z530" s="6"/>
    </row>
    <row r="531" spans="1:26" ht="22.5" customHeight="1" x14ac:dyDescent="0.35">
      <c r="A531" s="110"/>
      <c r="B531" s="111"/>
      <c r="C531" s="111"/>
      <c r="D531" s="111"/>
      <c r="E531" s="111"/>
      <c r="F531" s="111"/>
      <c r="G531" s="111"/>
      <c r="H531" s="111"/>
      <c r="I531" s="111"/>
      <c r="J531" s="111"/>
      <c r="K531" s="112"/>
      <c r="L531" s="121"/>
      <c r="M531" s="121"/>
      <c r="N531" s="121"/>
      <c r="O531" s="121"/>
      <c r="P531" s="121"/>
      <c r="Q531" s="121"/>
      <c r="R531" s="121"/>
      <c r="S531" s="121"/>
      <c r="T531" s="121"/>
      <c r="U531" s="121"/>
      <c r="V531" s="119"/>
      <c r="W531" s="116"/>
      <c r="X531" s="115"/>
      <c r="Y531" s="115"/>
      <c r="Z531" s="6"/>
    </row>
    <row r="532" spans="1:26" ht="22.5" customHeight="1" x14ac:dyDescent="0.35">
      <c r="A532" s="110"/>
      <c r="B532" s="111"/>
      <c r="C532" s="111"/>
      <c r="D532" s="111"/>
      <c r="E532" s="111"/>
      <c r="F532" s="111"/>
      <c r="G532" s="111"/>
      <c r="H532" s="111"/>
      <c r="I532" s="111"/>
      <c r="J532" s="111"/>
      <c r="K532" s="112"/>
      <c r="L532" s="121"/>
      <c r="M532" s="121"/>
      <c r="N532" s="121"/>
      <c r="O532" s="121"/>
      <c r="P532" s="121"/>
      <c r="Q532" s="121"/>
      <c r="R532" s="121"/>
      <c r="S532" s="121"/>
      <c r="T532" s="121"/>
      <c r="U532" s="121"/>
      <c r="V532" s="119"/>
      <c r="W532" s="116"/>
      <c r="X532" s="115"/>
      <c r="Y532" s="115"/>
      <c r="Z532" s="6"/>
    </row>
    <row r="533" spans="1:26" ht="22.5" customHeight="1" x14ac:dyDescent="0.35">
      <c r="A533" s="110"/>
      <c r="B533" s="111"/>
      <c r="C533" s="111"/>
      <c r="D533" s="111"/>
      <c r="E533" s="111"/>
      <c r="F533" s="111"/>
      <c r="G533" s="111"/>
      <c r="H533" s="111"/>
      <c r="I533" s="111"/>
      <c r="J533" s="111"/>
      <c r="K533" s="112"/>
      <c r="L533" s="122"/>
      <c r="M533" s="122"/>
      <c r="N533" s="122"/>
      <c r="O533" s="122"/>
      <c r="P533" s="122"/>
      <c r="Q533" s="122"/>
      <c r="R533" s="122"/>
      <c r="S533" s="122"/>
      <c r="T533" s="122"/>
      <c r="U533" s="122"/>
      <c r="V533" s="114"/>
      <c r="W533" s="116"/>
      <c r="X533" s="115"/>
      <c r="Y533" s="115"/>
      <c r="Z533" s="6"/>
    </row>
    <row r="534" spans="1:26" ht="22.5" customHeight="1" x14ac:dyDescent="0.35">
      <c r="A534" s="110"/>
      <c r="B534" s="111"/>
      <c r="C534" s="111"/>
      <c r="D534" s="111"/>
      <c r="E534" s="111"/>
      <c r="F534" s="111"/>
      <c r="G534" s="111"/>
      <c r="H534" s="111"/>
      <c r="I534" s="111"/>
      <c r="J534" s="111"/>
      <c r="K534" s="112"/>
      <c r="L534" s="122"/>
      <c r="M534" s="122"/>
      <c r="N534" s="122"/>
      <c r="O534" s="122"/>
      <c r="P534" s="122"/>
      <c r="Q534" s="122"/>
      <c r="R534" s="122"/>
      <c r="S534" s="122"/>
      <c r="T534" s="122"/>
      <c r="U534" s="122"/>
      <c r="V534" s="114"/>
      <c r="W534" s="116"/>
      <c r="X534" s="115"/>
      <c r="Y534" s="115"/>
      <c r="Z534" s="6"/>
    </row>
    <row r="535" spans="1:26" ht="22.5" customHeight="1" x14ac:dyDescent="0.35">
      <c r="A535" s="110"/>
      <c r="B535" s="111"/>
      <c r="C535" s="111"/>
      <c r="D535" s="111"/>
      <c r="E535" s="111"/>
      <c r="F535" s="111"/>
      <c r="G535" s="111"/>
      <c r="H535" s="111"/>
      <c r="I535" s="111"/>
      <c r="J535" s="111"/>
      <c r="K535" s="112"/>
      <c r="L535" s="122"/>
      <c r="M535" s="122"/>
      <c r="N535" s="122"/>
      <c r="O535" s="122"/>
      <c r="P535" s="122"/>
      <c r="Q535" s="122"/>
      <c r="R535" s="122"/>
      <c r="S535" s="122"/>
      <c r="T535" s="122"/>
      <c r="U535" s="122"/>
      <c r="V535" s="114"/>
      <c r="W535" s="116"/>
      <c r="X535" s="115"/>
      <c r="Y535" s="115"/>
      <c r="Z535" s="6"/>
    </row>
    <row r="536" spans="1:26" ht="22.5" customHeight="1" x14ac:dyDescent="0.35">
      <c r="A536" s="110"/>
      <c r="B536" s="111"/>
      <c r="C536" s="111"/>
      <c r="D536" s="111"/>
      <c r="E536" s="111"/>
      <c r="F536" s="111"/>
      <c r="G536" s="111"/>
      <c r="H536" s="111"/>
      <c r="I536" s="111"/>
      <c r="J536" s="111"/>
      <c r="K536" s="112"/>
      <c r="L536" s="122"/>
      <c r="M536" s="122"/>
      <c r="N536" s="122"/>
      <c r="O536" s="122"/>
      <c r="P536" s="122"/>
      <c r="Q536" s="122"/>
      <c r="R536" s="122"/>
      <c r="S536" s="122"/>
      <c r="T536" s="122"/>
      <c r="U536" s="122"/>
      <c r="V536" s="114"/>
      <c r="W536" s="116"/>
      <c r="X536" s="115"/>
      <c r="Y536" s="115"/>
      <c r="Z536" s="6"/>
    </row>
    <row r="537" spans="1:26" ht="22.5" customHeight="1" x14ac:dyDescent="0.35">
      <c r="A537" s="110"/>
      <c r="B537" s="111"/>
      <c r="C537" s="111"/>
      <c r="D537" s="111"/>
      <c r="E537" s="111"/>
      <c r="F537" s="111"/>
      <c r="G537" s="111"/>
      <c r="H537" s="111"/>
      <c r="I537" s="111"/>
      <c r="J537" s="111"/>
      <c r="K537" s="112"/>
      <c r="L537" s="122"/>
      <c r="M537" s="122"/>
      <c r="N537" s="122"/>
      <c r="O537" s="122"/>
      <c r="P537" s="122"/>
      <c r="Q537" s="122"/>
      <c r="R537" s="122"/>
      <c r="S537" s="122"/>
      <c r="T537" s="122"/>
      <c r="U537" s="122"/>
      <c r="V537" s="114"/>
      <c r="W537" s="116"/>
      <c r="X537" s="115"/>
      <c r="Y537" s="115"/>
      <c r="Z537" s="6"/>
    </row>
    <row r="538" spans="1:26" ht="22.5" customHeight="1" x14ac:dyDescent="0.35">
      <c r="A538" s="110"/>
      <c r="B538" s="111"/>
      <c r="C538" s="111"/>
      <c r="D538" s="111"/>
      <c r="E538" s="111"/>
      <c r="F538" s="111"/>
      <c r="G538" s="111"/>
      <c r="H538" s="111"/>
      <c r="I538" s="111"/>
      <c r="J538" s="111"/>
      <c r="K538" s="112"/>
      <c r="L538" s="122"/>
      <c r="M538" s="122"/>
      <c r="N538" s="122"/>
      <c r="O538" s="122"/>
      <c r="P538" s="122"/>
      <c r="Q538" s="122"/>
      <c r="R538" s="122"/>
      <c r="S538" s="122"/>
      <c r="T538" s="122"/>
      <c r="U538" s="122"/>
      <c r="V538" s="114"/>
      <c r="W538" s="116"/>
      <c r="X538" s="115"/>
      <c r="Y538" s="115"/>
      <c r="Z538" s="6"/>
    </row>
    <row r="539" spans="1:26" ht="22.5" customHeight="1" x14ac:dyDescent="0.35">
      <c r="A539" s="110"/>
      <c r="B539" s="111"/>
      <c r="C539" s="111"/>
      <c r="D539" s="111"/>
      <c r="E539" s="111"/>
      <c r="F539" s="111"/>
      <c r="G539" s="111"/>
      <c r="H539" s="111"/>
      <c r="I539" s="111"/>
      <c r="J539" s="111"/>
      <c r="K539" s="112"/>
      <c r="L539" s="122"/>
      <c r="M539" s="122"/>
      <c r="N539" s="122"/>
      <c r="O539" s="122"/>
      <c r="P539" s="122"/>
      <c r="Q539" s="122"/>
      <c r="R539" s="122"/>
      <c r="S539" s="122"/>
      <c r="T539" s="122"/>
      <c r="U539" s="122"/>
      <c r="V539" s="114"/>
      <c r="W539" s="116"/>
      <c r="X539" s="115"/>
      <c r="Y539" s="115"/>
      <c r="Z539" s="6"/>
    </row>
    <row r="540" spans="1:26" ht="22.5" customHeight="1" x14ac:dyDescent="0.35">
      <c r="A540" s="110"/>
      <c r="B540" s="111"/>
      <c r="C540" s="111"/>
      <c r="D540" s="111"/>
      <c r="E540" s="111"/>
      <c r="F540" s="111"/>
      <c r="G540" s="111"/>
      <c r="H540" s="111"/>
      <c r="I540" s="111"/>
      <c r="J540" s="111"/>
      <c r="K540" s="112"/>
      <c r="L540" s="122"/>
      <c r="M540" s="122"/>
      <c r="N540" s="122"/>
      <c r="O540" s="122"/>
      <c r="P540" s="122"/>
      <c r="Q540" s="122"/>
      <c r="R540" s="122"/>
      <c r="S540" s="122"/>
      <c r="T540" s="122"/>
      <c r="U540" s="122"/>
      <c r="V540" s="114"/>
      <c r="W540" s="116"/>
      <c r="X540" s="115"/>
      <c r="Y540" s="115"/>
      <c r="Z540" s="6"/>
    </row>
    <row r="541" spans="1:26" ht="22.5" customHeight="1" x14ac:dyDescent="0.35">
      <c r="A541" s="110"/>
      <c r="B541" s="111"/>
      <c r="C541" s="111"/>
      <c r="D541" s="111"/>
      <c r="E541" s="111"/>
      <c r="F541" s="111"/>
      <c r="G541" s="111"/>
      <c r="H541" s="111"/>
      <c r="I541" s="111"/>
      <c r="J541" s="111"/>
      <c r="K541" s="112"/>
      <c r="L541" s="122"/>
      <c r="M541" s="122"/>
      <c r="N541" s="122"/>
      <c r="O541" s="122"/>
      <c r="P541" s="122"/>
      <c r="Q541" s="122"/>
      <c r="R541" s="122"/>
      <c r="S541" s="122"/>
      <c r="T541" s="122"/>
      <c r="U541" s="122"/>
      <c r="V541" s="114"/>
      <c r="W541" s="116"/>
      <c r="X541" s="115"/>
      <c r="Y541" s="115"/>
      <c r="Z541" s="6"/>
    </row>
    <row r="542" spans="1:26" ht="22.5" customHeight="1" x14ac:dyDescent="0.35">
      <c r="A542" s="110"/>
      <c r="B542" s="111"/>
      <c r="C542" s="111"/>
      <c r="D542" s="111"/>
      <c r="E542" s="111"/>
      <c r="F542" s="111"/>
      <c r="G542" s="111"/>
      <c r="H542" s="111"/>
      <c r="I542" s="111"/>
      <c r="J542" s="111"/>
      <c r="K542" s="112"/>
      <c r="L542" s="122"/>
      <c r="M542" s="122"/>
      <c r="N542" s="122"/>
      <c r="O542" s="122"/>
      <c r="P542" s="122"/>
      <c r="Q542" s="122"/>
      <c r="R542" s="122"/>
      <c r="S542" s="122"/>
      <c r="T542" s="122"/>
      <c r="U542" s="122"/>
      <c r="V542" s="114"/>
      <c r="W542" s="116"/>
      <c r="X542" s="115"/>
      <c r="Y542" s="115"/>
      <c r="Z542" s="6"/>
    </row>
    <row r="543" spans="1:26" ht="22.5" customHeight="1" x14ac:dyDescent="0.35">
      <c r="A543" s="110"/>
      <c r="B543" s="111"/>
      <c r="C543" s="111"/>
      <c r="D543" s="111"/>
      <c r="E543" s="111"/>
      <c r="F543" s="111"/>
      <c r="G543" s="111"/>
      <c r="H543" s="111"/>
      <c r="I543" s="111"/>
      <c r="J543" s="111"/>
      <c r="K543" s="112"/>
      <c r="L543" s="122"/>
      <c r="M543" s="122"/>
      <c r="N543" s="122"/>
      <c r="O543" s="122"/>
      <c r="P543" s="122"/>
      <c r="Q543" s="122"/>
      <c r="R543" s="122"/>
      <c r="S543" s="122"/>
      <c r="T543" s="122"/>
      <c r="U543" s="122"/>
      <c r="V543" s="114"/>
      <c r="W543" s="116"/>
      <c r="X543" s="115"/>
      <c r="Y543" s="115"/>
      <c r="Z543" s="6"/>
    </row>
    <row r="544" spans="1:26" ht="22.5" customHeight="1" x14ac:dyDescent="0.35">
      <c r="A544" s="110"/>
      <c r="B544" s="111"/>
      <c r="C544" s="111"/>
      <c r="D544" s="111"/>
      <c r="E544" s="111"/>
      <c r="F544" s="111"/>
      <c r="G544" s="111"/>
      <c r="H544" s="111"/>
      <c r="I544" s="111"/>
      <c r="J544" s="111"/>
      <c r="K544" s="112"/>
      <c r="L544" s="122"/>
      <c r="M544" s="122"/>
      <c r="N544" s="122"/>
      <c r="O544" s="122"/>
      <c r="P544" s="122"/>
      <c r="Q544" s="122"/>
      <c r="R544" s="122"/>
      <c r="S544" s="122"/>
      <c r="T544" s="122"/>
      <c r="U544" s="122"/>
      <c r="V544" s="114"/>
      <c r="W544" s="116"/>
      <c r="X544" s="115"/>
      <c r="Y544" s="115"/>
      <c r="Z544" s="6"/>
    </row>
    <row r="545" spans="1:26" ht="22.5" customHeight="1" x14ac:dyDescent="0.35">
      <c r="A545" s="110"/>
      <c r="B545" s="111"/>
      <c r="C545" s="111"/>
      <c r="D545" s="111"/>
      <c r="E545" s="111"/>
      <c r="F545" s="111"/>
      <c r="G545" s="111"/>
      <c r="H545" s="111"/>
      <c r="I545" s="111"/>
      <c r="J545" s="111"/>
      <c r="K545" s="112"/>
      <c r="L545" s="122"/>
      <c r="M545" s="122"/>
      <c r="N545" s="122"/>
      <c r="O545" s="122"/>
      <c r="P545" s="122"/>
      <c r="Q545" s="122"/>
      <c r="R545" s="122"/>
      <c r="S545" s="122"/>
      <c r="T545" s="122"/>
      <c r="U545" s="122"/>
      <c r="V545" s="114"/>
      <c r="W545" s="116"/>
      <c r="X545" s="115"/>
      <c r="Y545" s="115"/>
      <c r="Z545" s="6"/>
    </row>
    <row r="546" spans="1:26" ht="22.5" customHeight="1" x14ac:dyDescent="0.35">
      <c r="A546" s="110"/>
      <c r="B546" s="111"/>
      <c r="C546" s="111"/>
      <c r="D546" s="111"/>
      <c r="E546" s="111"/>
      <c r="F546" s="111"/>
      <c r="G546" s="111"/>
      <c r="H546" s="111"/>
      <c r="I546" s="111"/>
      <c r="J546" s="111"/>
      <c r="K546" s="112"/>
      <c r="L546" s="122"/>
      <c r="M546" s="122"/>
      <c r="N546" s="122"/>
      <c r="O546" s="122"/>
      <c r="P546" s="122"/>
      <c r="Q546" s="122"/>
      <c r="R546" s="122"/>
      <c r="S546" s="122"/>
      <c r="T546" s="122"/>
      <c r="U546" s="122"/>
      <c r="V546" s="114"/>
      <c r="W546" s="116"/>
      <c r="X546" s="115"/>
      <c r="Y546" s="115"/>
      <c r="Z546" s="6"/>
    </row>
    <row r="547" spans="1:26" ht="22.5" customHeight="1" x14ac:dyDescent="0.35">
      <c r="A547" s="110"/>
      <c r="B547" s="111"/>
      <c r="C547" s="111"/>
      <c r="D547" s="111"/>
      <c r="E547" s="111"/>
      <c r="F547" s="111"/>
      <c r="G547" s="111"/>
      <c r="H547" s="111"/>
      <c r="I547" s="111"/>
      <c r="J547" s="111"/>
      <c r="K547" s="112"/>
      <c r="L547" s="122"/>
      <c r="M547" s="122"/>
      <c r="N547" s="122"/>
      <c r="O547" s="122"/>
      <c r="P547" s="122"/>
      <c r="Q547" s="122"/>
      <c r="R547" s="122"/>
      <c r="S547" s="122"/>
      <c r="T547" s="122"/>
      <c r="U547" s="122"/>
      <c r="V547" s="114"/>
      <c r="W547" s="116"/>
      <c r="X547" s="115"/>
      <c r="Y547" s="115"/>
      <c r="Z547" s="6"/>
    </row>
    <row r="548" spans="1:26" ht="22.5" customHeight="1" x14ac:dyDescent="0.35">
      <c r="A548" s="110"/>
      <c r="B548" s="111"/>
      <c r="C548" s="111"/>
      <c r="D548" s="111"/>
      <c r="E548" s="111"/>
      <c r="F548" s="111"/>
      <c r="G548" s="111"/>
      <c r="H548" s="111"/>
      <c r="I548" s="111"/>
      <c r="J548" s="111"/>
      <c r="K548" s="112"/>
      <c r="L548" s="122"/>
      <c r="M548" s="122"/>
      <c r="N548" s="122"/>
      <c r="O548" s="122"/>
      <c r="P548" s="122"/>
      <c r="Q548" s="122"/>
      <c r="R548" s="122"/>
      <c r="S548" s="122"/>
      <c r="T548" s="122"/>
      <c r="U548" s="122"/>
      <c r="V548" s="114"/>
      <c r="W548" s="116"/>
      <c r="X548" s="115"/>
      <c r="Y548" s="115"/>
      <c r="Z548" s="6"/>
    </row>
    <row r="549" spans="1:26" ht="22.5" customHeight="1" x14ac:dyDescent="0.35">
      <c r="A549" s="110"/>
      <c r="B549" s="111"/>
      <c r="C549" s="111"/>
      <c r="D549" s="111"/>
      <c r="E549" s="111"/>
      <c r="F549" s="111"/>
      <c r="G549" s="111"/>
      <c r="H549" s="111"/>
      <c r="I549" s="111"/>
      <c r="J549" s="111"/>
      <c r="K549" s="112"/>
      <c r="L549" s="122"/>
      <c r="M549" s="122"/>
      <c r="N549" s="122"/>
      <c r="O549" s="122"/>
      <c r="P549" s="122"/>
      <c r="Q549" s="122"/>
      <c r="R549" s="122"/>
      <c r="S549" s="122"/>
      <c r="T549" s="122"/>
      <c r="U549" s="122"/>
      <c r="V549" s="114"/>
      <c r="W549" s="116"/>
      <c r="X549" s="115"/>
      <c r="Y549" s="115"/>
      <c r="Z549" s="6"/>
    </row>
    <row r="550" spans="1:26" ht="22.5" customHeight="1" x14ac:dyDescent="0.35">
      <c r="A550" s="110"/>
      <c r="B550" s="111"/>
      <c r="C550" s="111"/>
      <c r="D550" s="111"/>
      <c r="E550" s="111"/>
      <c r="F550" s="111"/>
      <c r="G550" s="111"/>
      <c r="H550" s="111"/>
      <c r="I550" s="111"/>
      <c r="J550" s="111"/>
      <c r="K550" s="112"/>
      <c r="L550" s="122"/>
      <c r="M550" s="122"/>
      <c r="N550" s="122"/>
      <c r="O550" s="122"/>
      <c r="P550" s="122"/>
      <c r="Q550" s="122"/>
      <c r="R550" s="122"/>
      <c r="S550" s="122"/>
      <c r="T550" s="122"/>
      <c r="U550" s="122"/>
      <c r="V550" s="114"/>
      <c r="W550" s="116"/>
      <c r="X550" s="115"/>
      <c r="Y550" s="115"/>
      <c r="Z550" s="6"/>
    </row>
    <row r="551" spans="1:26" ht="22.5" customHeight="1" x14ac:dyDescent="0.35">
      <c r="A551" s="110"/>
      <c r="B551" s="111"/>
      <c r="C551" s="111"/>
      <c r="D551" s="111"/>
      <c r="E551" s="111"/>
      <c r="F551" s="111"/>
      <c r="G551" s="111"/>
      <c r="H551" s="111"/>
      <c r="I551" s="111"/>
      <c r="J551" s="111"/>
      <c r="K551" s="112"/>
      <c r="L551" s="122"/>
      <c r="M551" s="122"/>
      <c r="N551" s="122"/>
      <c r="O551" s="122"/>
      <c r="P551" s="122"/>
      <c r="Q551" s="122"/>
      <c r="R551" s="122"/>
      <c r="S551" s="122"/>
      <c r="T551" s="122"/>
      <c r="U551" s="122"/>
      <c r="V551" s="114"/>
      <c r="W551" s="116"/>
      <c r="X551" s="115"/>
      <c r="Y551" s="115"/>
      <c r="Z551" s="6"/>
    </row>
    <row r="552" spans="1:26" ht="22.5" customHeight="1" x14ac:dyDescent="0.35">
      <c r="A552" s="110"/>
      <c r="B552" s="111"/>
      <c r="C552" s="111"/>
      <c r="D552" s="111"/>
      <c r="E552" s="111"/>
      <c r="F552" s="111"/>
      <c r="G552" s="111"/>
      <c r="H552" s="111"/>
      <c r="I552" s="111"/>
      <c r="J552" s="111"/>
      <c r="K552" s="112"/>
      <c r="L552" s="122"/>
      <c r="M552" s="122"/>
      <c r="N552" s="122"/>
      <c r="O552" s="122"/>
      <c r="P552" s="122"/>
      <c r="Q552" s="122"/>
      <c r="R552" s="122"/>
      <c r="S552" s="122"/>
      <c r="T552" s="122"/>
      <c r="U552" s="122"/>
      <c r="V552" s="114"/>
      <c r="W552" s="116"/>
      <c r="X552" s="115"/>
      <c r="Y552" s="115"/>
      <c r="Z552" s="6"/>
    </row>
    <row r="553" spans="1:26" ht="22.5" customHeight="1" x14ac:dyDescent="0.35">
      <c r="A553" s="110"/>
      <c r="B553" s="111"/>
      <c r="C553" s="111"/>
      <c r="D553" s="111"/>
      <c r="E553" s="111"/>
      <c r="F553" s="111"/>
      <c r="G553" s="111"/>
      <c r="H553" s="111"/>
      <c r="I553" s="111"/>
      <c r="J553" s="111"/>
      <c r="K553" s="112"/>
      <c r="L553" s="122"/>
      <c r="M553" s="122"/>
      <c r="N553" s="122"/>
      <c r="O553" s="122"/>
      <c r="P553" s="122"/>
      <c r="Q553" s="122"/>
      <c r="R553" s="122"/>
      <c r="S553" s="122"/>
      <c r="T553" s="122"/>
      <c r="U553" s="122"/>
      <c r="V553" s="114"/>
      <c r="W553" s="116"/>
      <c r="X553" s="115"/>
      <c r="Y553" s="115"/>
      <c r="Z553" s="6"/>
    </row>
    <row r="554" spans="1:26" ht="22.5" customHeight="1" x14ac:dyDescent="0.35">
      <c r="A554" s="110"/>
      <c r="B554" s="111"/>
      <c r="C554" s="111"/>
      <c r="D554" s="111"/>
      <c r="E554" s="111"/>
      <c r="F554" s="111"/>
      <c r="G554" s="111"/>
      <c r="H554" s="111"/>
      <c r="I554" s="111"/>
      <c r="J554" s="111"/>
      <c r="K554" s="112"/>
      <c r="L554" s="122"/>
      <c r="M554" s="122"/>
      <c r="N554" s="122"/>
      <c r="O554" s="122"/>
      <c r="P554" s="122"/>
      <c r="Q554" s="122"/>
      <c r="R554" s="122"/>
      <c r="S554" s="122"/>
      <c r="T554" s="122"/>
      <c r="U554" s="122"/>
      <c r="V554" s="114"/>
      <c r="W554" s="116"/>
      <c r="X554" s="115"/>
      <c r="Y554" s="115"/>
      <c r="Z554" s="6"/>
    </row>
    <row r="555" spans="1:26" ht="22.5" customHeight="1" x14ac:dyDescent="0.35">
      <c r="A555" s="110"/>
      <c r="B555" s="111"/>
      <c r="C555" s="111"/>
      <c r="D555" s="111"/>
      <c r="E555" s="111"/>
      <c r="F555" s="111"/>
      <c r="G555" s="111"/>
      <c r="H555" s="111"/>
      <c r="I555" s="111"/>
      <c r="J555" s="111"/>
      <c r="K555" s="112"/>
      <c r="L555" s="122"/>
      <c r="M555" s="122"/>
      <c r="N555" s="122"/>
      <c r="O555" s="122"/>
      <c r="P555" s="122"/>
      <c r="Q555" s="122"/>
      <c r="R555" s="122"/>
      <c r="S555" s="122"/>
      <c r="T555" s="122"/>
      <c r="U555" s="122"/>
      <c r="V555" s="114"/>
      <c r="W555" s="116"/>
      <c r="X555" s="115"/>
      <c r="Y555" s="115"/>
      <c r="Z555" s="6"/>
    </row>
    <row r="556" spans="1:26" ht="22.5" customHeight="1" x14ac:dyDescent="0.35">
      <c r="A556" s="110"/>
      <c r="B556" s="111"/>
      <c r="C556" s="111"/>
      <c r="D556" s="111"/>
      <c r="E556" s="111"/>
      <c r="F556" s="111"/>
      <c r="G556" s="111"/>
      <c r="H556" s="111"/>
      <c r="I556" s="111"/>
      <c r="J556" s="111"/>
      <c r="K556" s="112"/>
      <c r="L556" s="122"/>
      <c r="M556" s="122"/>
      <c r="N556" s="122"/>
      <c r="O556" s="122"/>
      <c r="P556" s="122"/>
      <c r="Q556" s="122"/>
      <c r="R556" s="122"/>
      <c r="S556" s="122"/>
      <c r="T556" s="122"/>
      <c r="U556" s="122"/>
      <c r="V556" s="114"/>
      <c r="W556" s="116"/>
      <c r="X556" s="115"/>
      <c r="Y556" s="115"/>
      <c r="Z556" s="6"/>
    </row>
    <row r="557" spans="1:26" ht="22.5" customHeight="1" x14ac:dyDescent="0.35">
      <c r="A557" s="110"/>
      <c r="B557" s="111"/>
      <c r="C557" s="111"/>
      <c r="D557" s="111"/>
      <c r="E557" s="111"/>
      <c r="F557" s="111"/>
      <c r="G557" s="111"/>
      <c r="H557" s="116"/>
      <c r="I557" s="116"/>
      <c r="J557" s="116"/>
      <c r="K557" s="117"/>
      <c r="L557" s="121"/>
      <c r="M557" s="121"/>
      <c r="N557" s="121"/>
      <c r="O557" s="121"/>
      <c r="P557" s="121"/>
      <c r="Q557" s="121"/>
      <c r="R557" s="121"/>
      <c r="S557" s="121"/>
      <c r="T557" s="121"/>
      <c r="U557" s="121"/>
      <c r="V557" s="119"/>
      <c r="W557" s="116"/>
      <c r="X557" s="115"/>
      <c r="Y557" s="115"/>
      <c r="Z557" s="48"/>
    </row>
    <row r="558" spans="1:26" ht="22.5" customHeight="1" x14ac:dyDescent="0.35">
      <c r="A558" s="110"/>
      <c r="B558" s="111"/>
      <c r="C558" s="111"/>
      <c r="D558" s="111"/>
      <c r="E558" s="111"/>
      <c r="F558" s="111"/>
      <c r="G558" s="111"/>
      <c r="H558" s="116"/>
      <c r="I558" s="116"/>
      <c r="J558" s="116"/>
      <c r="K558" s="117"/>
      <c r="L558" s="121"/>
      <c r="M558" s="121"/>
      <c r="N558" s="121"/>
      <c r="O558" s="121"/>
      <c r="P558" s="121"/>
      <c r="Q558" s="121"/>
      <c r="R558" s="121"/>
      <c r="S558" s="121"/>
      <c r="T558" s="121"/>
      <c r="U558" s="121"/>
      <c r="V558" s="119"/>
      <c r="W558" s="116"/>
      <c r="X558" s="115"/>
      <c r="Y558" s="115"/>
      <c r="Z558" s="48"/>
    </row>
    <row r="559" spans="1:26" ht="22.5" customHeight="1" x14ac:dyDescent="0.35">
      <c r="A559" s="110"/>
      <c r="B559" s="111"/>
      <c r="C559" s="111"/>
      <c r="D559" s="111"/>
      <c r="E559" s="111"/>
      <c r="F559" s="111"/>
      <c r="G559" s="111"/>
      <c r="H559" s="111"/>
      <c r="I559" s="111"/>
      <c r="J559" s="111"/>
      <c r="K559" s="112"/>
      <c r="L559" s="122"/>
      <c r="M559" s="122"/>
      <c r="N559" s="122"/>
      <c r="O559" s="122"/>
      <c r="P559" s="122"/>
      <c r="Q559" s="122"/>
      <c r="R559" s="122"/>
      <c r="S559" s="122"/>
      <c r="T559" s="122"/>
      <c r="U559" s="122"/>
      <c r="V559" s="114"/>
      <c r="W559" s="116"/>
      <c r="X559" s="115"/>
      <c r="Y559" s="115"/>
      <c r="Z559" s="6"/>
    </row>
    <row r="560" spans="1:26" ht="22.5" customHeight="1" x14ac:dyDescent="0.35">
      <c r="A560" s="110"/>
      <c r="B560" s="111"/>
      <c r="C560" s="111"/>
      <c r="D560" s="111"/>
      <c r="E560" s="111"/>
      <c r="F560" s="111"/>
      <c r="G560" s="111"/>
      <c r="H560" s="111"/>
      <c r="I560" s="111"/>
      <c r="J560" s="111"/>
      <c r="K560" s="112"/>
      <c r="L560" s="122"/>
      <c r="M560" s="122"/>
      <c r="N560" s="122"/>
      <c r="O560" s="122"/>
      <c r="P560" s="122"/>
      <c r="Q560" s="122"/>
      <c r="R560" s="122"/>
      <c r="S560" s="122"/>
      <c r="T560" s="122"/>
      <c r="U560" s="122"/>
      <c r="V560" s="114"/>
      <c r="W560" s="116"/>
      <c r="X560" s="115"/>
      <c r="Y560" s="115"/>
      <c r="Z560" s="6"/>
    </row>
    <row r="561" spans="1:26" ht="22.5" customHeight="1" x14ac:dyDescent="0.35">
      <c r="A561" s="110"/>
      <c r="B561" s="111"/>
      <c r="C561" s="111"/>
      <c r="D561" s="111"/>
      <c r="E561" s="111"/>
      <c r="F561" s="111"/>
      <c r="G561" s="111"/>
      <c r="H561" s="111"/>
      <c r="I561" s="111"/>
      <c r="J561" s="111"/>
      <c r="K561" s="112"/>
      <c r="L561" s="122"/>
      <c r="M561" s="122"/>
      <c r="N561" s="122"/>
      <c r="O561" s="122"/>
      <c r="P561" s="122"/>
      <c r="Q561" s="122"/>
      <c r="R561" s="122"/>
      <c r="S561" s="122"/>
      <c r="T561" s="122"/>
      <c r="U561" s="122"/>
      <c r="V561" s="114"/>
      <c r="W561" s="116"/>
      <c r="X561" s="115"/>
      <c r="Y561" s="115"/>
      <c r="Z561" s="6"/>
    </row>
    <row r="562" spans="1:26" ht="22.5" customHeight="1" x14ac:dyDescent="0.35">
      <c r="A562" s="110"/>
      <c r="B562" s="111"/>
      <c r="C562" s="111"/>
      <c r="D562" s="111"/>
      <c r="E562" s="111"/>
      <c r="F562" s="111"/>
      <c r="G562" s="111"/>
      <c r="H562" s="111"/>
      <c r="I562" s="111"/>
      <c r="J562" s="111"/>
      <c r="K562" s="112"/>
      <c r="L562" s="122"/>
      <c r="M562" s="122"/>
      <c r="N562" s="122"/>
      <c r="O562" s="122"/>
      <c r="P562" s="122"/>
      <c r="Q562" s="122"/>
      <c r="R562" s="122"/>
      <c r="S562" s="122"/>
      <c r="T562" s="122"/>
      <c r="U562" s="122"/>
      <c r="V562" s="114"/>
      <c r="W562" s="116"/>
      <c r="X562" s="115"/>
      <c r="Y562" s="115"/>
      <c r="Z562" s="6"/>
    </row>
    <row r="563" spans="1:26" ht="22.5" customHeight="1" x14ac:dyDescent="0.35">
      <c r="A563" s="110"/>
      <c r="B563" s="111"/>
      <c r="C563" s="111"/>
      <c r="D563" s="111"/>
      <c r="E563" s="111"/>
      <c r="F563" s="111"/>
      <c r="G563" s="111"/>
      <c r="H563" s="111"/>
      <c r="I563" s="111"/>
      <c r="J563" s="111"/>
      <c r="K563" s="112"/>
      <c r="L563" s="122"/>
      <c r="M563" s="122"/>
      <c r="N563" s="122"/>
      <c r="O563" s="122"/>
      <c r="P563" s="122"/>
      <c r="Q563" s="122"/>
      <c r="R563" s="122"/>
      <c r="S563" s="122"/>
      <c r="T563" s="122"/>
      <c r="U563" s="122"/>
      <c r="V563" s="114"/>
      <c r="W563" s="116"/>
      <c r="X563" s="115"/>
      <c r="Y563" s="115"/>
      <c r="Z563" s="6"/>
    </row>
    <row r="564" spans="1:26" ht="22.5" customHeight="1" x14ac:dyDescent="0.35">
      <c r="A564" s="110"/>
      <c r="B564" s="111"/>
      <c r="C564" s="111"/>
      <c r="D564" s="111"/>
      <c r="E564" s="111"/>
      <c r="F564" s="111"/>
      <c r="G564" s="111"/>
      <c r="H564" s="111"/>
      <c r="I564" s="111"/>
      <c r="J564" s="111"/>
      <c r="K564" s="112"/>
      <c r="L564" s="122"/>
      <c r="M564" s="122"/>
      <c r="N564" s="122"/>
      <c r="O564" s="122"/>
      <c r="P564" s="122"/>
      <c r="Q564" s="122"/>
      <c r="R564" s="122"/>
      <c r="S564" s="122"/>
      <c r="T564" s="122"/>
      <c r="U564" s="122"/>
      <c r="V564" s="114"/>
      <c r="W564" s="116"/>
      <c r="X564" s="115"/>
      <c r="Y564" s="115"/>
      <c r="Z564" s="6"/>
    </row>
    <row r="565" spans="1:26" ht="22.5" customHeight="1" x14ac:dyDescent="0.35">
      <c r="A565" s="110"/>
      <c r="B565" s="111"/>
      <c r="C565" s="111"/>
      <c r="D565" s="111"/>
      <c r="E565" s="111"/>
      <c r="F565" s="111"/>
      <c r="G565" s="111"/>
      <c r="H565" s="111"/>
      <c r="I565" s="111"/>
      <c r="J565" s="111"/>
      <c r="K565" s="112"/>
      <c r="L565" s="122"/>
      <c r="M565" s="122"/>
      <c r="N565" s="122"/>
      <c r="O565" s="122"/>
      <c r="P565" s="122"/>
      <c r="Q565" s="122"/>
      <c r="R565" s="122"/>
      <c r="S565" s="122"/>
      <c r="T565" s="122"/>
      <c r="U565" s="122"/>
      <c r="V565" s="114"/>
      <c r="W565" s="116"/>
      <c r="X565" s="115"/>
      <c r="Y565" s="115"/>
      <c r="Z565" s="6"/>
    </row>
    <row r="566" spans="1:26" ht="22.5" customHeight="1" x14ac:dyDescent="0.35">
      <c r="A566" s="110"/>
      <c r="B566" s="111"/>
      <c r="C566" s="111"/>
      <c r="D566" s="111"/>
      <c r="E566" s="111"/>
      <c r="F566" s="111"/>
      <c r="G566" s="111"/>
      <c r="H566" s="111"/>
      <c r="I566" s="111"/>
      <c r="J566" s="111"/>
      <c r="K566" s="112"/>
      <c r="L566" s="122"/>
      <c r="M566" s="122"/>
      <c r="N566" s="122"/>
      <c r="O566" s="122"/>
      <c r="P566" s="122"/>
      <c r="Q566" s="122"/>
      <c r="R566" s="122"/>
      <c r="S566" s="122"/>
      <c r="T566" s="122"/>
      <c r="U566" s="122"/>
      <c r="V566" s="114"/>
      <c r="W566" s="116"/>
      <c r="X566" s="115"/>
      <c r="Y566" s="115"/>
      <c r="Z566" s="6"/>
    </row>
    <row r="567" spans="1:26" ht="22.5" customHeight="1" x14ac:dyDescent="0.35">
      <c r="A567" s="110"/>
      <c r="B567" s="111"/>
      <c r="C567" s="111"/>
      <c r="D567" s="111"/>
      <c r="E567" s="111"/>
      <c r="F567" s="111"/>
      <c r="G567" s="111"/>
      <c r="H567" s="111"/>
      <c r="I567" s="111"/>
      <c r="J567" s="111"/>
      <c r="K567" s="112"/>
      <c r="L567" s="122"/>
      <c r="M567" s="122"/>
      <c r="N567" s="122"/>
      <c r="O567" s="122"/>
      <c r="P567" s="122"/>
      <c r="Q567" s="122"/>
      <c r="R567" s="122"/>
      <c r="S567" s="122"/>
      <c r="T567" s="122"/>
      <c r="U567" s="122"/>
      <c r="V567" s="114"/>
      <c r="W567" s="116"/>
      <c r="X567" s="115"/>
      <c r="Y567" s="115"/>
      <c r="Z567" s="6"/>
    </row>
    <row r="568" spans="1:26" ht="22.5" customHeight="1" x14ac:dyDescent="0.35">
      <c r="A568" s="110"/>
      <c r="B568" s="111"/>
      <c r="C568" s="111"/>
      <c r="D568" s="111"/>
      <c r="E568" s="111"/>
      <c r="F568" s="111"/>
      <c r="G568" s="111"/>
      <c r="H568" s="111"/>
      <c r="I568" s="111"/>
      <c r="J568" s="111"/>
      <c r="K568" s="112"/>
      <c r="L568" s="122"/>
      <c r="M568" s="122"/>
      <c r="N568" s="122"/>
      <c r="O568" s="122"/>
      <c r="P568" s="122"/>
      <c r="Q568" s="122"/>
      <c r="R568" s="122"/>
      <c r="S568" s="122"/>
      <c r="T568" s="122"/>
      <c r="U568" s="122"/>
      <c r="V568" s="114"/>
      <c r="W568" s="116"/>
      <c r="X568" s="115"/>
      <c r="Y568" s="115"/>
      <c r="Z568" s="6"/>
    </row>
    <row r="569" spans="1:26" ht="22.5" customHeight="1" x14ac:dyDescent="0.35">
      <c r="A569" s="110"/>
      <c r="B569" s="111"/>
      <c r="C569" s="111"/>
      <c r="D569" s="111"/>
      <c r="E569" s="111"/>
      <c r="F569" s="111"/>
      <c r="G569" s="111"/>
      <c r="H569" s="111"/>
      <c r="I569" s="111"/>
      <c r="J569" s="111"/>
      <c r="K569" s="112"/>
      <c r="L569" s="122"/>
      <c r="M569" s="122"/>
      <c r="N569" s="122"/>
      <c r="O569" s="122"/>
      <c r="P569" s="122"/>
      <c r="Q569" s="122"/>
      <c r="R569" s="122"/>
      <c r="S569" s="122"/>
      <c r="T569" s="122"/>
      <c r="U569" s="122"/>
      <c r="V569" s="114"/>
      <c r="W569" s="116"/>
      <c r="X569" s="115"/>
      <c r="Y569" s="115"/>
      <c r="Z569" s="6"/>
    </row>
    <row r="570" spans="1:26" ht="22.5" customHeight="1" x14ac:dyDescent="0.35">
      <c r="A570" s="110"/>
      <c r="B570" s="111"/>
      <c r="C570" s="111"/>
      <c r="D570" s="111"/>
      <c r="E570" s="111"/>
      <c r="F570" s="111"/>
      <c r="G570" s="111"/>
      <c r="H570" s="111"/>
      <c r="I570" s="111"/>
      <c r="J570" s="111"/>
      <c r="K570" s="112"/>
      <c r="L570" s="122"/>
      <c r="M570" s="122"/>
      <c r="N570" s="122"/>
      <c r="O570" s="122"/>
      <c r="P570" s="122"/>
      <c r="Q570" s="122"/>
      <c r="R570" s="122"/>
      <c r="S570" s="122"/>
      <c r="T570" s="122"/>
      <c r="U570" s="122"/>
      <c r="V570" s="114"/>
      <c r="W570" s="116"/>
      <c r="X570" s="115"/>
      <c r="Y570" s="115"/>
      <c r="Z570" s="6"/>
    </row>
    <row r="571" spans="1:26" ht="22.5" customHeight="1" x14ac:dyDescent="0.35">
      <c r="A571" s="110"/>
      <c r="B571" s="111"/>
      <c r="C571" s="111"/>
      <c r="D571" s="111"/>
      <c r="E571" s="111"/>
      <c r="F571" s="111"/>
      <c r="G571" s="111"/>
      <c r="H571" s="111"/>
      <c r="I571" s="111"/>
      <c r="J571" s="111"/>
      <c r="K571" s="112"/>
      <c r="L571" s="122"/>
      <c r="M571" s="122"/>
      <c r="N571" s="122"/>
      <c r="O571" s="122"/>
      <c r="P571" s="122"/>
      <c r="Q571" s="122"/>
      <c r="R571" s="122"/>
      <c r="S571" s="122"/>
      <c r="T571" s="122"/>
      <c r="U571" s="122"/>
      <c r="V571" s="114"/>
      <c r="W571" s="116"/>
      <c r="X571" s="115"/>
      <c r="Y571" s="115"/>
      <c r="Z571" s="6"/>
    </row>
    <row r="572" spans="1:26" ht="22.5" customHeight="1" x14ac:dyDescent="0.35">
      <c r="A572" s="110"/>
      <c r="B572" s="111"/>
      <c r="C572" s="111"/>
      <c r="D572" s="111"/>
      <c r="E572" s="111"/>
      <c r="F572" s="111"/>
      <c r="G572" s="111"/>
      <c r="H572" s="111"/>
      <c r="I572" s="111"/>
      <c r="J572" s="111"/>
      <c r="K572" s="117"/>
      <c r="L572" s="121"/>
      <c r="M572" s="121"/>
      <c r="N572" s="121"/>
      <c r="O572" s="121"/>
      <c r="P572" s="121"/>
      <c r="Q572" s="121"/>
      <c r="R572" s="121"/>
      <c r="S572" s="121"/>
      <c r="T572" s="121"/>
      <c r="U572" s="121"/>
      <c r="V572" s="119"/>
      <c r="W572" s="116"/>
      <c r="X572" s="115"/>
      <c r="Y572" s="115"/>
      <c r="Z572" s="6"/>
    </row>
    <row r="573" spans="1:26" ht="22.5" customHeight="1" x14ac:dyDescent="0.35">
      <c r="A573" s="110"/>
      <c r="B573" s="111"/>
      <c r="C573" s="111"/>
      <c r="D573" s="111"/>
      <c r="E573" s="111"/>
      <c r="F573" s="111"/>
      <c r="G573" s="111"/>
      <c r="H573" s="111"/>
      <c r="I573" s="111"/>
      <c r="J573" s="111"/>
      <c r="K573" s="112"/>
      <c r="L573" s="122"/>
      <c r="M573" s="122"/>
      <c r="N573" s="122"/>
      <c r="O573" s="122"/>
      <c r="P573" s="122"/>
      <c r="Q573" s="122"/>
      <c r="R573" s="122"/>
      <c r="S573" s="122"/>
      <c r="T573" s="122"/>
      <c r="U573" s="122"/>
      <c r="V573" s="114"/>
      <c r="W573" s="116"/>
      <c r="X573" s="115"/>
      <c r="Y573" s="115"/>
      <c r="Z573" s="6"/>
    </row>
    <row r="574" spans="1:26" ht="22.5" customHeight="1" x14ac:dyDescent="0.35">
      <c r="A574" s="110"/>
      <c r="B574" s="111"/>
      <c r="C574" s="111"/>
      <c r="D574" s="111"/>
      <c r="E574" s="111"/>
      <c r="F574" s="111"/>
      <c r="G574" s="111"/>
      <c r="H574" s="111"/>
      <c r="I574" s="111"/>
      <c r="J574" s="111"/>
      <c r="K574" s="112"/>
      <c r="L574" s="122"/>
      <c r="M574" s="122"/>
      <c r="N574" s="122"/>
      <c r="O574" s="122"/>
      <c r="P574" s="122"/>
      <c r="Q574" s="122"/>
      <c r="R574" s="122"/>
      <c r="S574" s="122"/>
      <c r="T574" s="122"/>
      <c r="U574" s="122"/>
      <c r="V574" s="114"/>
      <c r="W574" s="116"/>
      <c r="X574" s="115"/>
      <c r="Y574" s="115"/>
      <c r="Z574" s="6"/>
    </row>
    <row r="575" spans="1:26" ht="22.5" customHeight="1" x14ac:dyDescent="0.35">
      <c r="A575" s="110"/>
      <c r="B575" s="111"/>
      <c r="C575" s="111"/>
      <c r="D575" s="111"/>
      <c r="E575" s="111"/>
      <c r="F575" s="111"/>
      <c r="G575" s="111"/>
      <c r="H575" s="111"/>
      <c r="I575" s="111"/>
      <c r="J575" s="111"/>
      <c r="K575" s="112"/>
      <c r="L575" s="122"/>
      <c r="M575" s="122"/>
      <c r="N575" s="122"/>
      <c r="O575" s="122"/>
      <c r="P575" s="122"/>
      <c r="Q575" s="122"/>
      <c r="R575" s="122"/>
      <c r="S575" s="122"/>
      <c r="T575" s="122"/>
      <c r="U575" s="122"/>
      <c r="V575" s="114"/>
      <c r="W575" s="116"/>
      <c r="X575" s="115"/>
      <c r="Y575" s="115"/>
      <c r="Z575" s="6"/>
    </row>
    <row r="576" spans="1:26" ht="22.5" customHeight="1" x14ac:dyDescent="0.35">
      <c r="A576" s="110"/>
      <c r="B576" s="111"/>
      <c r="C576" s="111"/>
      <c r="D576" s="111"/>
      <c r="E576" s="111"/>
      <c r="F576" s="111"/>
      <c r="G576" s="111"/>
      <c r="H576" s="111"/>
      <c r="I576" s="111"/>
      <c r="J576" s="111"/>
      <c r="K576" s="112"/>
      <c r="L576" s="122"/>
      <c r="M576" s="122"/>
      <c r="N576" s="122"/>
      <c r="O576" s="122"/>
      <c r="P576" s="122"/>
      <c r="Q576" s="122"/>
      <c r="R576" s="122"/>
      <c r="S576" s="122"/>
      <c r="T576" s="122"/>
      <c r="U576" s="122"/>
      <c r="V576" s="114"/>
      <c r="W576" s="116"/>
      <c r="X576" s="115"/>
      <c r="Y576" s="115"/>
      <c r="Z576" s="6"/>
    </row>
    <row r="577" spans="1:26" ht="22.5" customHeight="1" x14ac:dyDescent="0.35">
      <c r="A577" s="110"/>
      <c r="B577" s="111"/>
      <c r="C577" s="111"/>
      <c r="D577" s="111"/>
      <c r="E577" s="111"/>
      <c r="F577" s="111"/>
      <c r="G577" s="111"/>
      <c r="H577" s="111"/>
      <c r="I577" s="111"/>
      <c r="J577" s="111"/>
      <c r="K577" s="112"/>
      <c r="L577" s="122"/>
      <c r="M577" s="122"/>
      <c r="N577" s="122"/>
      <c r="O577" s="122"/>
      <c r="P577" s="122"/>
      <c r="Q577" s="122"/>
      <c r="R577" s="122"/>
      <c r="S577" s="122"/>
      <c r="T577" s="122"/>
      <c r="U577" s="122"/>
      <c r="V577" s="114"/>
      <c r="W577" s="116"/>
      <c r="X577" s="115"/>
      <c r="Y577" s="115"/>
      <c r="Z577" s="6"/>
    </row>
    <row r="578" spans="1:26" ht="22.5" customHeight="1" x14ac:dyDescent="0.35">
      <c r="A578" s="110"/>
      <c r="B578" s="111"/>
      <c r="C578" s="111"/>
      <c r="D578" s="111"/>
      <c r="E578" s="111"/>
      <c r="F578" s="111"/>
      <c r="G578" s="111"/>
      <c r="H578" s="111"/>
      <c r="I578" s="111"/>
      <c r="J578" s="111"/>
      <c r="K578" s="112"/>
      <c r="L578" s="122"/>
      <c r="M578" s="122"/>
      <c r="N578" s="122"/>
      <c r="O578" s="122"/>
      <c r="P578" s="122"/>
      <c r="Q578" s="122"/>
      <c r="R578" s="122"/>
      <c r="S578" s="122"/>
      <c r="T578" s="122"/>
      <c r="U578" s="122"/>
      <c r="V578" s="114"/>
      <c r="W578" s="116"/>
      <c r="X578" s="115"/>
      <c r="Y578" s="115"/>
      <c r="Z578" s="6"/>
    </row>
    <row r="579" spans="1:26" ht="22.5" customHeight="1" x14ac:dyDescent="0.35">
      <c r="A579" s="110"/>
      <c r="B579" s="111"/>
      <c r="C579" s="111"/>
      <c r="D579" s="111"/>
      <c r="E579" s="111"/>
      <c r="F579" s="111"/>
      <c r="G579" s="111"/>
      <c r="H579" s="111"/>
      <c r="I579" s="111"/>
      <c r="J579" s="111"/>
      <c r="K579" s="112"/>
      <c r="L579" s="122"/>
      <c r="M579" s="122"/>
      <c r="N579" s="122"/>
      <c r="O579" s="122"/>
      <c r="P579" s="122"/>
      <c r="Q579" s="122"/>
      <c r="R579" s="122"/>
      <c r="S579" s="122"/>
      <c r="T579" s="122"/>
      <c r="U579" s="122"/>
      <c r="V579" s="114"/>
      <c r="W579" s="116"/>
      <c r="X579" s="115"/>
      <c r="Y579" s="115"/>
      <c r="Z579" s="6"/>
    </row>
    <row r="580" spans="1:26" ht="22.5" customHeight="1" x14ac:dyDescent="0.35">
      <c r="A580" s="110"/>
      <c r="B580" s="111"/>
      <c r="C580" s="111"/>
      <c r="D580" s="111"/>
      <c r="E580" s="111"/>
      <c r="F580" s="111"/>
      <c r="G580" s="111"/>
      <c r="H580" s="111"/>
      <c r="I580" s="111"/>
      <c r="J580" s="111"/>
      <c r="K580" s="112"/>
      <c r="L580" s="122"/>
      <c r="M580" s="122"/>
      <c r="N580" s="122"/>
      <c r="O580" s="122"/>
      <c r="P580" s="122"/>
      <c r="Q580" s="122"/>
      <c r="R580" s="122"/>
      <c r="S580" s="122"/>
      <c r="T580" s="122"/>
      <c r="U580" s="122"/>
      <c r="V580" s="114"/>
      <c r="W580" s="116"/>
      <c r="X580" s="115"/>
      <c r="Y580" s="115"/>
      <c r="Z580" s="6"/>
    </row>
    <row r="581" spans="1:26" ht="22.5" customHeight="1" x14ac:dyDescent="0.35">
      <c r="A581" s="110"/>
      <c r="B581" s="111"/>
      <c r="C581" s="111"/>
      <c r="D581" s="111"/>
      <c r="E581" s="111"/>
      <c r="F581" s="111"/>
      <c r="G581" s="111"/>
      <c r="H581" s="111"/>
      <c r="I581" s="111"/>
      <c r="J581" s="111"/>
      <c r="K581" s="112"/>
      <c r="L581" s="122"/>
      <c r="M581" s="122"/>
      <c r="N581" s="122"/>
      <c r="O581" s="122"/>
      <c r="P581" s="122"/>
      <c r="Q581" s="122"/>
      <c r="R581" s="122"/>
      <c r="S581" s="122"/>
      <c r="T581" s="122"/>
      <c r="U581" s="122"/>
      <c r="V581" s="114"/>
      <c r="W581" s="116"/>
      <c r="X581" s="115"/>
      <c r="Y581" s="115"/>
      <c r="Z581" s="6"/>
    </row>
    <row r="582" spans="1:26" ht="22.5" customHeight="1" x14ac:dyDescent="0.35">
      <c r="A582" s="110"/>
      <c r="B582" s="111"/>
      <c r="C582" s="111"/>
      <c r="D582" s="111"/>
      <c r="E582" s="111"/>
      <c r="F582" s="111"/>
      <c r="G582" s="111"/>
      <c r="H582" s="111"/>
      <c r="I582" s="111"/>
      <c r="J582" s="111"/>
      <c r="K582" s="112"/>
      <c r="L582" s="122"/>
      <c r="M582" s="122"/>
      <c r="N582" s="122"/>
      <c r="O582" s="122"/>
      <c r="P582" s="122"/>
      <c r="Q582" s="122"/>
      <c r="R582" s="122"/>
      <c r="S582" s="122"/>
      <c r="T582" s="122"/>
      <c r="U582" s="122"/>
      <c r="V582" s="114"/>
      <c r="W582" s="116"/>
      <c r="X582" s="115"/>
      <c r="Y582" s="115"/>
      <c r="Z582" s="6"/>
    </row>
    <row r="583" spans="1:26" ht="22.5" customHeight="1" x14ac:dyDescent="0.35">
      <c r="A583" s="110"/>
      <c r="B583" s="111"/>
      <c r="C583" s="111"/>
      <c r="D583" s="111"/>
      <c r="E583" s="111"/>
      <c r="F583" s="111"/>
      <c r="G583" s="111"/>
      <c r="H583" s="111"/>
      <c r="I583" s="111"/>
      <c r="J583" s="111"/>
      <c r="K583" s="112"/>
      <c r="L583" s="122"/>
      <c r="M583" s="122"/>
      <c r="N583" s="122"/>
      <c r="O583" s="122"/>
      <c r="P583" s="122"/>
      <c r="Q583" s="122"/>
      <c r="R583" s="122"/>
      <c r="S583" s="122"/>
      <c r="T583" s="122"/>
      <c r="U583" s="122"/>
      <c r="V583" s="114"/>
      <c r="W583" s="116"/>
      <c r="X583" s="115"/>
      <c r="Y583" s="115"/>
      <c r="Z583" s="6"/>
    </row>
    <row r="584" spans="1:26" ht="22.5" customHeight="1" x14ac:dyDescent="0.35">
      <c r="A584" s="110"/>
      <c r="B584" s="111"/>
      <c r="C584" s="111"/>
      <c r="D584" s="111"/>
      <c r="E584" s="111"/>
      <c r="F584" s="111"/>
      <c r="G584" s="111"/>
      <c r="H584" s="111"/>
      <c r="I584" s="111"/>
      <c r="J584" s="111"/>
      <c r="K584" s="112"/>
      <c r="L584" s="122"/>
      <c r="M584" s="122"/>
      <c r="N584" s="122"/>
      <c r="O584" s="122"/>
      <c r="P584" s="122"/>
      <c r="Q584" s="122"/>
      <c r="R584" s="122"/>
      <c r="S584" s="122"/>
      <c r="T584" s="122"/>
      <c r="U584" s="122"/>
      <c r="V584" s="114"/>
      <c r="W584" s="116"/>
      <c r="X584" s="115"/>
      <c r="Y584" s="115"/>
      <c r="Z584" s="6"/>
    </row>
    <row r="585" spans="1:26" ht="22.5" customHeight="1" x14ac:dyDescent="0.35">
      <c r="A585" s="110"/>
      <c r="B585" s="111"/>
      <c r="C585" s="111"/>
      <c r="D585" s="111"/>
      <c r="E585" s="111"/>
      <c r="F585" s="111"/>
      <c r="G585" s="111"/>
      <c r="H585" s="116"/>
      <c r="I585" s="116"/>
      <c r="J585" s="116"/>
      <c r="K585" s="117"/>
      <c r="L585" s="121"/>
      <c r="M585" s="121"/>
      <c r="N585" s="121"/>
      <c r="O585" s="121"/>
      <c r="P585" s="121"/>
      <c r="Q585" s="121"/>
      <c r="R585" s="121"/>
      <c r="S585" s="121"/>
      <c r="T585" s="121"/>
      <c r="U585" s="121"/>
      <c r="V585" s="119"/>
      <c r="W585" s="116"/>
      <c r="X585" s="115"/>
      <c r="Y585" s="115"/>
      <c r="Z585" s="48"/>
    </row>
    <row r="586" spans="1:26" ht="22.5" customHeight="1" x14ac:dyDescent="0.35">
      <c r="A586" s="110"/>
      <c r="B586" s="111"/>
      <c r="C586" s="111"/>
      <c r="D586" s="111"/>
      <c r="E586" s="111"/>
      <c r="F586" s="111"/>
      <c r="G586" s="111"/>
      <c r="H586" s="116"/>
      <c r="I586" s="116"/>
      <c r="J586" s="116"/>
      <c r="K586" s="117"/>
      <c r="L586" s="121"/>
      <c r="M586" s="121"/>
      <c r="N586" s="121"/>
      <c r="O586" s="121"/>
      <c r="P586" s="121"/>
      <c r="Q586" s="121"/>
      <c r="R586" s="121"/>
      <c r="S586" s="121"/>
      <c r="T586" s="121"/>
      <c r="U586" s="121"/>
      <c r="V586" s="119"/>
      <c r="W586" s="116"/>
      <c r="X586" s="115"/>
      <c r="Y586" s="115"/>
      <c r="Z586" s="48"/>
    </row>
    <row r="587" spans="1:26" ht="22.5" customHeight="1" x14ac:dyDescent="0.35">
      <c r="A587" s="111"/>
      <c r="B587" s="111"/>
      <c r="C587" s="111"/>
      <c r="D587" s="111"/>
      <c r="E587" s="111"/>
      <c r="F587" s="111"/>
      <c r="G587" s="111"/>
      <c r="H587" s="116"/>
      <c r="I587" s="116"/>
      <c r="J587" s="116"/>
      <c r="K587" s="117"/>
      <c r="L587" s="121"/>
      <c r="M587" s="121"/>
      <c r="N587" s="121"/>
      <c r="O587" s="121"/>
      <c r="P587" s="121"/>
      <c r="Q587" s="121"/>
      <c r="R587" s="121"/>
      <c r="S587" s="121"/>
      <c r="T587" s="121"/>
      <c r="U587" s="121"/>
      <c r="V587" s="119"/>
      <c r="W587" s="116"/>
      <c r="X587" s="115"/>
      <c r="Y587" s="115"/>
      <c r="Z587" s="48"/>
    </row>
    <row r="588" spans="1:26" ht="22.5" customHeight="1" x14ac:dyDescent="0.35">
      <c r="A588" s="110"/>
      <c r="B588" s="111"/>
      <c r="C588" s="111"/>
      <c r="D588" s="111"/>
      <c r="E588" s="111"/>
      <c r="F588" s="111"/>
      <c r="G588" s="111"/>
      <c r="H588" s="116"/>
      <c r="I588" s="116"/>
      <c r="J588" s="116"/>
      <c r="K588" s="117"/>
      <c r="L588" s="121"/>
      <c r="M588" s="121"/>
      <c r="N588" s="121"/>
      <c r="O588" s="121"/>
      <c r="P588" s="121"/>
      <c r="Q588" s="121"/>
      <c r="R588" s="121"/>
      <c r="S588" s="121"/>
      <c r="T588" s="121"/>
      <c r="U588" s="121"/>
      <c r="V588" s="119"/>
      <c r="W588" s="116"/>
      <c r="X588" s="115"/>
      <c r="Y588" s="115"/>
      <c r="Z588" s="48"/>
    </row>
    <row r="589" spans="1:26" ht="22.5" customHeight="1" x14ac:dyDescent="0.35">
      <c r="A589" s="110"/>
      <c r="B589" s="111"/>
      <c r="C589" s="111"/>
      <c r="D589" s="111"/>
      <c r="E589" s="111"/>
      <c r="F589" s="111"/>
      <c r="G589" s="111"/>
      <c r="H589" s="111"/>
      <c r="I589" s="111"/>
      <c r="J589" s="111"/>
      <c r="K589" s="112"/>
      <c r="L589" s="122"/>
      <c r="M589" s="122"/>
      <c r="N589" s="122"/>
      <c r="O589" s="122"/>
      <c r="P589" s="122"/>
      <c r="Q589" s="122"/>
      <c r="R589" s="122"/>
      <c r="S589" s="122"/>
      <c r="T589" s="122"/>
      <c r="U589" s="122"/>
      <c r="V589" s="114"/>
      <c r="W589" s="116"/>
      <c r="X589" s="115"/>
      <c r="Y589" s="115"/>
      <c r="Z589" s="6"/>
    </row>
    <row r="590" spans="1:26" ht="22.5" customHeight="1" x14ac:dyDescent="0.35">
      <c r="A590" s="110"/>
      <c r="B590" s="111"/>
      <c r="C590" s="111"/>
      <c r="D590" s="111"/>
      <c r="E590" s="111"/>
      <c r="F590" s="111"/>
      <c r="G590" s="111"/>
      <c r="H590" s="111"/>
      <c r="I590" s="111"/>
      <c r="J590" s="111"/>
      <c r="K590" s="112"/>
      <c r="L590" s="122"/>
      <c r="M590" s="122"/>
      <c r="N590" s="122"/>
      <c r="O590" s="122"/>
      <c r="P590" s="122"/>
      <c r="Q590" s="122"/>
      <c r="R590" s="122"/>
      <c r="S590" s="122"/>
      <c r="T590" s="122"/>
      <c r="U590" s="122"/>
      <c r="V590" s="114"/>
      <c r="W590" s="116"/>
      <c r="X590" s="115"/>
      <c r="Y590" s="115"/>
      <c r="Z590" s="6"/>
    </row>
    <row r="591" spans="1:26" ht="22.5" customHeight="1" x14ac:dyDescent="0.35">
      <c r="A591" s="110"/>
      <c r="B591" s="111"/>
      <c r="C591" s="111"/>
      <c r="D591" s="111"/>
      <c r="E591" s="111"/>
      <c r="F591" s="111"/>
      <c r="G591" s="111"/>
      <c r="H591" s="111"/>
      <c r="I591" s="111"/>
      <c r="J591" s="111"/>
      <c r="K591" s="112"/>
      <c r="L591" s="122"/>
      <c r="M591" s="122"/>
      <c r="N591" s="122"/>
      <c r="O591" s="122"/>
      <c r="P591" s="122"/>
      <c r="Q591" s="122"/>
      <c r="R591" s="122"/>
      <c r="S591" s="122"/>
      <c r="T591" s="122"/>
      <c r="U591" s="122"/>
      <c r="V591" s="114"/>
      <c r="W591" s="116"/>
      <c r="X591" s="115"/>
      <c r="Y591" s="115"/>
      <c r="Z591" s="6"/>
    </row>
    <row r="592" spans="1:26" ht="22.5" customHeight="1" x14ac:dyDescent="0.35">
      <c r="A592" s="110"/>
      <c r="B592" s="111"/>
      <c r="C592" s="111"/>
      <c r="D592" s="111"/>
      <c r="E592" s="111"/>
      <c r="F592" s="111"/>
      <c r="G592" s="111"/>
      <c r="H592" s="111"/>
      <c r="I592" s="111"/>
      <c r="J592" s="111"/>
      <c r="K592" s="112"/>
      <c r="L592" s="122"/>
      <c r="M592" s="122"/>
      <c r="N592" s="122"/>
      <c r="O592" s="122"/>
      <c r="P592" s="122"/>
      <c r="Q592" s="122"/>
      <c r="R592" s="122"/>
      <c r="S592" s="122"/>
      <c r="T592" s="122"/>
      <c r="U592" s="122"/>
      <c r="V592" s="114"/>
      <c r="W592" s="116"/>
      <c r="X592" s="115"/>
      <c r="Y592" s="115"/>
      <c r="Z592" s="6"/>
    </row>
    <row r="593" spans="1:26" ht="22.5" customHeight="1" x14ac:dyDescent="0.35">
      <c r="A593" s="110"/>
      <c r="B593" s="111"/>
      <c r="C593" s="111"/>
      <c r="D593" s="111"/>
      <c r="E593" s="111"/>
      <c r="F593" s="111"/>
      <c r="G593" s="111"/>
      <c r="H593" s="111"/>
      <c r="I593" s="111"/>
      <c r="J593" s="111"/>
      <c r="K593" s="112"/>
      <c r="L593" s="122"/>
      <c r="M593" s="122"/>
      <c r="N593" s="122"/>
      <c r="O593" s="122"/>
      <c r="P593" s="122"/>
      <c r="Q593" s="122"/>
      <c r="R593" s="122"/>
      <c r="S593" s="122"/>
      <c r="T593" s="122"/>
      <c r="U593" s="122"/>
      <c r="V593" s="114"/>
      <c r="W593" s="116"/>
      <c r="X593" s="115"/>
      <c r="Y593" s="115"/>
      <c r="Z593" s="6"/>
    </row>
    <row r="594" spans="1:26" ht="22.5" customHeight="1" x14ac:dyDescent="0.35">
      <c r="A594" s="110"/>
      <c r="B594" s="111"/>
      <c r="C594" s="111"/>
      <c r="D594" s="111"/>
      <c r="E594" s="111"/>
      <c r="F594" s="111"/>
      <c r="G594" s="111"/>
      <c r="H594" s="111"/>
      <c r="I594" s="111"/>
      <c r="J594" s="111"/>
      <c r="K594" s="112"/>
      <c r="L594" s="122"/>
      <c r="M594" s="122"/>
      <c r="N594" s="122"/>
      <c r="O594" s="122"/>
      <c r="P594" s="122"/>
      <c r="Q594" s="122"/>
      <c r="R594" s="122"/>
      <c r="S594" s="122"/>
      <c r="T594" s="122"/>
      <c r="U594" s="122"/>
      <c r="V594" s="114"/>
      <c r="W594" s="116"/>
      <c r="X594" s="115"/>
      <c r="Y594" s="115"/>
      <c r="Z594" s="6"/>
    </row>
    <row r="595" spans="1:26" ht="22.5" customHeight="1" x14ac:dyDescent="0.35">
      <c r="A595" s="110"/>
      <c r="B595" s="111"/>
      <c r="C595" s="111"/>
      <c r="D595" s="111"/>
      <c r="E595" s="111"/>
      <c r="F595" s="111"/>
      <c r="G595" s="111"/>
      <c r="H595" s="111"/>
      <c r="I595" s="111"/>
      <c r="J595" s="111"/>
      <c r="K595" s="112"/>
      <c r="L595" s="122"/>
      <c r="M595" s="122"/>
      <c r="N595" s="122"/>
      <c r="O595" s="122"/>
      <c r="P595" s="122"/>
      <c r="Q595" s="122"/>
      <c r="R595" s="122"/>
      <c r="S595" s="122"/>
      <c r="T595" s="122"/>
      <c r="U595" s="122"/>
      <c r="V595" s="114"/>
      <c r="W595" s="116"/>
      <c r="X595" s="115"/>
      <c r="Y595" s="115"/>
      <c r="Z595" s="6"/>
    </row>
    <row r="596" spans="1:26" ht="22.5" customHeight="1" x14ac:dyDescent="0.35">
      <c r="A596" s="110"/>
      <c r="B596" s="111"/>
      <c r="C596" s="111"/>
      <c r="D596" s="111"/>
      <c r="E596" s="111"/>
      <c r="F596" s="111"/>
      <c r="G596" s="111"/>
      <c r="H596" s="111"/>
      <c r="I596" s="111"/>
      <c r="J596" s="111"/>
      <c r="K596" s="112"/>
      <c r="L596" s="122"/>
      <c r="M596" s="122"/>
      <c r="N596" s="122"/>
      <c r="O596" s="122"/>
      <c r="P596" s="122"/>
      <c r="Q596" s="122"/>
      <c r="R596" s="122"/>
      <c r="S596" s="122"/>
      <c r="T596" s="122"/>
      <c r="U596" s="122"/>
      <c r="V596" s="114"/>
      <c r="W596" s="116"/>
      <c r="X596" s="115"/>
      <c r="Y596" s="115"/>
      <c r="Z596" s="6"/>
    </row>
    <row r="597" spans="1:26" ht="22.5" customHeight="1" x14ac:dyDescent="0.35">
      <c r="A597" s="110"/>
      <c r="B597" s="111"/>
      <c r="C597" s="111"/>
      <c r="D597" s="111"/>
      <c r="E597" s="111"/>
      <c r="F597" s="111"/>
      <c r="G597" s="111"/>
      <c r="H597" s="111"/>
      <c r="I597" s="111"/>
      <c r="J597" s="111"/>
      <c r="K597" s="112"/>
      <c r="L597" s="122"/>
      <c r="M597" s="122"/>
      <c r="N597" s="122"/>
      <c r="O597" s="122"/>
      <c r="P597" s="122"/>
      <c r="Q597" s="122"/>
      <c r="R597" s="122"/>
      <c r="S597" s="122"/>
      <c r="T597" s="122"/>
      <c r="U597" s="122"/>
      <c r="V597" s="114"/>
      <c r="W597" s="116"/>
      <c r="X597" s="115"/>
      <c r="Y597" s="115"/>
      <c r="Z597" s="6"/>
    </row>
    <row r="598" spans="1:26" ht="22.5" customHeight="1" x14ac:dyDescent="0.35">
      <c r="A598" s="110"/>
      <c r="B598" s="111"/>
      <c r="C598" s="111"/>
      <c r="D598" s="111"/>
      <c r="E598" s="111"/>
      <c r="F598" s="111"/>
      <c r="G598" s="111"/>
      <c r="H598" s="111"/>
      <c r="I598" s="111"/>
      <c r="J598" s="111"/>
      <c r="K598" s="112"/>
      <c r="L598" s="122"/>
      <c r="M598" s="122"/>
      <c r="N598" s="122"/>
      <c r="O598" s="122"/>
      <c r="P598" s="122"/>
      <c r="Q598" s="122"/>
      <c r="R598" s="122"/>
      <c r="S598" s="122"/>
      <c r="T598" s="122"/>
      <c r="U598" s="122"/>
      <c r="V598" s="114"/>
      <c r="W598" s="116"/>
      <c r="X598" s="115"/>
      <c r="Y598" s="115"/>
      <c r="Z598" s="6"/>
    </row>
    <row r="599" spans="1:26" ht="36" customHeight="1" x14ac:dyDescent="0.3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36" customHeight="1" x14ac:dyDescent="0.3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36" customHeight="1" x14ac:dyDescent="0.3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36" customHeight="1" x14ac:dyDescent="0.3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36" customHeight="1" x14ac:dyDescent="0.3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36" customHeight="1" x14ac:dyDescent="0.3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36" customHeight="1" x14ac:dyDescent="0.3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36" customHeight="1" x14ac:dyDescent="0.3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36" customHeight="1" x14ac:dyDescent="0.3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36" customHeight="1" x14ac:dyDescent="0.3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36" customHeight="1" x14ac:dyDescent="0.3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36" customHeight="1" x14ac:dyDescent="0.3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36" customHeight="1" x14ac:dyDescent="0.3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36" customHeight="1" x14ac:dyDescent="0.3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36" customHeight="1" x14ac:dyDescent="0.3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36" customHeight="1" x14ac:dyDescent="0.3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36" customHeight="1" x14ac:dyDescent="0.3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36" customHeight="1" x14ac:dyDescent="0.3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36" customHeight="1" x14ac:dyDescent="0.3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36" customHeight="1" x14ac:dyDescent="0.3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36" customHeight="1" x14ac:dyDescent="0.3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36" customHeight="1" x14ac:dyDescent="0.3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36" customHeight="1" x14ac:dyDescent="0.3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36" customHeight="1" x14ac:dyDescent="0.3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36" customHeight="1" x14ac:dyDescent="0.3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36" customHeight="1" x14ac:dyDescent="0.3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36" customHeight="1" x14ac:dyDescent="0.3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36" customHeight="1" x14ac:dyDescent="0.3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36" customHeight="1" x14ac:dyDescent="0.3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36" customHeight="1" x14ac:dyDescent="0.3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36" customHeight="1" x14ac:dyDescent="0.3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36" customHeight="1" x14ac:dyDescent="0.3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36" customHeight="1" x14ac:dyDescent="0.3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36" customHeight="1" x14ac:dyDescent="0.3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36" customHeight="1" x14ac:dyDescent="0.3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36" customHeight="1" x14ac:dyDescent="0.3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36" customHeight="1" x14ac:dyDescent="0.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36" customHeight="1" x14ac:dyDescent="0.3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36" customHeight="1" x14ac:dyDescent="0.3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36" customHeight="1" x14ac:dyDescent="0.3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36" customHeight="1" x14ac:dyDescent="0.3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36" customHeight="1" x14ac:dyDescent="0.3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36" customHeight="1" x14ac:dyDescent="0.3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36" customHeight="1" x14ac:dyDescent="0.3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36" customHeight="1" x14ac:dyDescent="0.3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36" customHeight="1" x14ac:dyDescent="0.3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36" customHeight="1" x14ac:dyDescent="0.3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36" customHeight="1" x14ac:dyDescent="0.3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36" customHeight="1" x14ac:dyDescent="0.3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36" customHeight="1" x14ac:dyDescent="0.3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36" customHeight="1" x14ac:dyDescent="0.3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36" customHeight="1" x14ac:dyDescent="0.3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36" customHeight="1" x14ac:dyDescent="0.3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36" customHeight="1" x14ac:dyDescent="0.3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36" customHeight="1" x14ac:dyDescent="0.3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36" customHeight="1" x14ac:dyDescent="0.3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36" customHeight="1" x14ac:dyDescent="0.3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36" customHeight="1" x14ac:dyDescent="0.3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36" customHeight="1" x14ac:dyDescent="0.3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36" customHeight="1" x14ac:dyDescent="0.3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36" customHeight="1" x14ac:dyDescent="0.3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36" customHeight="1" x14ac:dyDescent="0.3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36" customHeight="1" x14ac:dyDescent="0.3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36" customHeight="1" x14ac:dyDescent="0.3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36" customHeight="1" x14ac:dyDescent="0.3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36" customHeight="1" x14ac:dyDescent="0.3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36" customHeight="1" x14ac:dyDescent="0.3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36" customHeight="1" x14ac:dyDescent="0.3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36" customHeight="1" x14ac:dyDescent="0.3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36" customHeight="1" x14ac:dyDescent="0.3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36" customHeight="1" x14ac:dyDescent="0.3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36" customHeight="1" x14ac:dyDescent="0.3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36" customHeight="1" x14ac:dyDescent="0.3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36" customHeight="1" x14ac:dyDescent="0.3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36" customHeight="1" x14ac:dyDescent="0.3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36" customHeight="1" x14ac:dyDescent="0.3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36" customHeight="1" x14ac:dyDescent="0.3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36" customHeight="1" x14ac:dyDescent="0.3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36" customHeight="1" x14ac:dyDescent="0.3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36" customHeight="1" x14ac:dyDescent="0.3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36" customHeight="1" x14ac:dyDescent="0.3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36" customHeight="1" x14ac:dyDescent="0.3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36" customHeight="1" x14ac:dyDescent="0.3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36" customHeight="1" x14ac:dyDescent="0.3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36" customHeight="1" x14ac:dyDescent="0.3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36" customHeight="1" x14ac:dyDescent="0.3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36" customHeight="1" x14ac:dyDescent="0.3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36" customHeight="1" x14ac:dyDescent="0.3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36" customHeight="1" x14ac:dyDescent="0.3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36" customHeight="1" x14ac:dyDescent="0.3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36" customHeight="1" x14ac:dyDescent="0.3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36" customHeight="1" x14ac:dyDescent="0.3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36" customHeight="1" x14ac:dyDescent="0.3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36" customHeight="1" x14ac:dyDescent="0.3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36" customHeight="1" x14ac:dyDescent="0.3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36" customHeight="1" x14ac:dyDescent="0.3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36" customHeight="1" x14ac:dyDescent="0.3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36" customHeight="1" x14ac:dyDescent="0.3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36" customHeight="1" x14ac:dyDescent="0.3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36" customHeight="1" x14ac:dyDescent="0.3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36" customHeight="1" x14ac:dyDescent="0.3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36" customHeight="1" x14ac:dyDescent="0.3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36" customHeight="1" x14ac:dyDescent="0.3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36" customHeight="1" x14ac:dyDescent="0.3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36" customHeight="1" x14ac:dyDescent="0.3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36" customHeight="1" x14ac:dyDescent="0.3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36" customHeight="1" x14ac:dyDescent="0.3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36" customHeight="1" x14ac:dyDescent="0.3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36" customHeight="1" x14ac:dyDescent="0.3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36" customHeight="1" x14ac:dyDescent="0.3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36" customHeight="1" x14ac:dyDescent="0.3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36" customHeight="1" x14ac:dyDescent="0.3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36" customHeight="1" x14ac:dyDescent="0.3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36" customHeight="1" x14ac:dyDescent="0.3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36" customHeight="1" x14ac:dyDescent="0.3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36" customHeight="1" x14ac:dyDescent="0.3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36" customHeight="1" x14ac:dyDescent="0.3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36" customHeight="1" x14ac:dyDescent="0.3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36" customHeight="1" x14ac:dyDescent="0.3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36" customHeight="1" x14ac:dyDescent="0.3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36" customHeight="1" x14ac:dyDescent="0.3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36" customHeight="1" x14ac:dyDescent="0.3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36" customHeight="1" x14ac:dyDescent="0.3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36" customHeight="1" x14ac:dyDescent="0.3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36" customHeight="1" x14ac:dyDescent="0.3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36" customHeight="1" x14ac:dyDescent="0.3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36" customHeight="1" x14ac:dyDescent="0.3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36" customHeight="1" x14ac:dyDescent="0.3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36" customHeight="1" x14ac:dyDescent="0.3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36" customHeight="1" x14ac:dyDescent="0.3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36" customHeight="1" x14ac:dyDescent="0.3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36" customHeight="1" x14ac:dyDescent="0.3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36" customHeight="1" x14ac:dyDescent="0.3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36" customHeight="1" x14ac:dyDescent="0.3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36" customHeight="1" x14ac:dyDescent="0.3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36" customHeight="1" x14ac:dyDescent="0.3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36" customHeight="1" x14ac:dyDescent="0.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36" customHeight="1" x14ac:dyDescent="0.3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36" customHeight="1" x14ac:dyDescent="0.3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36" customHeight="1" x14ac:dyDescent="0.3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36" customHeight="1" x14ac:dyDescent="0.3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36" customHeight="1" x14ac:dyDescent="0.3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36" customHeight="1" x14ac:dyDescent="0.3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36" customHeight="1" x14ac:dyDescent="0.3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36" customHeight="1" x14ac:dyDescent="0.3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36" customHeight="1" x14ac:dyDescent="0.3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36" customHeight="1" x14ac:dyDescent="0.3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36" customHeight="1" x14ac:dyDescent="0.3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36" customHeight="1" x14ac:dyDescent="0.3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36" customHeight="1" x14ac:dyDescent="0.3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36" customHeight="1" x14ac:dyDescent="0.3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36" customHeight="1" x14ac:dyDescent="0.3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36" customHeight="1" x14ac:dyDescent="0.3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36" customHeight="1" x14ac:dyDescent="0.3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36" customHeight="1" x14ac:dyDescent="0.3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36" customHeight="1" x14ac:dyDescent="0.3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36" customHeight="1" x14ac:dyDescent="0.3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36" customHeight="1" x14ac:dyDescent="0.3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36" customHeight="1" x14ac:dyDescent="0.3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36" customHeight="1" x14ac:dyDescent="0.3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36" customHeight="1" x14ac:dyDescent="0.3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36" customHeight="1" x14ac:dyDescent="0.3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36" customHeight="1" x14ac:dyDescent="0.3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36" customHeight="1" x14ac:dyDescent="0.3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36" customHeight="1" x14ac:dyDescent="0.3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36" customHeight="1" x14ac:dyDescent="0.3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36" customHeight="1" x14ac:dyDescent="0.3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36" customHeight="1" x14ac:dyDescent="0.3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36" customHeight="1" x14ac:dyDescent="0.3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36" customHeight="1" x14ac:dyDescent="0.3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36" customHeight="1" x14ac:dyDescent="0.3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36" customHeight="1" x14ac:dyDescent="0.3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36" customHeight="1" x14ac:dyDescent="0.3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36" customHeight="1" x14ac:dyDescent="0.3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36" customHeight="1" x14ac:dyDescent="0.3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36" customHeight="1" x14ac:dyDescent="0.3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36" customHeight="1" x14ac:dyDescent="0.3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36" customHeight="1" x14ac:dyDescent="0.3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36" customHeight="1" x14ac:dyDescent="0.3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36" customHeight="1" x14ac:dyDescent="0.3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36" customHeight="1" x14ac:dyDescent="0.3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36" customHeight="1" x14ac:dyDescent="0.3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36" customHeight="1" x14ac:dyDescent="0.3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36" customHeight="1" x14ac:dyDescent="0.3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36" customHeight="1" x14ac:dyDescent="0.3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36" customHeight="1" x14ac:dyDescent="0.3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36" customHeight="1" x14ac:dyDescent="0.3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36" customHeight="1" x14ac:dyDescent="0.3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36" customHeight="1" x14ac:dyDescent="0.3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36" customHeight="1" x14ac:dyDescent="0.3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36" customHeight="1" x14ac:dyDescent="0.3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36" customHeight="1" x14ac:dyDescent="0.3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36" customHeight="1" x14ac:dyDescent="0.3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36" customHeight="1" x14ac:dyDescent="0.3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36" customHeight="1" x14ac:dyDescent="0.3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36" customHeight="1" x14ac:dyDescent="0.3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36" customHeight="1" x14ac:dyDescent="0.3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36" customHeight="1" x14ac:dyDescent="0.3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36" customHeight="1" x14ac:dyDescent="0.3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36" customHeight="1" x14ac:dyDescent="0.3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36" customHeight="1" x14ac:dyDescent="0.3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36" customHeight="1" x14ac:dyDescent="0.3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36" customHeight="1" x14ac:dyDescent="0.3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36" customHeight="1" x14ac:dyDescent="0.3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36" customHeight="1" x14ac:dyDescent="0.3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36" customHeight="1" x14ac:dyDescent="0.3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36" customHeight="1" x14ac:dyDescent="0.3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36" customHeight="1" x14ac:dyDescent="0.3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36" customHeight="1" x14ac:dyDescent="0.3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36" customHeight="1" x14ac:dyDescent="0.3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36" customHeight="1" x14ac:dyDescent="0.3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36" customHeight="1" x14ac:dyDescent="0.3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36" customHeight="1" x14ac:dyDescent="0.3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36" customHeight="1" x14ac:dyDescent="0.3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36" customHeight="1" x14ac:dyDescent="0.3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36" customHeight="1" x14ac:dyDescent="0.3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36" customHeight="1" x14ac:dyDescent="0.3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36" customHeight="1" x14ac:dyDescent="0.3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36" customHeight="1" x14ac:dyDescent="0.3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36" customHeight="1" x14ac:dyDescent="0.3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36" customHeight="1" x14ac:dyDescent="0.3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36" customHeight="1" x14ac:dyDescent="0.3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36" customHeight="1" x14ac:dyDescent="0.3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36" customHeight="1" x14ac:dyDescent="0.3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36" customHeight="1" x14ac:dyDescent="0.3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36" customHeight="1" x14ac:dyDescent="0.3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36" customHeight="1" x14ac:dyDescent="0.3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36" customHeight="1" x14ac:dyDescent="0.3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36" customHeight="1" x14ac:dyDescent="0.3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36" customHeight="1" x14ac:dyDescent="0.3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36" customHeight="1" x14ac:dyDescent="0.3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36" customHeight="1" x14ac:dyDescent="0.3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36" customHeight="1" x14ac:dyDescent="0.3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36" customHeight="1" x14ac:dyDescent="0.3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36" customHeight="1" x14ac:dyDescent="0.3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36" customHeight="1" x14ac:dyDescent="0.3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36" customHeight="1" x14ac:dyDescent="0.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36" customHeight="1" x14ac:dyDescent="0.3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36" customHeight="1" x14ac:dyDescent="0.3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36" customHeight="1" x14ac:dyDescent="0.3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36" customHeight="1" x14ac:dyDescent="0.3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36" customHeight="1" x14ac:dyDescent="0.3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36" customHeight="1" x14ac:dyDescent="0.3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36" customHeight="1" x14ac:dyDescent="0.3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36" customHeight="1" x14ac:dyDescent="0.3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36" customHeight="1" x14ac:dyDescent="0.3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36" customHeight="1" x14ac:dyDescent="0.3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36" customHeight="1" x14ac:dyDescent="0.3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36" customHeight="1" x14ac:dyDescent="0.3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36" customHeight="1" x14ac:dyDescent="0.3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36" customHeight="1" x14ac:dyDescent="0.3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36" customHeight="1" x14ac:dyDescent="0.3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36" customHeight="1" x14ac:dyDescent="0.3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36" customHeight="1" x14ac:dyDescent="0.3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36" customHeight="1" x14ac:dyDescent="0.3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36" customHeight="1" x14ac:dyDescent="0.3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36" customHeight="1" x14ac:dyDescent="0.3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36" customHeight="1" x14ac:dyDescent="0.3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36" customHeight="1" x14ac:dyDescent="0.3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36" customHeight="1" x14ac:dyDescent="0.3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36" customHeight="1" x14ac:dyDescent="0.3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36" customHeight="1" x14ac:dyDescent="0.3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36" customHeight="1" x14ac:dyDescent="0.3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36" customHeight="1" x14ac:dyDescent="0.3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36" customHeight="1" x14ac:dyDescent="0.3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36" customHeight="1" x14ac:dyDescent="0.3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36" customHeight="1" x14ac:dyDescent="0.3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36" customHeight="1" x14ac:dyDescent="0.3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36" customHeight="1" x14ac:dyDescent="0.3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36" customHeight="1" x14ac:dyDescent="0.3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36" customHeight="1" x14ac:dyDescent="0.3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36" customHeight="1" x14ac:dyDescent="0.3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36" customHeight="1" x14ac:dyDescent="0.3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36" customHeight="1" x14ac:dyDescent="0.3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36" customHeight="1" x14ac:dyDescent="0.3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36" customHeight="1" x14ac:dyDescent="0.3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36" customHeight="1" x14ac:dyDescent="0.3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36" customHeight="1" x14ac:dyDescent="0.3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36" customHeight="1" x14ac:dyDescent="0.3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36" customHeight="1" x14ac:dyDescent="0.3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36" customHeight="1" x14ac:dyDescent="0.3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36" customHeight="1" x14ac:dyDescent="0.3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36" customHeight="1" x14ac:dyDescent="0.3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36" customHeight="1" x14ac:dyDescent="0.3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36" customHeight="1" x14ac:dyDescent="0.3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36" customHeight="1" x14ac:dyDescent="0.3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36" customHeight="1" x14ac:dyDescent="0.3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36" customHeight="1" x14ac:dyDescent="0.3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36" customHeight="1" x14ac:dyDescent="0.3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36" customHeight="1" x14ac:dyDescent="0.3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36" customHeight="1" x14ac:dyDescent="0.3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36" customHeight="1" x14ac:dyDescent="0.3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36" customHeight="1" x14ac:dyDescent="0.3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36" customHeight="1" x14ac:dyDescent="0.3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36" customHeight="1" x14ac:dyDescent="0.3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36" customHeight="1" x14ac:dyDescent="0.3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36" customHeight="1" x14ac:dyDescent="0.3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36" customHeight="1" x14ac:dyDescent="0.3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36" customHeight="1" x14ac:dyDescent="0.3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36" customHeight="1" x14ac:dyDescent="0.3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36" customHeight="1" x14ac:dyDescent="0.3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36" customHeight="1" x14ac:dyDescent="0.3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36" customHeight="1" x14ac:dyDescent="0.3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36" customHeight="1" x14ac:dyDescent="0.3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36" customHeight="1" x14ac:dyDescent="0.3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36" customHeight="1" x14ac:dyDescent="0.3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36" customHeight="1" x14ac:dyDescent="0.3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36" customHeight="1" x14ac:dyDescent="0.3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36" customHeight="1" x14ac:dyDescent="0.3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36" customHeight="1" x14ac:dyDescent="0.3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36" customHeight="1" x14ac:dyDescent="0.3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36" customHeight="1" x14ac:dyDescent="0.3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36" customHeight="1" x14ac:dyDescent="0.3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36" customHeight="1" x14ac:dyDescent="0.3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36" customHeight="1" x14ac:dyDescent="0.3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36" customHeight="1" x14ac:dyDescent="0.3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36" customHeight="1" x14ac:dyDescent="0.3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36" customHeight="1" x14ac:dyDescent="0.3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36" customHeight="1" x14ac:dyDescent="0.3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36" customHeight="1" x14ac:dyDescent="0.3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36" customHeight="1" x14ac:dyDescent="0.3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36" customHeight="1" x14ac:dyDescent="0.3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36" customHeight="1" x14ac:dyDescent="0.3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36" customHeight="1" x14ac:dyDescent="0.3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36" customHeight="1" x14ac:dyDescent="0.3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36" customHeight="1" x14ac:dyDescent="0.3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36" customHeight="1" x14ac:dyDescent="0.3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36" customHeight="1" x14ac:dyDescent="0.3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36" customHeight="1" x14ac:dyDescent="0.3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36" customHeight="1" x14ac:dyDescent="0.3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36" customHeight="1" x14ac:dyDescent="0.3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36" customHeight="1" x14ac:dyDescent="0.3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36" customHeight="1" x14ac:dyDescent="0.3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36" customHeight="1" x14ac:dyDescent="0.3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36" customHeight="1" x14ac:dyDescent="0.3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36" customHeight="1" x14ac:dyDescent="0.3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36" customHeight="1" x14ac:dyDescent="0.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36" customHeight="1" x14ac:dyDescent="0.3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36" customHeight="1" x14ac:dyDescent="0.3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36" customHeight="1" x14ac:dyDescent="0.3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36" customHeight="1" x14ac:dyDescent="0.3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36" customHeight="1" x14ac:dyDescent="0.3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36" customHeight="1" x14ac:dyDescent="0.3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36" customHeight="1" x14ac:dyDescent="0.3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36" customHeight="1" x14ac:dyDescent="0.3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36" customHeight="1" x14ac:dyDescent="0.3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36" customHeight="1" x14ac:dyDescent="0.3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36" customHeight="1" x14ac:dyDescent="0.3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36" customHeight="1" x14ac:dyDescent="0.3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36" customHeight="1" x14ac:dyDescent="0.3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36" customHeight="1" x14ac:dyDescent="0.3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36" customHeight="1" x14ac:dyDescent="0.3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36" customHeight="1" x14ac:dyDescent="0.3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36" customHeight="1" x14ac:dyDescent="0.3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36" customHeight="1" x14ac:dyDescent="0.3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36" customHeight="1" x14ac:dyDescent="0.3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36" customHeight="1" x14ac:dyDescent="0.3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36" customHeight="1" x14ac:dyDescent="0.3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36" customHeight="1" x14ac:dyDescent="0.3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36" customHeight="1" x14ac:dyDescent="0.3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36" customHeight="1" x14ac:dyDescent="0.3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36" customHeight="1" x14ac:dyDescent="0.3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36" customHeight="1" x14ac:dyDescent="0.3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36" customHeight="1" x14ac:dyDescent="0.3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36" customHeight="1" x14ac:dyDescent="0.3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36" customHeight="1" x14ac:dyDescent="0.3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36" customHeight="1" x14ac:dyDescent="0.3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36" customHeight="1" x14ac:dyDescent="0.3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36" customHeight="1" x14ac:dyDescent="0.3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36" customHeight="1" x14ac:dyDescent="0.3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36" customHeight="1" x14ac:dyDescent="0.3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36" customHeight="1" x14ac:dyDescent="0.3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36" customHeight="1" x14ac:dyDescent="0.3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36" customHeight="1" x14ac:dyDescent="0.3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36" customHeight="1" x14ac:dyDescent="0.3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36" customHeight="1" x14ac:dyDescent="0.3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36" customHeight="1" x14ac:dyDescent="0.3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36" customHeight="1" x14ac:dyDescent="0.3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36" customHeight="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36" customHeight="1" x14ac:dyDescent="0.3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36" customHeight="1" x14ac:dyDescent="0.3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36" customHeight="1" x14ac:dyDescent="0.3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36" customHeight="1" x14ac:dyDescent="0.3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36" customHeight="1" x14ac:dyDescent="0.3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36" customHeight="1" x14ac:dyDescent="0.3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36" customHeight="1" x14ac:dyDescent="0.3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36" customHeight="1" x14ac:dyDescent="0.3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36" customHeight="1" x14ac:dyDescent="0.3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36" customHeight="1" x14ac:dyDescent="0.3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36" customHeight="1" x14ac:dyDescent="0.3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36" customHeight="1" x14ac:dyDescent="0.3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36" customHeight="1" x14ac:dyDescent="0.3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36" customHeight="1" x14ac:dyDescent="0.3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36" customHeight="1" x14ac:dyDescent="0.3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36" customHeight="1" x14ac:dyDescent="0.3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36" customHeight="1" x14ac:dyDescent="0.3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36" customHeight="1" x14ac:dyDescent="0.3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36" customHeight="1" x14ac:dyDescent="0.3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36" customHeight="1" x14ac:dyDescent="0.3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36" customHeight="1" x14ac:dyDescent="0.3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36" customHeight="1" x14ac:dyDescent="0.3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36" customHeight="1" x14ac:dyDescent="0.3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autoFilter ref="A6:Z479" xr:uid="{00000000-0009-0000-0000-000004000000}"/>
  <mergeCells count="7">
    <mergeCell ref="A1:W1"/>
    <mergeCell ref="A2:W2"/>
    <mergeCell ref="A3:W3"/>
    <mergeCell ref="A4:W4"/>
    <mergeCell ref="A5:I5"/>
    <mergeCell ref="M5:N5"/>
    <mergeCell ref="P5:S5"/>
  </mergeCells>
  <conditionalFormatting sqref="V7:V477">
    <cfRule type="cellIs" dxfId="0" priority="1" operator="greaterThan">
      <formula>1</formula>
    </cfRule>
  </conditionalFormatting>
  <printOptions horizontalCentered="1" verticalCentered="1"/>
  <pageMargins left="0.78740157480314965" right="0.78740157480314965" top="0.98425196850393704" bottom="0.98425196850393704" header="0" footer="0"/>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BK1070"/>
  <sheetViews>
    <sheetView tabSelected="1" topLeftCell="H1" zoomScale="115" zoomScaleNormal="115" workbookViewId="0">
      <pane xSplit="1" ySplit="3" topLeftCell="I44" activePane="bottomRight" state="frozen"/>
      <selection activeCell="H1" sqref="H1"/>
      <selection pane="topRight" activeCell="I1" sqref="I1"/>
      <selection pane="bottomLeft" activeCell="H4" sqref="H4"/>
      <selection pane="bottomRight" activeCell="I56" sqref="I55:L56"/>
    </sheetView>
  </sheetViews>
  <sheetFormatPr baseColWidth="10" defaultColWidth="14.453125" defaultRowHeight="15" customHeight="1" x14ac:dyDescent="0.35"/>
  <cols>
    <col min="1" max="1" width="16" hidden="1" customWidth="1"/>
    <col min="2" max="2" width="14.1796875" hidden="1" customWidth="1"/>
    <col min="3" max="4" width="14.453125" hidden="1" customWidth="1"/>
    <col min="5" max="6" width="10.7265625" hidden="1" customWidth="1"/>
    <col min="7" max="7" width="10.7265625" customWidth="1"/>
    <col min="8" max="8" width="74.54296875" customWidth="1"/>
    <col min="9" max="9" width="26" customWidth="1"/>
    <col min="10" max="10" width="26.453125" customWidth="1"/>
    <col min="11" max="16" width="25.7265625" customWidth="1"/>
    <col min="17" max="36" width="20.26953125" customWidth="1"/>
    <col min="37" max="37" width="23.453125" customWidth="1"/>
    <col min="38" max="40" width="21.81640625" customWidth="1"/>
    <col min="41" max="41" width="22.90625" customWidth="1"/>
    <col min="42" max="42" width="24.81640625" customWidth="1"/>
    <col min="43" max="43" width="24.7265625" customWidth="1"/>
    <col min="44" max="44" width="24.6328125" customWidth="1"/>
    <col min="45" max="45" width="51.453125" customWidth="1"/>
    <col min="46" max="63" width="14.453125" customWidth="1"/>
  </cols>
  <sheetData>
    <row r="1" spans="1:63" ht="78" customHeight="1" thickBot="1" x14ac:dyDescent="0.4">
      <c r="A1" s="321"/>
      <c r="B1" s="322"/>
      <c r="C1" s="322"/>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123"/>
      <c r="AU1" s="123"/>
      <c r="AV1" s="123"/>
      <c r="AW1" s="123"/>
      <c r="AX1" s="123"/>
      <c r="AY1" s="123"/>
      <c r="AZ1" s="123"/>
      <c r="BA1" s="123"/>
      <c r="BB1" s="123"/>
      <c r="BC1" s="123"/>
      <c r="BD1" s="123"/>
      <c r="BE1" s="123"/>
      <c r="BF1" s="123"/>
      <c r="BG1" s="123"/>
      <c r="BH1" s="123"/>
      <c r="BI1" s="123"/>
      <c r="BJ1" s="123"/>
      <c r="BK1" s="123"/>
    </row>
    <row r="2" spans="1:63" ht="30.75" customHeight="1" thickTop="1" thickBot="1" x14ac:dyDescent="0.4">
      <c r="A2" s="323" t="s">
        <v>859</v>
      </c>
      <c r="B2" s="319"/>
      <c r="C2" s="319"/>
      <c r="D2" s="319"/>
      <c r="E2" s="319"/>
      <c r="F2" s="319"/>
      <c r="G2" s="320"/>
      <c r="H2" s="324" t="s">
        <v>630</v>
      </c>
      <c r="I2" s="318" t="s">
        <v>631</v>
      </c>
      <c r="J2" s="319"/>
      <c r="K2" s="319"/>
      <c r="L2" s="320"/>
      <c r="M2" s="318" t="s">
        <v>632</v>
      </c>
      <c r="N2" s="319"/>
      <c r="O2" s="319"/>
      <c r="P2" s="320"/>
      <c r="Q2" s="318" t="s">
        <v>633</v>
      </c>
      <c r="R2" s="319"/>
      <c r="S2" s="319"/>
      <c r="T2" s="320"/>
      <c r="U2" s="318" t="s">
        <v>634</v>
      </c>
      <c r="V2" s="319"/>
      <c r="W2" s="319"/>
      <c r="X2" s="320"/>
      <c r="Y2" s="318" t="s">
        <v>860</v>
      </c>
      <c r="Z2" s="319"/>
      <c r="AA2" s="319"/>
      <c r="AB2" s="320"/>
      <c r="AC2" s="318" t="s">
        <v>861</v>
      </c>
      <c r="AD2" s="319"/>
      <c r="AE2" s="319"/>
      <c r="AF2" s="320"/>
      <c r="AG2" s="318" t="s">
        <v>635</v>
      </c>
      <c r="AH2" s="319"/>
      <c r="AI2" s="319"/>
      <c r="AJ2" s="320"/>
      <c r="AK2" s="318" t="s">
        <v>636</v>
      </c>
      <c r="AL2" s="319"/>
      <c r="AM2" s="319"/>
      <c r="AN2" s="320"/>
      <c r="AO2" s="318" t="s">
        <v>637</v>
      </c>
      <c r="AP2" s="319"/>
      <c r="AQ2" s="319"/>
      <c r="AR2" s="320"/>
      <c r="AS2" s="124" t="s">
        <v>638</v>
      </c>
      <c r="AT2" s="123"/>
      <c r="AU2" s="123"/>
      <c r="AV2" s="123"/>
      <c r="AW2" s="123"/>
      <c r="AX2" s="123"/>
      <c r="AY2" s="123"/>
      <c r="AZ2" s="123"/>
      <c r="BA2" s="123"/>
      <c r="BB2" s="123"/>
      <c r="BC2" s="123"/>
      <c r="BD2" s="123"/>
      <c r="BE2" s="123"/>
      <c r="BF2" s="123"/>
      <c r="BG2" s="123"/>
      <c r="BH2" s="123"/>
      <c r="BI2" s="123"/>
      <c r="BJ2" s="123"/>
      <c r="BK2" s="123"/>
    </row>
    <row r="3" spans="1:63" ht="34.5" customHeight="1" thickTop="1" thickBot="1" x14ac:dyDescent="0.4">
      <c r="A3" s="126" t="s">
        <v>142</v>
      </c>
      <c r="B3" s="126" t="s">
        <v>862</v>
      </c>
      <c r="C3" s="207" t="s">
        <v>863</v>
      </c>
      <c r="D3" s="126" t="s">
        <v>145</v>
      </c>
      <c r="E3" s="126" t="s">
        <v>146</v>
      </c>
      <c r="F3" s="126" t="s">
        <v>147</v>
      </c>
      <c r="G3" s="126" t="s">
        <v>148</v>
      </c>
      <c r="H3" s="325"/>
      <c r="I3" s="125" t="s">
        <v>639</v>
      </c>
      <c r="J3" s="126" t="s">
        <v>640</v>
      </c>
      <c r="K3" s="126" t="s">
        <v>127</v>
      </c>
      <c r="L3" s="126" t="s">
        <v>128</v>
      </c>
      <c r="M3" s="125" t="s">
        <v>639</v>
      </c>
      <c r="N3" s="126" t="s">
        <v>640</v>
      </c>
      <c r="O3" s="126" t="s">
        <v>127</v>
      </c>
      <c r="P3" s="126" t="s">
        <v>128</v>
      </c>
      <c r="Q3" s="125" t="s">
        <v>639</v>
      </c>
      <c r="R3" s="126" t="s">
        <v>640</v>
      </c>
      <c r="S3" s="126" t="s">
        <v>127</v>
      </c>
      <c r="T3" s="126" t="s">
        <v>128</v>
      </c>
      <c r="U3" s="125" t="s">
        <v>639</v>
      </c>
      <c r="V3" s="126" t="s">
        <v>640</v>
      </c>
      <c r="W3" s="126" t="s">
        <v>127</v>
      </c>
      <c r="X3" s="126" t="s">
        <v>128</v>
      </c>
      <c r="Y3" s="125" t="s">
        <v>639</v>
      </c>
      <c r="Z3" s="126" t="s">
        <v>640</v>
      </c>
      <c r="AA3" s="126" t="s">
        <v>127</v>
      </c>
      <c r="AB3" s="126" t="s">
        <v>128</v>
      </c>
      <c r="AC3" s="125" t="s">
        <v>639</v>
      </c>
      <c r="AD3" s="126" t="s">
        <v>640</v>
      </c>
      <c r="AE3" s="126" t="s">
        <v>127</v>
      </c>
      <c r="AF3" s="126" t="s">
        <v>128</v>
      </c>
      <c r="AG3" s="125" t="s">
        <v>639</v>
      </c>
      <c r="AH3" s="126" t="s">
        <v>640</v>
      </c>
      <c r="AI3" s="126" t="s">
        <v>127</v>
      </c>
      <c r="AJ3" s="126" t="s">
        <v>128</v>
      </c>
      <c r="AK3" s="125" t="s">
        <v>639</v>
      </c>
      <c r="AL3" s="126" t="s">
        <v>640</v>
      </c>
      <c r="AM3" s="126" t="s">
        <v>127</v>
      </c>
      <c r="AN3" s="126" t="s">
        <v>128</v>
      </c>
      <c r="AO3" s="125" t="s">
        <v>639</v>
      </c>
      <c r="AP3" s="126" t="s">
        <v>640</v>
      </c>
      <c r="AQ3" s="126" t="s">
        <v>127</v>
      </c>
      <c r="AR3" s="126" t="s">
        <v>641</v>
      </c>
      <c r="AS3" s="39"/>
      <c r="AT3" s="123"/>
      <c r="AU3" s="123"/>
      <c r="AV3" s="123"/>
      <c r="AW3" s="123"/>
      <c r="AX3" s="123"/>
      <c r="AY3" s="123"/>
      <c r="AZ3" s="123"/>
      <c r="BA3" s="123"/>
      <c r="BB3" s="123"/>
      <c r="BC3" s="123"/>
      <c r="BD3" s="123"/>
      <c r="BE3" s="123"/>
      <c r="BF3" s="123"/>
      <c r="BG3" s="123"/>
      <c r="BH3" s="123"/>
      <c r="BI3" s="123"/>
      <c r="BJ3" s="123"/>
      <c r="BK3" s="123"/>
    </row>
    <row r="4" spans="1:63" ht="14.25" customHeight="1" thickTop="1" thickBot="1" x14ac:dyDescent="0.4">
      <c r="A4" s="47" t="s">
        <v>165</v>
      </c>
      <c r="B4" s="47" t="s">
        <v>158</v>
      </c>
      <c r="C4" s="47"/>
      <c r="D4" s="47"/>
      <c r="E4" s="47"/>
      <c r="F4" s="47"/>
      <c r="G4" s="47"/>
      <c r="H4" s="127" t="s">
        <v>642</v>
      </c>
      <c r="I4" s="128">
        <f>+I5+I6+I9+I20+I25+I28+I31+I34</f>
        <v>14215769057</v>
      </c>
      <c r="J4" s="128">
        <f t="shared" ref="J4:AN4" si="0">+J5+J6+J9+J20+J25+J28+J31+J34</f>
        <v>13484617502</v>
      </c>
      <c r="K4" s="128">
        <f t="shared" si="0"/>
        <v>12703539266</v>
      </c>
      <c r="L4" s="128">
        <f t="shared" si="0"/>
        <v>11707748353</v>
      </c>
      <c r="M4" s="128">
        <f t="shared" si="0"/>
        <v>3274244908</v>
      </c>
      <c r="N4" s="128">
        <f t="shared" si="0"/>
        <v>3274244908</v>
      </c>
      <c r="O4" s="128">
        <f t="shared" si="0"/>
        <v>3274244908</v>
      </c>
      <c r="P4" s="128">
        <f t="shared" si="0"/>
        <v>3272344908</v>
      </c>
      <c r="Q4" s="128">
        <f t="shared" si="0"/>
        <v>0</v>
      </c>
      <c r="R4" s="128">
        <f t="shared" si="0"/>
        <v>0</v>
      </c>
      <c r="S4" s="128">
        <f t="shared" si="0"/>
        <v>0</v>
      </c>
      <c r="T4" s="128">
        <f t="shared" si="0"/>
        <v>0</v>
      </c>
      <c r="U4" s="128">
        <f t="shared" si="0"/>
        <v>0</v>
      </c>
      <c r="V4" s="128">
        <f t="shared" si="0"/>
        <v>0</v>
      </c>
      <c r="W4" s="128">
        <f t="shared" si="0"/>
        <v>0</v>
      </c>
      <c r="X4" s="128">
        <f t="shared" si="0"/>
        <v>0</v>
      </c>
      <c r="Y4" s="128">
        <f t="shared" si="0"/>
        <v>0</v>
      </c>
      <c r="Z4" s="128">
        <f t="shared" si="0"/>
        <v>0</v>
      </c>
      <c r="AA4" s="128">
        <f t="shared" si="0"/>
        <v>0</v>
      </c>
      <c r="AB4" s="128">
        <f t="shared" si="0"/>
        <v>0</v>
      </c>
      <c r="AC4" s="128">
        <f t="shared" si="0"/>
        <v>0</v>
      </c>
      <c r="AD4" s="128">
        <f t="shared" si="0"/>
        <v>0</v>
      </c>
      <c r="AE4" s="128">
        <f t="shared" si="0"/>
        <v>0</v>
      </c>
      <c r="AF4" s="128">
        <f t="shared" si="0"/>
        <v>0</v>
      </c>
      <c r="AG4" s="128">
        <f t="shared" si="0"/>
        <v>0</v>
      </c>
      <c r="AH4" s="128">
        <f t="shared" si="0"/>
        <v>0</v>
      </c>
      <c r="AI4" s="128">
        <f t="shared" si="0"/>
        <v>0</v>
      </c>
      <c r="AJ4" s="128">
        <f t="shared" si="0"/>
        <v>0</v>
      </c>
      <c r="AK4" s="128">
        <f t="shared" si="0"/>
        <v>0</v>
      </c>
      <c r="AL4" s="128">
        <f t="shared" si="0"/>
        <v>0</v>
      </c>
      <c r="AM4" s="128">
        <f t="shared" si="0"/>
        <v>0</v>
      </c>
      <c r="AN4" s="128">
        <f t="shared" si="0"/>
        <v>0</v>
      </c>
      <c r="AO4" s="128">
        <f t="shared" ref="AO4:AO38" si="1">+I4+M4+Q4+U4+Y4+AC4+AG4+AK4</f>
        <v>17490013965</v>
      </c>
      <c r="AP4" s="128">
        <f t="shared" ref="AP4:AP38" si="2">+J4+N4+R4+V4+Z4+AD4+AH4+AL4</f>
        <v>16758862410</v>
      </c>
      <c r="AQ4" s="128">
        <f t="shared" ref="AQ4:AQ38" si="3">+K4+O4+S4+W4+AA4+AE4+AI4+AM4</f>
        <v>15977784174</v>
      </c>
      <c r="AR4" s="128">
        <f t="shared" ref="AR4:AR38" si="4">+L4+P4+T4+X4+AB4+AF4+AJ4+AN4</f>
        <v>14980093261</v>
      </c>
      <c r="AS4" s="129"/>
      <c r="AT4" s="130"/>
      <c r="AU4" s="130"/>
      <c r="AV4" s="130"/>
      <c r="AW4" s="130"/>
      <c r="AX4" s="130"/>
      <c r="AY4" s="130"/>
      <c r="AZ4" s="130"/>
      <c r="BA4" s="130"/>
      <c r="BB4" s="130"/>
      <c r="BC4" s="130"/>
      <c r="BD4" s="130"/>
      <c r="BE4" s="130"/>
      <c r="BF4" s="130"/>
      <c r="BG4" s="130"/>
      <c r="BH4" s="130"/>
      <c r="BI4" s="130"/>
      <c r="BJ4" s="130"/>
      <c r="BK4" s="130"/>
    </row>
    <row r="5" spans="1:63" ht="14.25" customHeight="1" thickTop="1" thickBot="1" x14ac:dyDescent="0.4">
      <c r="A5" s="131" t="s">
        <v>165</v>
      </c>
      <c r="B5" s="131" t="s">
        <v>158</v>
      </c>
      <c r="C5" s="131" t="s">
        <v>158</v>
      </c>
      <c r="D5" s="131"/>
      <c r="E5" s="131"/>
      <c r="F5" s="131"/>
      <c r="G5" s="131"/>
      <c r="H5" s="132" t="s">
        <v>643</v>
      </c>
      <c r="I5" s="226">
        <f>4396784285-3232400000</f>
        <v>1164384285</v>
      </c>
      <c r="J5" s="226">
        <v>1143477426</v>
      </c>
      <c r="K5" s="226">
        <v>1143477426</v>
      </c>
      <c r="L5" s="226">
        <v>1041673307</v>
      </c>
      <c r="M5" s="226">
        <v>3231044908</v>
      </c>
      <c r="N5" s="226">
        <v>3231044908</v>
      </c>
      <c r="O5" s="226">
        <v>3231044908</v>
      </c>
      <c r="P5" s="226">
        <v>3231044908</v>
      </c>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f t="shared" si="1"/>
        <v>4395429193</v>
      </c>
      <c r="AP5" s="133">
        <f t="shared" si="2"/>
        <v>4374522334</v>
      </c>
      <c r="AQ5" s="133">
        <f t="shared" si="3"/>
        <v>4374522334</v>
      </c>
      <c r="AR5" s="133">
        <f t="shared" si="4"/>
        <v>4272718215</v>
      </c>
      <c r="AS5" s="134"/>
      <c r="AT5" s="123"/>
      <c r="AU5" s="123"/>
      <c r="AV5" s="123"/>
      <c r="AW5" s="123"/>
      <c r="AX5" s="123"/>
      <c r="AY5" s="123"/>
      <c r="AZ5" s="123"/>
      <c r="BA5" s="123"/>
      <c r="BB5" s="123"/>
      <c r="BC5" s="123"/>
      <c r="BD5" s="123"/>
      <c r="BE5" s="123"/>
      <c r="BF5" s="123"/>
      <c r="BG5" s="123"/>
      <c r="BH5" s="123"/>
      <c r="BI5" s="123"/>
      <c r="BJ5" s="123"/>
      <c r="BK5" s="123"/>
    </row>
    <row r="6" spans="1:63" ht="14.25" customHeight="1" thickTop="1" thickBot="1" x14ac:dyDescent="0.4">
      <c r="A6" s="135">
        <v>2</v>
      </c>
      <c r="B6" s="131" t="s">
        <v>158</v>
      </c>
      <c r="C6" s="131" t="s">
        <v>167</v>
      </c>
      <c r="D6" s="131"/>
      <c r="E6" s="131"/>
      <c r="F6" s="131"/>
      <c r="G6" s="131"/>
      <c r="H6" s="132" t="s">
        <v>644</v>
      </c>
      <c r="I6" s="133">
        <f>+I7+I8</f>
        <v>6683607661</v>
      </c>
      <c r="J6" s="133">
        <f t="shared" ref="J6:AN6" si="5">+J7+J8</f>
        <v>6363350102</v>
      </c>
      <c r="K6" s="133">
        <f t="shared" si="5"/>
        <v>5582271866</v>
      </c>
      <c r="L6" s="133">
        <f>+L7+L8</f>
        <v>4975730175</v>
      </c>
      <c r="M6" s="133">
        <f t="shared" si="5"/>
        <v>26800000</v>
      </c>
      <c r="N6" s="133">
        <f t="shared" si="5"/>
        <v>26800000</v>
      </c>
      <c r="O6" s="133">
        <f t="shared" si="5"/>
        <v>26800000</v>
      </c>
      <c r="P6" s="133">
        <f t="shared" si="5"/>
        <v>26800000</v>
      </c>
      <c r="Q6" s="133">
        <f t="shared" si="5"/>
        <v>0</v>
      </c>
      <c r="R6" s="133">
        <f t="shared" si="5"/>
        <v>0</v>
      </c>
      <c r="S6" s="133">
        <f t="shared" si="5"/>
        <v>0</v>
      </c>
      <c r="T6" s="133">
        <f t="shared" si="5"/>
        <v>0</v>
      </c>
      <c r="U6" s="133">
        <f t="shared" si="5"/>
        <v>0</v>
      </c>
      <c r="V6" s="133">
        <f t="shared" si="5"/>
        <v>0</v>
      </c>
      <c r="W6" s="133">
        <f t="shared" si="5"/>
        <v>0</v>
      </c>
      <c r="X6" s="133">
        <f t="shared" si="5"/>
        <v>0</v>
      </c>
      <c r="Y6" s="133">
        <f t="shared" si="5"/>
        <v>0</v>
      </c>
      <c r="Z6" s="133">
        <f t="shared" si="5"/>
        <v>0</v>
      </c>
      <c r="AA6" s="133">
        <f t="shared" si="5"/>
        <v>0</v>
      </c>
      <c r="AB6" s="133">
        <f t="shared" si="5"/>
        <v>0</v>
      </c>
      <c r="AC6" s="133">
        <f t="shared" si="5"/>
        <v>0</v>
      </c>
      <c r="AD6" s="133">
        <f t="shared" si="5"/>
        <v>0</v>
      </c>
      <c r="AE6" s="133">
        <f t="shared" si="5"/>
        <v>0</v>
      </c>
      <c r="AF6" s="133">
        <f t="shared" si="5"/>
        <v>0</v>
      </c>
      <c r="AG6" s="133">
        <f t="shared" si="5"/>
        <v>0</v>
      </c>
      <c r="AH6" s="133">
        <f t="shared" si="5"/>
        <v>0</v>
      </c>
      <c r="AI6" s="133">
        <f t="shared" si="5"/>
        <v>0</v>
      </c>
      <c r="AJ6" s="133">
        <f t="shared" si="5"/>
        <v>0</v>
      </c>
      <c r="AK6" s="133">
        <f t="shared" si="5"/>
        <v>0</v>
      </c>
      <c r="AL6" s="133">
        <f t="shared" si="5"/>
        <v>0</v>
      </c>
      <c r="AM6" s="133">
        <f t="shared" si="5"/>
        <v>0</v>
      </c>
      <c r="AN6" s="133">
        <f t="shared" si="5"/>
        <v>0</v>
      </c>
      <c r="AO6" s="133">
        <f t="shared" si="1"/>
        <v>6710407661</v>
      </c>
      <c r="AP6" s="133">
        <f t="shared" si="2"/>
        <v>6390150102</v>
      </c>
      <c r="AQ6" s="133">
        <f t="shared" si="3"/>
        <v>5609071866</v>
      </c>
      <c r="AR6" s="133">
        <f t="shared" si="4"/>
        <v>5002530175</v>
      </c>
      <c r="AS6" s="134"/>
      <c r="AT6" s="123"/>
      <c r="AU6" s="123"/>
      <c r="AV6" s="123"/>
      <c r="AW6" s="123"/>
      <c r="AX6" s="123"/>
      <c r="AY6" s="123"/>
      <c r="AZ6" s="123"/>
      <c r="BA6" s="123"/>
      <c r="BB6" s="123"/>
      <c r="BC6" s="123"/>
      <c r="BD6" s="123"/>
      <c r="BE6" s="123"/>
      <c r="BF6" s="123"/>
      <c r="BG6" s="123"/>
      <c r="BH6" s="123"/>
      <c r="BI6" s="123"/>
      <c r="BJ6" s="123"/>
      <c r="BK6" s="123"/>
    </row>
    <row r="7" spans="1:63" ht="14.25" customHeight="1" thickTop="1" thickBot="1" x14ac:dyDescent="0.4">
      <c r="A7" s="136">
        <v>2</v>
      </c>
      <c r="B7" s="137" t="s">
        <v>158</v>
      </c>
      <c r="C7" s="137" t="s">
        <v>167</v>
      </c>
      <c r="D7" s="137" t="s">
        <v>158</v>
      </c>
      <c r="E7" s="138"/>
      <c r="F7" s="138"/>
      <c r="G7" s="138"/>
      <c r="H7" s="139" t="s">
        <v>645</v>
      </c>
      <c r="I7" s="227">
        <v>195082299</v>
      </c>
      <c r="J7" s="227">
        <v>176485172</v>
      </c>
      <c r="K7" s="227">
        <v>176485172</v>
      </c>
      <c r="L7" s="227">
        <v>42670000</v>
      </c>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f t="shared" si="1"/>
        <v>195082299</v>
      </c>
      <c r="AP7" s="140">
        <f t="shared" si="2"/>
        <v>176485172</v>
      </c>
      <c r="AQ7" s="140">
        <f t="shared" si="3"/>
        <v>176485172</v>
      </c>
      <c r="AR7" s="140">
        <f t="shared" si="4"/>
        <v>42670000</v>
      </c>
      <c r="AS7" s="134"/>
      <c r="AT7" s="123"/>
      <c r="AU7" s="123"/>
      <c r="AV7" s="123"/>
      <c r="AW7" s="123"/>
      <c r="AX7" s="123"/>
      <c r="AY7" s="123"/>
      <c r="AZ7" s="123"/>
      <c r="BA7" s="123"/>
      <c r="BB7" s="123"/>
      <c r="BC7" s="123"/>
      <c r="BD7" s="123"/>
      <c r="BE7" s="123"/>
      <c r="BF7" s="123"/>
      <c r="BG7" s="123"/>
      <c r="BH7" s="123"/>
      <c r="BI7" s="123"/>
      <c r="BJ7" s="123"/>
      <c r="BK7" s="123"/>
    </row>
    <row r="8" spans="1:63" ht="14.25" customHeight="1" thickTop="1" thickBot="1" x14ac:dyDescent="0.4">
      <c r="A8" s="136">
        <v>2</v>
      </c>
      <c r="B8" s="137" t="s">
        <v>158</v>
      </c>
      <c r="C8" s="137" t="s">
        <v>167</v>
      </c>
      <c r="D8" s="137" t="s">
        <v>158</v>
      </c>
      <c r="E8" s="138"/>
      <c r="F8" s="138"/>
      <c r="G8" s="138"/>
      <c r="H8" s="139" t="s">
        <v>646</v>
      </c>
      <c r="I8" s="227">
        <v>6488525362</v>
      </c>
      <c r="J8" s="227">
        <v>6186864930</v>
      </c>
      <c r="K8" s="227">
        <v>5405786694</v>
      </c>
      <c r="L8" s="227">
        <v>4933060175</v>
      </c>
      <c r="M8" s="227">
        <v>26800000</v>
      </c>
      <c r="N8" s="227">
        <v>26800000</v>
      </c>
      <c r="O8" s="227">
        <v>26800000</v>
      </c>
      <c r="P8" s="140">
        <v>26800000</v>
      </c>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f t="shared" si="1"/>
        <v>6515325362</v>
      </c>
      <c r="AP8" s="140">
        <f t="shared" si="2"/>
        <v>6213664930</v>
      </c>
      <c r="AQ8" s="140">
        <f t="shared" si="3"/>
        <v>5432586694</v>
      </c>
      <c r="AR8" s="140">
        <f t="shared" si="4"/>
        <v>4959860175</v>
      </c>
      <c r="AS8" s="134"/>
      <c r="AT8" s="123"/>
      <c r="AU8" s="123"/>
      <c r="AV8" s="123"/>
      <c r="AW8" s="123"/>
      <c r="AX8" s="123"/>
      <c r="AY8" s="123"/>
      <c r="AZ8" s="123"/>
      <c r="BA8" s="123"/>
      <c r="BB8" s="123"/>
      <c r="BC8" s="123"/>
      <c r="BD8" s="123"/>
      <c r="BE8" s="123"/>
      <c r="BF8" s="123"/>
      <c r="BG8" s="123"/>
      <c r="BH8" s="123"/>
      <c r="BI8" s="123"/>
      <c r="BJ8" s="123"/>
      <c r="BK8" s="123"/>
    </row>
    <row r="9" spans="1:63" ht="14.25" customHeight="1" thickTop="1" thickBot="1" x14ac:dyDescent="0.4">
      <c r="A9" s="135">
        <v>2</v>
      </c>
      <c r="B9" s="131" t="s">
        <v>158</v>
      </c>
      <c r="C9" s="131" t="s">
        <v>228</v>
      </c>
      <c r="D9" s="131"/>
      <c r="E9" s="131"/>
      <c r="F9" s="131"/>
      <c r="G9" s="131"/>
      <c r="H9" s="132" t="s">
        <v>647</v>
      </c>
      <c r="I9" s="133">
        <f t="shared" ref="I9:AN9" si="6">+I10+I11+I15+I17</f>
        <v>945439106</v>
      </c>
      <c r="J9" s="133">
        <f t="shared" si="6"/>
        <v>568206683</v>
      </c>
      <c r="K9" s="133">
        <f t="shared" si="6"/>
        <v>568206683</v>
      </c>
      <c r="L9" s="133">
        <f t="shared" si="6"/>
        <v>568086203</v>
      </c>
      <c r="M9" s="133">
        <f t="shared" si="6"/>
        <v>0</v>
      </c>
      <c r="N9" s="133">
        <f t="shared" si="6"/>
        <v>0</v>
      </c>
      <c r="O9" s="133">
        <f t="shared" si="6"/>
        <v>0</v>
      </c>
      <c r="P9" s="133">
        <f t="shared" si="6"/>
        <v>0</v>
      </c>
      <c r="Q9" s="133">
        <f t="shared" si="6"/>
        <v>0</v>
      </c>
      <c r="R9" s="133">
        <f t="shared" si="6"/>
        <v>0</v>
      </c>
      <c r="S9" s="133">
        <f t="shared" si="6"/>
        <v>0</v>
      </c>
      <c r="T9" s="133">
        <f t="shared" si="6"/>
        <v>0</v>
      </c>
      <c r="U9" s="133">
        <f t="shared" si="6"/>
        <v>0</v>
      </c>
      <c r="V9" s="133">
        <f t="shared" si="6"/>
        <v>0</v>
      </c>
      <c r="W9" s="133">
        <f t="shared" si="6"/>
        <v>0</v>
      </c>
      <c r="X9" s="133">
        <f t="shared" si="6"/>
        <v>0</v>
      </c>
      <c r="Y9" s="133">
        <f t="shared" si="6"/>
        <v>0</v>
      </c>
      <c r="Z9" s="133">
        <f t="shared" si="6"/>
        <v>0</v>
      </c>
      <c r="AA9" s="133">
        <f t="shared" si="6"/>
        <v>0</v>
      </c>
      <c r="AB9" s="133">
        <f t="shared" si="6"/>
        <v>0</v>
      </c>
      <c r="AC9" s="133">
        <f t="shared" si="6"/>
        <v>0</v>
      </c>
      <c r="AD9" s="133">
        <f t="shared" si="6"/>
        <v>0</v>
      </c>
      <c r="AE9" s="133">
        <f t="shared" si="6"/>
        <v>0</v>
      </c>
      <c r="AF9" s="133">
        <f t="shared" si="6"/>
        <v>0</v>
      </c>
      <c r="AG9" s="133">
        <f t="shared" si="6"/>
        <v>0</v>
      </c>
      <c r="AH9" s="133">
        <f t="shared" si="6"/>
        <v>0</v>
      </c>
      <c r="AI9" s="133">
        <f t="shared" si="6"/>
        <v>0</v>
      </c>
      <c r="AJ9" s="133">
        <f t="shared" si="6"/>
        <v>0</v>
      </c>
      <c r="AK9" s="133">
        <f t="shared" si="6"/>
        <v>0</v>
      </c>
      <c r="AL9" s="133">
        <f t="shared" si="6"/>
        <v>0</v>
      </c>
      <c r="AM9" s="133">
        <f t="shared" si="6"/>
        <v>0</v>
      </c>
      <c r="AN9" s="133">
        <f t="shared" si="6"/>
        <v>0</v>
      </c>
      <c r="AO9" s="133">
        <f t="shared" si="1"/>
        <v>945439106</v>
      </c>
      <c r="AP9" s="133">
        <f t="shared" si="2"/>
        <v>568206683</v>
      </c>
      <c r="AQ9" s="133">
        <f t="shared" si="3"/>
        <v>568206683</v>
      </c>
      <c r="AR9" s="133">
        <f t="shared" si="4"/>
        <v>568086203</v>
      </c>
      <c r="AS9" s="134"/>
      <c r="AT9" s="141"/>
      <c r="AU9" s="141"/>
      <c r="AV9" s="141"/>
      <c r="AW9" s="141"/>
      <c r="AX9" s="141"/>
      <c r="AY9" s="141"/>
      <c r="AZ9" s="141"/>
      <c r="BA9" s="141"/>
      <c r="BB9" s="141"/>
      <c r="BC9" s="141"/>
      <c r="BD9" s="141"/>
      <c r="BE9" s="141"/>
      <c r="BF9" s="141"/>
      <c r="BG9" s="141"/>
      <c r="BH9" s="141"/>
      <c r="BI9" s="141"/>
      <c r="BJ9" s="141"/>
      <c r="BK9" s="141"/>
    </row>
    <row r="10" spans="1:63" ht="14.25" customHeight="1" thickTop="1" thickBot="1" x14ac:dyDescent="0.4">
      <c r="A10" s="142">
        <v>2</v>
      </c>
      <c r="B10" s="138" t="s">
        <v>156</v>
      </c>
      <c r="C10" s="138" t="s">
        <v>617</v>
      </c>
      <c r="D10" s="138" t="s">
        <v>228</v>
      </c>
      <c r="E10" s="138"/>
      <c r="F10" s="138"/>
      <c r="G10" s="138"/>
      <c r="H10" s="139" t="s">
        <v>648</v>
      </c>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f t="shared" si="1"/>
        <v>0</v>
      </c>
      <c r="AP10" s="143">
        <f t="shared" si="2"/>
        <v>0</v>
      </c>
      <c r="AQ10" s="143">
        <f t="shared" si="3"/>
        <v>0</v>
      </c>
      <c r="AR10" s="143">
        <f t="shared" si="4"/>
        <v>0</v>
      </c>
      <c r="AS10" s="134"/>
      <c r="AT10" s="141"/>
      <c r="AU10" s="141"/>
      <c r="AV10" s="141"/>
      <c r="AW10" s="141"/>
      <c r="AX10" s="141"/>
      <c r="AY10" s="141"/>
      <c r="AZ10" s="141"/>
      <c r="BA10" s="141"/>
      <c r="BB10" s="141"/>
      <c r="BC10" s="141"/>
      <c r="BD10" s="141"/>
      <c r="BE10" s="141"/>
      <c r="BF10" s="141"/>
      <c r="BG10" s="141"/>
      <c r="BH10" s="141"/>
      <c r="BI10" s="141"/>
      <c r="BJ10" s="141"/>
      <c r="BK10" s="141"/>
    </row>
    <row r="11" spans="1:63" ht="14.25" customHeight="1" thickTop="1" thickBot="1" x14ac:dyDescent="0.4">
      <c r="A11" s="142">
        <v>2</v>
      </c>
      <c r="B11" s="138" t="s">
        <v>156</v>
      </c>
      <c r="C11" s="138" t="s">
        <v>617</v>
      </c>
      <c r="D11" s="138" t="s">
        <v>235</v>
      </c>
      <c r="E11" s="138"/>
      <c r="F11" s="138"/>
      <c r="G11" s="138"/>
      <c r="H11" s="139" t="s">
        <v>649</v>
      </c>
      <c r="I11" s="143">
        <f t="shared" ref="I11:AN11" si="7">+I12</f>
        <v>45824134</v>
      </c>
      <c r="J11" s="143">
        <f t="shared" si="7"/>
        <v>45523101</v>
      </c>
      <c r="K11" s="143">
        <f t="shared" si="7"/>
        <v>45523101</v>
      </c>
      <c r="L11" s="143">
        <f t="shared" si="7"/>
        <v>45523101</v>
      </c>
      <c r="M11" s="143">
        <f t="shared" si="7"/>
        <v>0</v>
      </c>
      <c r="N11" s="143">
        <f t="shared" si="7"/>
        <v>0</v>
      </c>
      <c r="O11" s="143">
        <f t="shared" si="7"/>
        <v>0</v>
      </c>
      <c r="P11" s="143">
        <f t="shared" si="7"/>
        <v>0</v>
      </c>
      <c r="Q11" s="143">
        <f t="shared" si="7"/>
        <v>0</v>
      </c>
      <c r="R11" s="143">
        <f t="shared" si="7"/>
        <v>0</v>
      </c>
      <c r="S11" s="143">
        <f t="shared" si="7"/>
        <v>0</v>
      </c>
      <c r="T11" s="143">
        <f t="shared" si="7"/>
        <v>0</v>
      </c>
      <c r="U11" s="143">
        <f t="shared" si="7"/>
        <v>0</v>
      </c>
      <c r="V11" s="143">
        <f t="shared" si="7"/>
        <v>0</v>
      </c>
      <c r="W11" s="143">
        <f t="shared" si="7"/>
        <v>0</v>
      </c>
      <c r="X11" s="143">
        <f t="shared" si="7"/>
        <v>0</v>
      </c>
      <c r="Y11" s="143">
        <f t="shared" si="7"/>
        <v>0</v>
      </c>
      <c r="Z11" s="143">
        <f t="shared" si="7"/>
        <v>0</v>
      </c>
      <c r="AA11" s="143">
        <f t="shared" si="7"/>
        <v>0</v>
      </c>
      <c r="AB11" s="143">
        <f t="shared" si="7"/>
        <v>0</v>
      </c>
      <c r="AC11" s="143">
        <f t="shared" si="7"/>
        <v>0</v>
      </c>
      <c r="AD11" s="143">
        <f t="shared" si="7"/>
        <v>0</v>
      </c>
      <c r="AE11" s="143">
        <f t="shared" si="7"/>
        <v>0</v>
      </c>
      <c r="AF11" s="143">
        <f t="shared" si="7"/>
        <v>0</v>
      </c>
      <c r="AG11" s="143">
        <f t="shared" si="7"/>
        <v>0</v>
      </c>
      <c r="AH11" s="143">
        <f t="shared" si="7"/>
        <v>0</v>
      </c>
      <c r="AI11" s="143">
        <f t="shared" si="7"/>
        <v>0</v>
      </c>
      <c r="AJ11" s="143">
        <f t="shared" si="7"/>
        <v>0</v>
      </c>
      <c r="AK11" s="143">
        <f t="shared" si="7"/>
        <v>0</v>
      </c>
      <c r="AL11" s="143">
        <f t="shared" si="7"/>
        <v>0</v>
      </c>
      <c r="AM11" s="143">
        <f t="shared" si="7"/>
        <v>0</v>
      </c>
      <c r="AN11" s="143">
        <f t="shared" si="7"/>
        <v>0</v>
      </c>
      <c r="AO11" s="143">
        <f t="shared" si="1"/>
        <v>45824134</v>
      </c>
      <c r="AP11" s="143">
        <f t="shared" si="2"/>
        <v>45523101</v>
      </c>
      <c r="AQ11" s="143">
        <f t="shared" si="3"/>
        <v>45523101</v>
      </c>
      <c r="AR11" s="143">
        <f t="shared" si="4"/>
        <v>45523101</v>
      </c>
      <c r="AS11" s="134"/>
      <c r="AT11" s="141"/>
      <c r="AU11" s="141"/>
      <c r="AV11" s="141"/>
      <c r="AW11" s="141"/>
      <c r="AX11" s="141"/>
      <c r="AY11" s="141"/>
      <c r="AZ11" s="141"/>
      <c r="BA11" s="141"/>
      <c r="BB11" s="141"/>
      <c r="BC11" s="141"/>
      <c r="BD11" s="141"/>
      <c r="BE11" s="141"/>
      <c r="BF11" s="141"/>
      <c r="BG11" s="141"/>
      <c r="BH11" s="141"/>
      <c r="BI11" s="141"/>
      <c r="BJ11" s="141"/>
      <c r="BK11" s="141"/>
    </row>
    <row r="12" spans="1:63" ht="14.25" customHeight="1" thickTop="1" thickBot="1" x14ac:dyDescent="0.4">
      <c r="A12" s="144">
        <v>2</v>
      </c>
      <c r="B12" s="145" t="s">
        <v>156</v>
      </c>
      <c r="C12" s="145" t="s">
        <v>617</v>
      </c>
      <c r="D12" s="145" t="s">
        <v>235</v>
      </c>
      <c r="E12" s="145" t="s">
        <v>228</v>
      </c>
      <c r="F12" s="146"/>
      <c r="G12" s="146"/>
      <c r="H12" s="147" t="s">
        <v>650</v>
      </c>
      <c r="I12" s="148">
        <f t="shared" ref="I12:AN12" si="8">SUM(I13:I14)</f>
        <v>45824134</v>
      </c>
      <c r="J12" s="148">
        <f t="shared" si="8"/>
        <v>45523101</v>
      </c>
      <c r="K12" s="148">
        <f t="shared" si="8"/>
        <v>45523101</v>
      </c>
      <c r="L12" s="148">
        <f t="shared" si="8"/>
        <v>45523101</v>
      </c>
      <c r="M12" s="148">
        <f t="shared" si="8"/>
        <v>0</v>
      </c>
      <c r="N12" s="148">
        <f t="shared" si="8"/>
        <v>0</v>
      </c>
      <c r="O12" s="148">
        <f t="shared" si="8"/>
        <v>0</v>
      </c>
      <c r="P12" s="148">
        <f t="shared" si="8"/>
        <v>0</v>
      </c>
      <c r="Q12" s="148">
        <f t="shared" si="8"/>
        <v>0</v>
      </c>
      <c r="R12" s="148">
        <f t="shared" si="8"/>
        <v>0</v>
      </c>
      <c r="S12" s="148">
        <f t="shared" si="8"/>
        <v>0</v>
      </c>
      <c r="T12" s="148">
        <f t="shared" si="8"/>
        <v>0</v>
      </c>
      <c r="U12" s="148">
        <f t="shared" si="8"/>
        <v>0</v>
      </c>
      <c r="V12" s="148">
        <f t="shared" si="8"/>
        <v>0</v>
      </c>
      <c r="W12" s="148">
        <f t="shared" si="8"/>
        <v>0</v>
      </c>
      <c r="X12" s="148">
        <f t="shared" si="8"/>
        <v>0</v>
      </c>
      <c r="Y12" s="148">
        <f t="shared" si="8"/>
        <v>0</v>
      </c>
      <c r="Z12" s="148">
        <f t="shared" si="8"/>
        <v>0</v>
      </c>
      <c r="AA12" s="148">
        <f t="shared" si="8"/>
        <v>0</v>
      </c>
      <c r="AB12" s="148">
        <f t="shared" si="8"/>
        <v>0</v>
      </c>
      <c r="AC12" s="148">
        <f t="shared" si="8"/>
        <v>0</v>
      </c>
      <c r="AD12" s="148">
        <f t="shared" si="8"/>
        <v>0</v>
      </c>
      <c r="AE12" s="148">
        <f t="shared" si="8"/>
        <v>0</v>
      </c>
      <c r="AF12" s="148">
        <f t="shared" si="8"/>
        <v>0</v>
      </c>
      <c r="AG12" s="148">
        <f t="shared" si="8"/>
        <v>0</v>
      </c>
      <c r="AH12" s="148">
        <f t="shared" si="8"/>
        <v>0</v>
      </c>
      <c r="AI12" s="148">
        <f t="shared" si="8"/>
        <v>0</v>
      </c>
      <c r="AJ12" s="148">
        <f t="shared" si="8"/>
        <v>0</v>
      </c>
      <c r="AK12" s="148">
        <f t="shared" si="8"/>
        <v>0</v>
      </c>
      <c r="AL12" s="148">
        <f t="shared" si="8"/>
        <v>0</v>
      </c>
      <c r="AM12" s="148">
        <f t="shared" si="8"/>
        <v>0</v>
      </c>
      <c r="AN12" s="148">
        <f t="shared" si="8"/>
        <v>0</v>
      </c>
      <c r="AO12" s="148">
        <f t="shared" si="1"/>
        <v>45824134</v>
      </c>
      <c r="AP12" s="148">
        <f t="shared" si="2"/>
        <v>45523101</v>
      </c>
      <c r="AQ12" s="148">
        <f t="shared" si="3"/>
        <v>45523101</v>
      </c>
      <c r="AR12" s="148">
        <f t="shared" si="4"/>
        <v>45523101</v>
      </c>
      <c r="AS12" s="134"/>
      <c r="AT12" s="123"/>
      <c r="AU12" s="123"/>
      <c r="AV12" s="123"/>
      <c r="AW12" s="123"/>
      <c r="AX12" s="123"/>
      <c r="AY12" s="123"/>
      <c r="AZ12" s="123"/>
      <c r="BA12" s="123"/>
      <c r="BB12" s="123"/>
      <c r="BC12" s="123"/>
      <c r="BD12" s="123"/>
      <c r="BE12" s="123"/>
      <c r="BF12" s="123"/>
      <c r="BG12" s="123"/>
      <c r="BH12" s="123"/>
      <c r="BI12" s="123"/>
      <c r="BJ12" s="123"/>
      <c r="BK12" s="123"/>
    </row>
    <row r="13" spans="1:63" ht="14.25" customHeight="1" thickTop="1" thickBot="1" x14ac:dyDescent="0.4">
      <c r="A13" s="144">
        <v>2</v>
      </c>
      <c r="B13" s="145" t="s">
        <v>156</v>
      </c>
      <c r="C13" s="145" t="s">
        <v>617</v>
      </c>
      <c r="D13" s="145" t="s">
        <v>235</v>
      </c>
      <c r="E13" s="145" t="s">
        <v>228</v>
      </c>
      <c r="F13" s="145" t="s">
        <v>230</v>
      </c>
      <c r="G13" s="145"/>
      <c r="H13" s="147" t="s">
        <v>651</v>
      </c>
      <c r="I13" s="148">
        <v>45824134</v>
      </c>
      <c r="J13" s="148">
        <v>45523101</v>
      </c>
      <c r="K13" s="148">
        <v>45523101</v>
      </c>
      <c r="L13" s="148">
        <v>45523101</v>
      </c>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f t="shared" si="1"/>
        <v>45824134</v>
      </c>
      <c r="AP13" s="148">
        <f t="shared" si="2"/>
        <v>45523101</v>
      </c>
      <c r="AQ13" s="148">
        <f t="shared" si="3"/>
        <v>45523101</v>
      </c>
      <c r="AR13" s="148">
        <f t="shared" si="4"/>
        <v>45523101</v>
      </c>
      <c r="AS13" s="134"/>
      <c r="AT13" s="123"/>
      <c r="AU13" s="123"/>
      <c r="AV13" s="123"/>
      <c r="AW13" s="123"/>
      <c r="AX13" s="123"/>
      <c r="AY13" s="123"/>
      <c r="AZ13" s="123"/>
      <c r="BA13" s="123"/>
      <c r="BB13" s="123"/>
      <c r="BC13" s="123"/>
      <c r="BD13" s="123"/>
      <c r="BE13" s="123"/>
      <c r="BF13" s="123"/>
      <c r="BG13" s="123"/>
      <c r="BH13" s="123"/>
      <c r="BI13" s="123"/>
      <c r="BJ13" s="123"/>
      <c r="BK13" s="123"/>
    </row>
    <row r="14" spans="1:63" ht="14.25" customHeight="1" thickTop="1" thickBot="1" x14ac:dyDescent="0.4">
      <c r="A14" s="144">
        <v>2</v>
      </c>
      <c r="B14" s="145" t="s">
        <v>156</v>
      </c>
      <c r="C14" s="145" t="s">
        <v>617</v>
      </c>
      <c r="D14" s="145" t="s">
        <v>235</v>
      </c>
      <c r="E14" s="145" t="s">
        <v>228</v>
      </c>
      <c r="F14" s="145" t="s">
        <v>250</v>
      </c>
      <c r="G14" s="145"/>
      <c r="H14" s="147" t="s">
        <v>864</v>
      </c>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f t="shared" si="1"/>
        <v>0</v>
      </c>
      <c r="AP14" s="148">
        <f t="shared" si="2"/>
        <v>0</v>
      </c>
      <c r="AQ14" s="148">
        <f t="shared" si="3"/>
        <v>0</v>
      </c>
      <c r="AR14" s="148">
        <f t="shared" si="4"/>
        <v>0</v>
      </c>
      <c r="AS14" s="134"/>
      <c r="AT14" s="123"/>
      <c r="AU14" s="123"/>
      <c r="AV14" s="123"/>
      <c r="AW14" s="123"/>
      <c r="AX14" s="123"/>
      <c r="AY14" s="123"/>
      <c r="AZ14" s="123"/>
      <c r="BA14" s="123"/>
      <c r="BB14" s="123"/>
      <c r="BC14" s="123"/>
      <c r="BD14" s="123"/>
      <c r="BE14" s="123"/>
      <c r="BF14" s="123"/>
      <c r="BG14" s="123"/>
      <c r="BH14" s="123"/>
      <c r="BI14" s="123"/>
      <c r="BJ14" s="123"/>
      <c r="BK14" s="123"/>
    </row>
    <row r="15" spans="1:63" ht="14.25" customHeight="1" thickTop="1" thickBot="1" x14ac:dyDescent="0.4">
      <c r="A15" s="142">
        <v>2</v>
      </c>
      <c r="B15" s="138" t="s">
        <v>156</v>
      </c>
      <c r="C15" s="138" t="s">
        <v>617</v>
      </c>
      <c r="D15" s="138" t="s">
        <v>277</v>
      </c>
      <c r="E15" s="138"/>
      <c r="F15" s="138"/>
      <c r="G15" s="138"/>
      <c r="H15" s="139" t="s">
        <v>652</v>
      </c>
      <c r="I15" s="143">
        <f t="shared" ref="I15:AN15" si="9">SUM(I16)</f>
        <v>0</v>
      </c>
      <c r="J15" s="143">
        <f t="shared" si="9"/>
        <v>0</v>
      </c>
      <c r="K15" s="143">
        <f t="shared" si="9"/>
        <v>0</v>
      </c>
      <c r="L15" s="143">
        <f t="shared" si="9"/>
        <v>0</v>
      </c>
      <c r="M15" s="143">
        <f t="shared" si="9"/>
        <v>0</v>
      </c>
      <c r="N15" s="143">
        <f t="shared" si="9"/>
        <v>0</v>
      </c>
      <c r="O15" s="143">
        <f t="shared" si="9"/>
        <v>0</v>
      </c>
      <c r="P15" s="143">
        <f t="shared" si="9"/>
        <v>0</v>
      </c>
      <c r="Q15" s="143">
        <f t="shared" si="9"/>
        <v>0</v>
      </c>
      <c r="R15" s="143">
        <f t="shared" si="9"/>
        <v>0</v>
      </c>
      <c r="S15" s="143">
        <f t="shared" si="9"/>
        <v>0</v>
      </c>
      <c r="T15" s="143">
        <f t="shared" si="9"/>
        <v>0</v>
      </c>
      <c r="U15" s="143">
        <f t="shared" si="9"/>
        <v>0</v>
      </c>
      <c r="V15" s="143">
        <f t="shared" si="9"/>
        <v>0</v>
      </c>
      <c r="W15" s="143">
        <f t="shared" si="9"/>
        <v>0</v>
      </c>
      <c r="X15" s="143">
        <f t="shared" si="9"/>
        <v>0</v>
      </c>
      <c r="Y15" s="143">
        <f t="shared" si="9"/>
        <v>0</v>
      </c>
      <c r="Z15" s="143">
        <f t="shared" si="9"/>
        <v>0</v>
      </c>
      <c r="AA15" s="143">
        <f t="shared" si="9"/>
        <v>0</v>
      </c>
      <c r="AB15" s="143">
        <f t="shared" si="9"/>
        <v>0</v>
      </c>
      <c r="AC15" s="143">
        <f t="shared" si="9"/>
        <v>0</v>
      </c>
      <c r="AD15" s="143">
        <f t="shared" si="9"/>
        <v>0</v>
      </c>
      <c r="AE15" s="143">
        <f t="shared" si="9"/>
        <v>0</v>
      </c>
      <c r="AF15" s="143">
        <f t="shared" si="9"/>
        <v>0</v>
      </c>
      <c r="AG15" s="143">
        <f t="shared" si="9"/>
        <v>0</v>
      </c>
      <c r="AH15" s="143">
        <f t="shared" si="9"/>
        <v>0</v>
      </c>
      <c r="AI15" s="143">
        <f t="shared" si="9"/>
        <v>0</v>
      </c>
      <c r="AJ15" s="143">
        <f t="shared" si="9"/>
        <v>0</v>
      </c>
      <c r="AK15" s="143">
        <f t="shared" si="9"/>
        <v>0</v>
      </c>
      <c r="AL15" s="143">
        <f t="shared" si="9"/>
        <v>0</v>
      </c>
      <c r="AM15" s="143">
        <f t="shared" si="9"/>
        <v>0</v>
      </c>
      <c r="AN15" s="143">
        <f t="shared" si="9"/>
        <v>0</v>
      </c>
      <c r="AO15" s="143">
        <f t="shared" si="1"/>
        <v>0</v>
      </c>
      <c r="AP15" s="143">
        <f t="shared" si="2"/>
        <v>0</v>
      </c>
      <c r="AQ15" s="143">
        <f t="shared" si="3"/>
        <v>0</v>
      </c>
      <c r="AR15" s="143">
        <f t="shared" si="4"/>
        <v>0</v>
      </c>
      <c r="AS15" s="134"/>
      <c r="AT15" s="141"/>
      <c r="AU15" s="141"/>
      <c r="AV15" s="141"/>
      <c r="AW15" s="141"/>
      <c r="AX15" s="141"/>
      <c r="AY15" s="141"/>
      <c r="AZ15" s="141"/>
      <c r="BA15" s="141"/>
      <c r="BB15" s="141"/>
      <c r="BC15" s="141"/>
      <c r="BD15" s="141"/>
      <c r="BE15" s="141"/>
      <c r="BF15" s="141"/>
      <c r="BG15" s="141"/>
      <c r="BH15" s="141"/>
      <c r="BI15" s="141"/>
      <c r="BJ15" s="141"/>
      <c r="BK15" s="141"/>
    </row>
    <row r="16" spans="1:63" ht="14.25" customHeight="1" thickTop="1" thickBot="1" x14ac:dyDescent="0.4">
      <c r="A16" s="144">
        <v>2</v>
      </c>
      <c r="B16" s="145" t="s">
        <v>156</v>
      </c>
      <c r="C16" s="145" t="s">
        <v>617</v>
      </c>
      <c r="D16" s="145" t="s">
        <v>277</v>
      </c>
      <c r="E16" s="145" t="s">
        <v>167</v>
      </c>
      <c r="F16" s="145"/>
      <c r="G16" s="145"/>
      <c r="H16" s="147" t="s">
        <v>653</v>
      </c>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f t="shared" si="1"/>
        <v>0</v>
      </c>
      <c r="AP16" s="148">
        <f t="shared" si="2"/>
        <v>0</v>
      </c>
      <c r="AQ16" s="148">
        <f t="shared" si="3"/>
        <v>0</v>
      </c>
      <c r="AR16" s="148">
        <f t="shared" si="4"/>
        <v>0</v>
      </c>
      <c r="AS16" s="134"/>
      <c r="AT16" s="123"/>
      <c r="AU16" s="123"/>
      <c r="AV16" s="123"/>
      <c r="AW16" s="123"/>
      <c r="AX16" s="123"/>
      <c r="AY16" s="123"/>
      <c r="AZ16" s="123"/>
      <c r="BA16" s="123"/>
      <c r="BB16" s="123"/>
      <c r="BC16" s="123"/>
      <c r="BD16" s="123"/>
      <c r="BE16" s="123"/>
      <c r="BF16" s="123"/>
      <c r="BG16" s="123"/>
      <c r="BH16" s="123"/>
      <c r="BI16" s="123"/>
      <c r="BJ16" s="123"/>
      <c r="BK16" s="123"/>
    </row>
    <row r="17" spans="1:63" ht="14.25" customHeight="1" thickTop="1" thickBot="1" x14ac:dyDescent="0.4">
      <c r="A17" s="142">
        <v>2</v>
      </c>
      <c r="B17" s="138" t="s">
        <v>156</v>
      </c>
      <c r="C17" s="138" t="s">
        <v>617</v>
      </c>
      <c r="D17" s="138" t="s">
        <v>242</v>
      </c>
      <c r="E17" s="138"/>
      <c r="F17" s="138"/>
      <c r="G17" s="138"/>
      <c r="H17" s="139" t="s">
        <v>654</v>
      </c>
      <c r="I17" s="143">
        <f t="shared" ref="I17:AN17" si="10">SUM(I18:I19)</f>
        <v>899614972</v>
      </c>
      <c r="J17" s="143">
        <f t="shared" si="10"/>
        <v>522683582</v>
      </c>
      <c r="K17" s="143">
        <f t="shared" si="10"/>
        <v>522683582</v>
      </c>
      <c r="L17" s="143">
        <f t="shared" si="10"/>
        <v>522563102</v>
      </c>
      <c r="M17" s="143">
        <f t="shared" si="10"/>
        <v>0</v>
      </c>
      <c r="N17" s="143">
        <f t="shared" si="10"/>
        <v>0</v>
      </c>
      <c r="O17" s="143">
        <f t="shared" si="10"/>
        <v>0</v>
      </c>
      <c r="P17" s="143">
        <f t="shared" si="10"/>
        <v>0</v>
      </c>
      <c r="Q17" s="143">
        <f t="shared" si="10"/>
        <v>0</v>
      </c>
      <c r="R17" s="143">
        <f t="shared" si="10"/>
        <v>0</v>
      </c>
      <c r="S17" s="143">
        <f t="shared" si="10"/>
        <v>0</v>
      </c>
      <c r="T17" s="143">
        <f t="shared" si="10"/>
        <v>0</v>
      </c>
      <c r="U17" s="143">
        <f t="shared" si="10"/>
        <v>0</v>
      </c>
      <c r="V17" s="143">
        <f t="shared" si="10"/>
        <v>0</v>
      </c>
      <c r="W17" s="143">
        <f t="shared" si="10"/>
        <v>0</v>
      </c>
      <c r="X17" s="143">
        <f t="shared" si="10"/>
        <v>0</v>
      </c>
      <c r="Y17" s="143">
        <f t="shared" si="10"/>
        <v>0</v>
      </c>
      <c r="Z17" s="143">
        <f t="shared" si="10"/>
        <v>0</v>
      </c>
      <c r="AA17" s="143">
        <f t="shared" si="10"/>
        <v>0</v>
      </c>
      <c r="AB17" s="143">
        <f t="shared" si="10"/>
        <v>0</v>
      </c>
      <c r="AC17" s="143">
        <f t="shared" si="10"/>
        <v>0</v>
      </c>
      <c r="AD17" s="143">
        <f t="shared" si="10"/>
        <v>0</v>
      </c>
      <c r="AE17" s="143">
        <f t="shared" si="10"/>
        <v>0</v>
      </c>
      <c r="AF17" s="143">
        <f t="shared" si="10"/>
        <v>0</v>
      </c>
      <c r="AG17" s="143">
        <f t="shared" si="10"/>
        <v>0</v>
      </c>
      <c r="AH17" s="143">
        <f t="shared" si="10"/>
        <v>0</v>
      </c>
      <c r="AI17" s="143">
        <f t="shared" si="10"/>
        <v>0</v>
      </c>
      <c r="AJ17" s="143">
        <f t="shared" si="10"/>
        <v>0</v>
      </c>
      <c r="AK17" s="143">
        <f t="shared" si="10"/>
        <v>0</v>
      </c>
      <c r="AL17" s="143">
        <f t="shared" si="10"/>
        <v>0</v>
      </c>
      <c r="AM17" s="143">
        <f t="shared" si="10"/>
        <v>0</v>
      </c>
      <c r="AN17" s="143">
        <f t="shared" si="10"/>
        <v>0</v>
      </c>
      <c r="AO17" s="143">
        <f t="shared" si="1"/>
        <v>899614972</v>
      </c>
      <c r="AP17" s="143">
        <f t="shared" si="2"/>
        <v>522683582</v>
      </c>
      <c r="AQ17" s="143">
        <f t="shared" si="3"/>
        <v>522683582</v>
      </c>
      <c r="AR17" s="143">
        <f t="shared" si="4"/>
        <v>522563102</v>
      </c>
      <c r="AS17" s="134"/>
      <c r="AT17" s="141"/>
      <c r="AU17" s="141"/>
      <c r="AV17" s="141"/>
      <c r="AW17" s="141"/>
      <c r="AX17" s="141"/>
      <c r="AY17" s="141"/>
      <c r="AZ17" s="141"/>
      <c r="BA17" s="141"/>
      <c r="BB17" s="141"/>
      <c r="BC17" s="141"/>
      <c r="BD17" s="141"/>
      <c r="BE17" s="141"/>
      <c r="BF17" s="141"/>
      <c r="BG17" s="141"/>
      <c r="BH17" s="141"/>
      <c r="BI17" s="141"/>
      <c r="BJ17" s="141"/>
      <c r="BK17" s="141"/>
    </row>
    <row r="18" spans="1:63" ht="14.25" customHeight="1" thickTop="1" thickBot="1" x14ac:dyDescent="0.4">
      <c r="A18" s="144">
        <v>2</v>
      </c>
      <c r="B18" s="145" t="s">
        <v>156</v>
      </c>
      <c r="C18" s="145" t="s">
        <v>617</v>
      </c>
      <c r="D18" s="145" t="s">
        <v>242</v>
      </c>
      <c r="E18" s="145" t="s">
        <v>158</v>
      </c>
      <c r="F18" s="145"/>
      <c r="G18" s="145"/>
      <c r="H18" s="147" t="s">
        <v>655</v>
      </c>
      <c r="I18" s="148">
        <v>899614972</v>
      </c>
      <c r="J18" s="148">
        <v>522683582</v>
      </c>
      <c r="K18" s="148">
        <v>522683582</v>
      </c>
      <c r="L18" s="148">
        <v>522563102</v>
      </c>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f t="shared" si="1"/>
        <v>899614972</v>
      </c>
      <c r="AP18" s="148">
        <f t="shared" si="2"/>
        <v>522683582</v>
      </c>
      <c r="AQ18" s="148">
        <f t="shared" si="3"/>
        <v>522683582</v>
      </c>
      <c r="AR18" s="148">
        <f t="shared" si="4"/>
        <v>522563102</v>
      </c>
      <c r="AS18" s="134"/>
      <c r="AT18" s="123"/>
      <c r="AU18" s="123"/>
      <c r="AV18" s="123"/>
      <c r="AW18" s="123"/>
      <c r="AX18" s="123"/>
      <c r="AY18" s="123"/>
      <c r="AZ18" s="123"/>
      <c r="BA18" s="123"/>
      <c r="BB18" s="123"/>
      <c r="BC18" s="123"/>
      <c r="BD18" s="123"/>
      <c r="BE18" s="123"/>
      <c r="BF18" s="123"/>
      <c r="BG18" s="123"/>
      <c r="BH18" s="123"/>
      <c r="BI18" s="123"/>
      <c r="BJ18" s="123"/>
      <c r="BK18" s="123"/>
    </row>
    <row r="19" spans="1:63" ht="14.25" customHeight="1" thickTop="1" thickBot="1" x14ac:dyDescent="0.4">
      <c r="A19" s="144">
        <v>2</v>
      </c>
      <c r="B19" s="145" t="s">
        <v>156</v>
      </c>
      <c r="C19" s="145" t="s">
        <v>617</v>
      </c>
      <c r="D19" s="145" t="s">
        <v>242</v>
      </c>
      <c r="E19" s="145" t="s">
        <v>167</v>
      </c>
      <c r="F19" s="145"/>
      <c r="G19" s="145"/>
      <c r="H19" s="147" t="s">
        <v>656</v>
      </c>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f t="shared" si="1"/>
        <v>0</v>
      </c>
      <c r="AP19" s="148">
        <f t="shared" si="2"/>
        <v>0</v>
      </c>
      <c r="AQ19" s="148">
        <f t="shared" si="3"/>
        <v>0</v>
      </c>
      <c r="AR19" s="148">
        <f t="shared" si="4"/>
        <v>0</v>
      </c>
      <c r="AS19" s="134"/>
      <c r="AT19" s="123"/>
      <c r="AU19" s="123"/>
      <c r="AV19" s="123"/>
      <c r="AW19" s="123"/>
      <c r="AX19" s="123"/>
      <c r="AY19" s="123"/>
      <c r="AZ19" s="123"/>
      <c r="BA19" s="123"/>
      <c r="BB19" s="123"/>
      <c r="BC19" s="123"/>
      <c r="BD19" s="123"/>
      <c r="BE19" s="123"/>
      <c r="BF19" s="123"/>
      <c r="BG19" s="123"/>
      <c r="BH19" s="123"/>
      <c r="BI19" s="123"/>
      <c r="BJ19" s="123"/>
      <c r="BK19" s="123"/>
    </row>
    <row r="20" spans="1:63" ht="14.25" customHeight="1" thickTop="1" thickBot="1" x14ac:dyDescent="0.4">
      <c r="A20" s="135">
        <v>2</v>
      </c>
      <c r="B20" s="131" t="s">
        <v>156</v>
      </c>
      <c r="C20" s="131" t="s">
        <v>618</v>
      </c>
      <c r="D20" s="131"/>
      <c r="E20" s="131"/>
      <c r="F20" s="131"/>
      <c r="G20" s="131"/>
      <c r="H20" s="132" t="s">
        <v>657</v>
      </c>
      <c r="I20" s="133">
        <f t="shared" ref="I20:AN20" si="11">SUM(I21:I24)</f>
        <v>0</v>
      </c>
      <c r="J20" s="133">
        <f t="shared" si="11"/>
        <v>0</v>
      </c>
      <c r="K20" s="133">
        <f t="shared" si="11"/>
        <v>0</v>
      </c>
      <c r="L20" s="133">
        <f t="shared" si="11"/>
        <v>0</v>
      </c>
      <c r="M20" s="133">
        <f t="shared" si="11"/>
        <v>0</v>
      </c>
      <c r="N20" s="133">
        <f t="shared" si="11"/>
        <v>0</v>
      </c>
      <c r="O20" s="133">
        <f t="shared" si="11"/>
        <v>0</v>
      </c>
      <c r="P20" s="133">
        <f t="shared" si="11"/>
        <v>0</v>
      </c>
      <c r="Q20" s="133">
        <f t="shared" si="11"/>
        <v>0</v>
      </c>
      <c r="R20" s="133">
        <f t="shared" si="11"/>
        <v>0</v>
      </c>
      <c r="S20" s="133">
        <f t="shared" si="11"/>
        <v>0</v>
      </c>
      <c r="T20" s="133">
        <f t="shared" si="11"/>
        <v>0</v>
      </c>
      <c r="U20" s="133">
        <f t="shared" si="11"/>
        <v>0</v>
      </c>
      <c r="V20" s="133">
        <f t="shared" si="11"/>
        <v>0</v>
      </c>
      <c r="W20" s="133">
        <f t="shared" si="11"/>
        <v>0</v>
      </c>
      <c r="X20" s="133">
        <f t="shared" si="11"/>
        <v>0</v>
      </c>
      <c r="Y20" s="133">
        <f t="shared" si="11"/>
        <v>0</v>
      </c>
      <c r="Z20" s="133">
        <f t="shared" si="11"/>
        <v>0</v>
      </c>
      <c r="AA20" s="133">
        <f t="shared" si="11"/>
        <v>0</v>
      </c>
      <c r="AB20" s="133">
        <f t="shared" si="11"/>
        <v>0</v>
      </c>
      <c r="AC20" s="133">
        <f t="shared" si="11"/>
        <v>0</v>
      </c>
      <c r="AD20" s="133">
        <f t="shared" si="11"/>
        <v>0</v>
      </c>
      <c r="AE20" s="133">
        <f t="shared" si="11"/>
        <v>0</v>
      </c>
      <c r="AF20" s="133">
        <f t="shared" si="11"/>
        <v>0</v>
      </c>
      <c r="AG20" s="133">
        <f t="shared" si="11"/>
        <v>0</v>
      </c>
      <c r="AH20" s="133">
        <f t="shared" si="11"/>
        <v>0</v>
      </c>
      <c r="AI20" s="133">
        <f t="shared" si="11"/>
        <v>0</v>
      </c>
      <c r="AJ20" s="133">
        <f t="shared" si="11"/>
        <v>0</v>
      </c>
      <c r="AK20" s="133">
        <f t="shared" si="11"/>
        <v>0</v>
      </c>
      <c r="AL20" s="133">
        <f t="shared" si="11"/>
        <v>0</v>
      </c>
      <c r="AM20" s="133">
        <f t="shared" si="11"/>
        <v>0</v>
      </c>
      <c r="AN20" s="133">
        <f t="shared" si="11"/>
        <v>0</v>
      </c>
      <c r="AO20" s="133">
        <f t="shared" si="1"/>
        <v>0</v>
      </c>
      <c r="AP20" s="133">
        <f t="shared" si="2"/>
        <v>0</v>
      </c>
      <c r="AQ20" s="133">
        <f t="shared" si="3"/>
        <v>0</v>
      </c>
      <c r="AR20" s="133">
        <f t="shared" si="4"/>
        <v>0</v>
      </c>
      <c r="AS20" s="134"/>
      <c r="AT20" s="123"/>
      <c r="AU20" s="123"/>
      <c r="AV20" s="123"/>
      <c r="AW20" s="123"/>
      <c r="AX20" s="123"/>
      <c r="AY20" s="123"/>
      <c r="AZ20" s="123"/>
      <c r="BA20" s="123"/>
      <c r="BB20" s="123"/>
      <c r="BC20" s="123"/>
      <c r="BD20" s="123"/>
      <c r="BE20" s="123"/>
      <c r="BF20" s="123"/>
      <c r="BG20" s="123"/>
      <c r="BH20" s="123"/>
      <c r="BI20" s="123"/>
      <c r="BJ20" s="123"/>
      <c r="BK20" s="123"/>
    </row>
    <row r="21" spans="1:63" ht="14.25" customHeight="1" thickTop="1" thickBot="1" x14ac:dyDescent="0.4">
      <c r="A21" s="142">
        <v>2</v>
      </c>
      <c r="B21" s="138" t="s">
        <v>156</v>
      </c>
      <c r="C21" s="138" t="s">
        <v>618</v>
      </c>
      <c r="D21" s="138" t="s">
        <v>158</v>
      </c>
      <c r="E21" s="138"/>
      <c r="F21" s="138"/>
      <c r="G21" s="138"/>
      <c r="H21" s="139" t="s">
        <v>658</v>
      </c>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f t="shared" si="1"/>
        <v>0</v>
      </c>
      <c r="AP21" s="143">
        <f t="shared" si="2"/>
        <v>0</v>
      </c>
      <c r="AQ21" s="143">
        <f t="shared" si="3"/>
        <v>0</v>
      </c>
      <c r="AR21" s="143">
        <f t="shared" si="4"/>
        <v>0</v>
      </c>
      <c r="AS21" s="134"/>
      <c r="AT21" s="141"/>
      <c r="AU21" s="141"/>
      <c r="AV21" s="141"/>
      <c r="AW21" s="141"/>
      <c r="AX21" s="141"/>
      <c r="AY21" s="141"/>
      <c r="AZ21" s="141"/>
      <c r="BA21" s="141"/>
      <c r="BB21" s="141"/>
      <c r="BC21" s="141"/>
      <c r="BD21" s="141"/>
      <c r="BE21" s="141"/>
      <c r="BF21" s="141"/>
      <c r="BG21" s="141"/>
      <c r="BH21" s="141"/>
      <c r="BI21" s="141"/>
      <c r="BJ21" s="141"/>
      <c r="BK21" s="141"/>
    </row>
    <row r="22" spans="1:63" ht="14.25" customHeight="1" thickTop="1" thickBot="1" x14ac:dyDescent="0.4">
      <c r="A22" s="142">
        <v>2</v>
      </c>
      <c r="B22" s="138" t="s">
        <v>156</v>
      </c>
      <c r="C22" s="138" t="s">
        <v>618</v>
      </c>
      <c r="D22" s="138" t="s">
        <v>167</v>
      </c>
      <c r="E22" s="138"/>
      <c r="F22" s="138"/>
      <c r="G22" s="138"/>
      <c r="H22" s="139" t="s">
        <v>659</v>
      </c>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f t="shared" si="1"/>
        <v>0</v>
      </c>
      <c r="AP22" s="143">
        <f t="shared" si="2"/>
        <v>0</v>
      </c>
      <c r="AQ22" s="143">
        <f t="shared" si="3"/>
        <v>0</v>
      </c>
      <c r="AR22" s="143">
        <f t="shared" si="4"/>
        <v>0</v>
      </c>
      <c r="AS22" s="134"/>
      <c r="AT22" s="141"/>
      <c r="AU22" s="141"/>
      <c r="AV22" s="141"/>
      <c r="AW22" s="141"/>
      <c r="AX22" s="141"/>
      <c r="AY22" s="141"/>
      <c r="AZ22" s="141"/>
      <c r="BA22" s="141"/>
      <c r="BB22" s="141"/>
      <c r="BC22" s="141"/>
      <c r="BD22" s="141"/>
      <c r="BE22" s="141"/>
      <c r="BF22" s="141"/>
      <c r="BG22" s="141"/>
      <c r="BH22" s="141"/>
      <c r="BI22" s="141"/>
      <c r="BJ22" s="141"/>
      <c r="BK22" s="141"/>
    </row>
    <row r="23" spans="1:63" ht="14.25" customHeight="1" thickTop="1" thickBot="1" x14ac:dyDescent="0.4">
      <c r="A23" s="142">
        <v>2</v>
      </c>
      <c r="B23" s="138" t="s">
        <v>156</v>
      </c>
      <c r="C23" s="138" t="s">
        <v>618</v>
      </c>
      <c r="D23" s="138" t="s">
        <v>228</v>
      </c>
      <c r="E23" s="138"/>
      <c r="F23" s="138"/>
      <c r="G23" s="138"/>
      <c r="H23" s="139" t="s">
        <v>660</v>
      </c>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f t="shared" si="1"/>
        <v>0</v>
      </c>
      <c r="AP23" s="143">
        <f t="shared" si="2"/>
        <v>0</v>
      </c>
      <c r="AQ23" s="143">
        <f t="shared" si="3"/>
        <v>0</v>
      </c>
      <c r="AR23" s="143">
        <f t="shared" si="4"/>
        <v>0</v>
      </c>
      <c r="AS23" s="134"/>
      <c r="AT23" s="141"/>
      <c r="AU23" s="141"/>
      <c r="AV23" s="141"/>
      <c r="AW23" s="141"/>
      <c r="AX23" s="141"/>
      <c r="AY23" s="141"/>
      <c r="AZ23" s="141"/>
      <c r="BA23" s="141"/>
      <c r="BB23" s="141"/>
      <c r="BC23" s="141"/>
      <c r="BD23" s="141"/>
      <c r="BE23" s="141"/>
      <c r="BF23" s="141"/>
      <c r="BG23" s="141"/>
      <c r="BH23" s="141"/>
      <c r="BI23" s="141"/>
      <c r="BJ23" s="141"/>
      <c r="BK23" s="141"/>
    </row>
    <row r="24" spans="1:63" ht="14.25" customHeight="1" thickTop="1" thickBot="1" x14ac:dyDescent="0.4">
      <c r="A24" s="142">
        <v>2</v>
      </c>
      <c r="B24" s="138" t="s">
        <v>156</v>
      </c>
      <c r="C24" s="138" t="s">
        <v>618</v>
      </c>
      <c r="D24" s="138" t="s">
        <v>235</v>
      </c>
      <c r="E24" s="138"/>
      <c r="F24" s="138"/>
      <c r="G24" s="138"/>
      <c r="H24" s="139" t="s">
        <v>661</v>
      </c>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f t="shared" si="1"/>
        <v>0</v>
      </c>
      <c r="AP24" s="143">
        <f t="shared" si="2"/>
        <v>0</v>
      </c>
      <c r="AQ24" s="143">
        <f t="shared" si="3"/>
        <v>0</v>
      </c>
      <c r="AR24" s="143">
        <f t="shared" si="4"/>
        <v>0</v>
      </c>
      <c r="AS24" s="134"/>
      <c r="AT24" s="141"/>
      <c r="AU24" s="141"/>
      <c r="AV24" s="141"/>
      <c r="AW24" s="141"/>
      <c r="AX24" s="141"/>
      <c r="AY24" s="141"/>
      <c r="AZ24" s="141"/>
      <c r="BA24" s="141"/>
      <c r="BB24" s="141"/>
      <c r="BC24" s="141"/>
      <c r="BD24" s="141"/>
      <c r="BE24" s="141"/>
      <c r="BF24" s="141"/>
      <c r="BG24" s="141"/>
      <c r="BH24" s="141"/>
      <c r="BI24" s="141"/>
      <c r="BJ24" s="141"/>
      <c r="BK24" s="141"/>
    </row>
    <row r="25" spans="1:63" ht="14.25" customHeight="1" thickTop="1" thickBot="1" x14ac:dyDescent="0.4">
      <c r="A25" s="135">
        <v>2</v>
      </c>
      <c r="B25" s="131" t="s">
        <v>156</v>
      </c>
      <c r="C25" s="131" t="s">
        <v>662</v>
      </c>
      <c r="D25" s="131"/>
      <c r="E25" s="131"/>
      <c r="F25" s="131"/>
      <c r="G25" s="131"/>
      <c r="H25" s="132" t="s">
        <v>663</v>
      </c>
      <c r="I25" s="133">
        <f t="shared" ref="I25:AN25" si="12">SUM(I26:I27)</f>
        <v>0</v>
      </c>
      <c r="J25" s="133">
        <f t="shared" si="12"/>
        <v>0</v>
      </c>
      <c r="K25" s="133">
        <f t="shared" si="12"/>
        <v>0</v>
      </c>
      <c r="L25" s="133">
        <f t="shared" si="12"/>
        <v>0</v>
      </c>
      <c r="M25" s="133">
        <f t="shared" si="12"/>
        <v>0</v>
      </c>
      <c r="N25" s="133">
        <f t="shared" si="12"/>
        <v>0</v>
      </c>
      <c r="O25" s="133">
        <f t="shared" si="12"/>
        <v>0</v>
      </c>
      <c r="P25" s="133">
        <f t="shared" si="12"/>
        <v>0</v>
      </c>
      <c r="Q25" s="133">
        <f t="shared" si="12"/>
        <v>0</v>
      </c>
      <c r="R25" s="133">
        <f t="shared" si="12"/>
        <v>0</v>
      </c>
      <c r="S25" s="133">
        <f t="shared" si="12"/>
        <v>0</v>
      </c>
      <c r="T25" s="133">
        <f t="shared" si="12"/>
        <v>0</v>
      </c>
      <c r="U25" s="133">
        <f t="shared" si="12"/>
        <v>0</v>
      </c>
      <c r="V25" s="133">
        <f t="shared" si="12"/>
        <v>0</v>
      </c>
      <c r="W25" s="133">
        <f t="shared" si="12"/>
        <v>0</v>
      </c>
      <c r="X25" s="133">
        <f t="shared" si="12"/>
        <v>0</v>
      </c>
      <c r="Y25" s="133">
        <f t="shared" si="12"/>
        <v>0</v>
      </c>
      <c r="Z25" s="133">
        <f t="shared" si="12"/>
        <v>0</v>
      </c>
      <c r="AA25" s="133">
        <f t="shared" si="12"/>
        <v>0</v>
      </c>
      <c r="AB25" s="133">
        <f t="shared" si="12"/>
        <v>0</v>
      </c>
      <c r="AC25" s="133">
        <f t="shared" si="12"/>
        <v>0</v>
      </c>
      <c r="AD25" s="133">
        <f t="shared" si="12"/>
        <v>0</v>
      </c>
      <c r="AE25" s="133">
        <f t="shared" si="12"/>
        <v>0</v>
      </c>
      <c r="AF25" s="133">
        <f t="shared" si="12"/>
        <v>0</v>
      </c>
      <c r="AG25" s="133">
        <f t="shared" si="12"/>
        <v>0</v>
      </c>
      <c r="AH25" s="133">
        <f t="shared" si="12"/>
        <v>0</v>
      </c>
      <c r="AI25" s="133">
        <f t="shared" si="12"/>
        <v>0</v>
      </c>
      <c r="AJ25" s="133">
        <f t="shared" si="12"/>
        <v>0</v>
      </c>
      <c r="AK25" s="133">
        <f t="shared" si="12"/>
        <v>0</v>
      </c>
      <c r="AL25" s="133">
        <f t="shared" si="12"/>
        <v>0</v>
      </c>
      <c r="AM25" s="133">
        <f t="shared" si="12"/>
        <v>0</v>
      </c>
      <c r="AN25" s="133">
        <f t="shared" si="12"/>
        <v>0</v>
      </c>
      <c r="AO25" s="133">
        <f t="shared" si="1"/>
        <v>0</v>
      </c>
      <c r="AP25" s="133">
        <f t="shared" si="2"/>
        <v>0</v>
      </c>
      <c r="AQ25" s="133">
        <f t="shared" si="3"/>
        <v>0</v>
      </c>
      <c r="AR25" s="133">
        <f t="shared" si="4"/>
        <v>0</v>
      </c>
      <c r="AS25" s="134"/>
      <c r="AT25" s="123"/>
      <c r="AU25" s="123"/>
      <c r="AV25" s="123"/>
      <c r="AW25" s="123"/>
      <c r="AX25" s="123"/>
      <c r="AY25" s="123"/>
      <c r="AZ25" s="123"/>
      <c r="BA25" s="123"/>
      <c r="BB25" s="123"/>
      <c r="BC25" s="123"/>
      <c r="BD25" s="123"/>
      <c r="BE25" s="123"/>
      <c r="BF25" s="123"/>
      <c r="BG25" s="123"/>
      <c r="BH25" s="123"/>
      <c r="BI25" s="123"/>
      <c r="BJ25" s="123"/>
      <c r="BK25" s="123"/>
    </row>
    <row r="26" spans="1:63" ht="14.25" customHeight="1" thickTop="1" thickBot="1" x14ac:dyDescent="0.4">
      <c r="A26" s="142">
        <v>2</v>
      </c>
      <c r="B26" s="138" t="s">
        <v>156</v>
      </c>
      <c r="C26" s="138" t="s">
        <v>662</v>
      </c>
      <c r="D26" s="138" t="s">
        <v>158</v>
      </c>
      <c r="E26" s="138"/>
      <c r="F26" s="138"/>
      <c r="G26" s="138"/>
      <c r="H26" s="139" t="s">
        <v>664</v>
      </c>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f t="shared" si="1"/>
        <v>0</v>
      </c>
      <c r="AP26" s="143">
        <f t="shared" si="2"/>
        <v>0</v>
      </c>
      <c r="AQ26" s="143">
        <f t="shared" si="3"/>
        <v>0</v>
      </c>
      <c r="AR26" s="143">
        <f t="shared" si="4"/>
        <v>0</v>
      </c>
      <c r="AS26" s="134"/>
      <c r="AT26" s="141"/>
      <c r="AU26" s="141"/>
      <c r="AV26" s="141"/>
      <c r="AW26" s="141"/>
      <c r="AX26" s="141"/>
      <c r="AY26" s="141"/>
      <c r="AZ26" s="141"/>
      <c r="BA26" s="141"/>
      <c r="BB26" s="141"/>
      <c r="BC26" s="141"/>
      <c r="BD26" s="141"/>
      <c r="BE26" s="141"/>
      <c r="BF26" s="141"/>
      <c r="BG26" s="141"/>
      <c r="BH26" s="141"/>
      <c r="BI26" s="141"/>
      <c r="BJ26" s="141"/>
      <c r="BK26" s="141"/>
    </row>
    <row r="27" spans="1:63" ht="14.25" customHeight="1" thickTop="1" thickBot="1" x14ac:dyDescent="0.4">
      <c r="A27" s="142">
        <v>2</v>
      </c>
      <c r="B27" s="138" t="s">
        <v>156</v>
      </c>
      <c r="C27" s="138" t="s">
        <v>662</v>
      </c>
      <c r="D27" s="138" t="s">
        <v>167</v>
      </c>
      <c r="E27" s="138"/>
      <c r="F27" s="138"/>
      <c r="G27" s="138"/>
      <c r="H27" s="139" t="s">
        <v>665</v>
      </c>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f t="shared" si="1"/>
        <v>0</v>
      </c>
      <c r="AP27" s="143">
        <f t="shared" si="2"/>
        <v>0</v>
      </c>
      <c r="AQ27" s="143">
        <f t="shared" si="3"/>
        <v>0</v>
      </c>
      <c r="AR27" s="143">
        <f t="shared" si="4"/>
        <v>0</v>
      </c>
      <c r="AS27" s="134"/>
      <c r="AT27" s="141"/>
      <c r="AU27" s="141"/>
      <c r="AV27" s="141"/>
      <c r="AW27" s="141"/>
      <c r="AX27" s="141"/>
      <c r="AY27" s="141"/>
      <c r="AZ27" s="141"/>
      <c r="BA27" s="141"/>
      <c r="BB27" s="141"/>
      <c r="BC27" s="141"/>
      <c r="BD27" s="141"/>
      <c r="BE27" s="141"/>
      <c r="BF27" s="141"/>
      <c r="BG27" s="141"/>
      <c r="BH27" s="141"/>
      <c r="BI27" s="141"/>
      <c r="BJ27" s="141"/>
      <c r="BK27" s="141"/>
    </row>
    <row r="28" spans="1:63" ht="14.25" customHeight="1" thickTop="1" thickBot="1" x14ac:dyDescent="0.4">
      <c r="A28" s="135">
        <v>2</v>
      </c>
      <c r="B28" s="131" t="s">
        <v>156</v>
      </c>
      <c r="C28" s="131" t="s">
        <v>666</v>
      </c>
      <c r="D28" s="131"/>
      <c r="E28" s="131"/>
      <c r="F28" s="131"/>
      <c r="G28" s="131"/>
      <c r="H28" s="132" t="s">
        <v>667</v>
      </c>
      <c r="I28" s="133">
        <f t="shared" ref="I28:AN28" si="13">SUM(I29:I30)</f>
        <v>0</v>
      </c>
      <c r="J28" s="133">
        <f t="shared" si="13"/>
        <v>0</v>
      </c>
      <c r="K28" s="133">
        <f t="shared" si="13"/>
        <v>0</v>
      </c>
      <c r="L28" s="133">
        <f t="shared" si="13"/>
        <v>0</v>
      </c>
      <c r="M28" s="133">
        <f t="shared" si="13"/>
        <v>0</v>
      </c>
      <c r="N28" s="133">
        <f t="shared" si="13"/>
        <v>0</v>
      </c>
      <c r="O28" s="133">
        <f t="shared" si="13"/>
        <v>0</v>
      </c>
      <c r="P28" s="133">
        <f t="shared" si="13"/>
        <v>0</v>
      </c>
      <c r="Q28" s="133">
        <f t="shared" si="13"/>
        <v>0</v>
      </c>
      <c r="R28" s="133">
        <f t="shared" si="13"/>
        <v>0</v>
      </c>
      <c r="S28" s="133">
        <f t="shared" si="13"/>
        <v>0</v>
      </c>
      <c r="T28" s="133">
        <f t="shared" si="13"/>
        <v>0</v>
      </c>
      <c r="U28" s="133">
        <f t="shared" si="13"/>
        <v>0</v>
      </c>
      <c r="V28" s="133">
        <f t="shared" si="13"/>
        <v>0</v>
      </c>
      <c r="W28" s="133">
        <f t="shared" si="13"/>
        <v>0</v>
      </c>
      <c r="X28" s="133">
        <f t="shared" si="13"/>
        <v>0</v>
      </c>
      <c r="Y28" s="133">
        <f t="shared" si="13"/>
        <v>0</v>
      </c>
      <c r="Z28" s="133">
        <f t="shared" si="13"/>
        <v>0</v>
      </c>
      <c r="AA28" s="133">
        <f t="shared" si="13"/>
        <v>0</v>
      </c>
      <c r="AB28" s="133">
        <f t="shared" si="13"/>
        <v>0</v>
      </c>
      <c r="AC28" s="133">
        <f t="shared" si="13"/>
        <v>0</v>
      </c>
      <c r="AD28" s="133">
        <f t="shared" si="13"/>
        <v>0</v>
      </c>
      <c r="AE28" s="133">
        <f t="shared" si="13"/>
        <v>0</v>
      </c>
      <c r="AF28" s="133">
        <f t="shared" si="13"/>
        <v>0</v>
      </c>
      <c r="AG28" s="133">
        <f t="shared" si="13"/>
        <v>0</v>
      </c>
      <c r="AH28" s="133">
        <f t="shared" si="13"/>
        <v>0</v>
      </c>
      <c r="AI28" s="133">
        <f t="shared" si="13"/>
        <v>0</v>
      </c>
      <c r="AJ28" s="133">
        <f t="shared" si="13"/>
        <v>0</v>
      </c>
      <c r="AK28" s="133">
        <f t="shared" si="13"/>
        <v>0</v>
      </c>
      <c r="AL28" s="133">
        <f t="shared" si="13"/>
        <v>0</v>
      </c>
      <c r="AM28" s="133">
        <f t="shared" si="13"/>
        <v>0</v>
      </c>
      <c r="AN28" s="133">
        <f t="shared" si="13"/>
        <v>0</v>
      </c>
      <c r="AO28" s="133">
        <f t="shared" si="1"/>
        <v>0</v>
      </c>
      <c r="AP28" s="133">
        <f t="shared" si="2"/>
        <v>0</v>
      </c>
      <c r="AQ28" s="133">
        <f t="shared" si="3"/>
        <v>0</v>
      </c>
      <c r="AR28" s="133">
        <f t="shared" si="4"/>
        <v>0</v>
      </c>
      <c r="AS28" s="134"/>
      <c r="AT28" s="123"/>
      <c r="AU28" s="123"/>
      <c r="AV28" s="123"/>
      <c r="AW28" s="123"/>
      <c r="AX28" s="123"/>
      <c r="AY28" s="123"/>
      <c r="AZ28" s="123"/>
      <c r="BA28" s="123"/>
      <c r="BB28" s="123"/>
      <c r="BC28" s="123"/>
      <c r="BD28" s="123"/>
      <c r="BE28" s="123"/>
      <c r="BF28" s="123"/>
      <c r="BG28" s="123"/>
      <c r="BH28" s="123"/>
      <c r="BI28" s="123"/>
      <c r="BJ28" s="123"/>
      <c r="BK28" s="123"/>
    </row>
    <row r="29" spans="1:63" ht="14.25" customHeight="1" thickTop="1" thickBot="1" x14ac:dyDescent="0.4">
      <c r="A29" s="142">
        <v>2</v>
      </c>
      <c r="B29" s="138" t="s">
        <v>156</v>
      </c>
      <c r="C29" s="138" t="s">
        <v>666</v>
      </c>
      <c r="D29" s="138" t="s">
        <v>158</v>
      </c>
      <c r="E29" s="138"/>
      <c r="F29" s="138"/>
      <c r="G29" s="138"/>
      <c r="H29" s="139" t="s">
        <v>668</v>
      </c>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143">
        <f t="shared" si="1"/>
        <v>0</v>
      </c>
      <c r="AP29" s="143">
        <f t="shared" si="2"/>
        <v>0</v>
      </c>
      <c r="AQ29" s="143">
        <f t="shared" si="3"/>
        <v>0</v>
      </c>
      <c r="AR29" s="143">
        <f t="shared" si="4"/>
        <v>0</v>
      </c>
      <c r="AS29" s="134"/>
      <c r="AT29" s="141"/>
      <c r="AU29" s="141"/>
      <c r="AV29" s="141"/>
      <c r="AW29" s="141"/>
      <c r="AX29" s="141"/>
      <c r="AY29" s="141"/>
      <c r="AZ29" s="141"/>
      <c r="BA29" s="141"/>
      <c r="BB29" s="141"/>
      <c r="BC29" s="141"/>
      <c r="BD29" s="141"/>
      <c r="BE29" s="141"/>
      <c r="BF29" s="141"/>
      <c r="BG29" s="141"/>
      <c r="BH29" s="141"/>
      <c r="BI29" s="141"/>
      <c r="BJ29" s="141"/>
      <c r="BK29" s="141"/>
    </row>
    <row r="30" spans="1:63" ht="14.25" customHeight="1" thickTop="1" thickBot="1" x14ac:dyDescent="0.4">
      <c r="A30" s="142">
        <v>2</v>
      </c>
      <c r="B30" s="138" t="s">
        <v>156</v>
      </c>
      <c r="C30" s="138" t="s">
        <v>666</v>
      </c>
      <c r="D30" s="138" t="s">
        <v>167</v>
      </c>
      <c r="E30" s="138"/>
      <c r="F30" s="138"/>
      <c r="G30" s="138"/>
      <c r="H30" s="139" t="s">
        <v>669</v>
      </c>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f t="shared" si="1"/>
        <v>0</v>
      </c>
      <c r="AP30" s="143">
        <f t="shared" si="2"/>
        <v>0</v>
      </c>
      <c r="AQ30" s="143">
        <f t="shared" si="3"/>
        <v>0</v>
      </c>
      <c r="AR30" s="143">
        <f t="shared" si="4"/>
        <v>0</v>
      </c>
      <c r="AS30" s="134"/>
      <c r="AT30" s="141"/>
      <c r="AU30" s="141"/>
      <c r="AV30" s="141"/>
      <c r="AW30" s="141"/>
      <c r="AX30" s="141"/>
      <c r="AY30" s="141"/>
      <c r="AZ30" s="141"/>
      <c r="BA30" s="141"/>
      <c r="BB30" s="141"/>
      <c r="BC30" s="141"/>
      <c r="BD30" s="141"/>
      <c r="BE30" s="141"/>
      <c r="BF30" s="141"/>
      <c r="BG30" s="141"/>
      <c r="BH30" s="141"/>
      <c r="BI30" s="141"/>
      <c r="BJ30" s="141"/>
      <c r="BK30" s="141"/>
    </row>
    <row r="31" spans="1:63" ht="14.25" customHeight="1" thickTop="1" thickBot="1" x14ac:dyDescent="0.4">
      <c r="A31" s="135">
        <v>2</v>
      </c>
      <c r="B31" s="131" t="s">
        <v>156</v>
      </c>
      <c r="C31" s="131" t="s">
        <v>670</v>
      </c>
      <c r="D31" s="131"/>
      <c r="E31" s="131"/>
      <c r="F31" s="131"/>
      <c r="G31" s="131"/>
      <c r="H31" s="132" t="s">
        <v>671</v>
      </c>
      <c r="I31" s="133">
        <f t="shared" ref="I31:AN31" si="14">SUM(I32:I33)</f>
        <v>0</v>
      </c>
      <c r="J31" s="133">
        <f t="shared" si="14"/>
        <v>0</v>
      </c>
      <c r="K31" s="133">
        <f t="shared" si="14"/>
        <v>0</v>
      </c>
      <c r="L31" s="133">
        <f t="shared" si="14"/>
        <v>0</v>
      </c>
      <c r="M31" s="133">
        <f t="shared" si="14"/>
        <v>0</v>
      </c>
      <c r="N31" s="133">
        <f t="shared" si="14"/>
        <v>0</v>
      </c>
      <c r="O31" s="133">
        <f t="shared" si="14"/>
        <v>0</v>
      </c>
      <c r="P31" s="133">
        <f t="shared" si="14"/>
        <v>0</v>
      </c>
      <c r="Q31" s="133">
        <f t="shared" si="14"/>
        <v>0</v>
      </c>
      <c r="R31" s="133">
        <f t="shared" si="14"/>
        <v>0</v>
      </c>
      <c r="S31" s="133">
        <f t="shared" si="14"/>
        <v>0</v>
      </c>
      <c r="T31" s="133">
        <f t="shared" si="14"/>
        <v>0</v>
      </c>
      <c r="U31" s="133">
        <f t="shared" si="14"/>
        <v>0</v>
      </c>
      <c r="V31" s="133">
        <f t="shared" si="14"/>
        <v>0</v>
      </c>
      <c r="W31" s="133">
        <f t="shared" si="14"/>
        <v>0</v>
      </c>
      <c r="X31" s="133">
        <f t="shared" si="14"/>
        <v>0</v>
      </c>
      <c r="Y31" s="133">
        <f t="shared" si="14"/>
        <v>0</v>
      </c>
      <c r="Z31" s="133">
        <f t="shared" si="14"/>
        <v>0</v>
      </c>
      <c r="AA31" s="133">
        <f t="shared" si="14"/>
        <v>0</v>
      </c>
      <c r="AB31" s="133">
        <f t="shared" si="14"/>
        <v>0</v>
      </c>
      <c r="AC31" s="133">
        <f t="shared" si="14"/>
        <v>0</v>
      </c>
      <c r="AD31" s="133">
        <f t="shared" si="14"/>
        <v>0</v>
      </c>
      <c r="AE31" s="133">
        <f t="shared" si="14"/>
        <v>0</v>
      </c>
      <c r="AF31" s="133">
        <f t="shared" si="14"/>
        <v>0</v>
      </c>
      <c r="AG31" s="133">
        <f t="shared" si="14"/>
        <v>0</v>
      </c>
      <c r="AH31" s="133">
        <f t="shared" si="14"/>
        <v>0</v>
      </c>
      <c r="AI31" s="133">
        <f t="shared" si="14"/>
        <v>0</v>
      </c>
      <c r="AJ31" s="133">
        <f t="shared" si="14"/>
        <v>0</v>
      </c>
      <c r="AK31" s="133">
        <f t="shared" si="14"/>
        <v>0</v>
      </c>
      <c r="AL31" s="133">
        <f t="shared" si="14"/>
        <v>0</v>
      </c>
      <c r="AM31" s="133">
        <f t="shared" si="14"/>
        <v>0</v>
      </c>
      <c r="AN31" s="133">
        <f t="shared" si="14"/>
        <v>0</v>
      </c>
      <c r="AO31" s="133">
        <f t="shared" si="1"/>
        <v>0</v>
      </c>
      <c r="AP31" s="133">
        <f t="shared" si="2"/>
        <v>0</v>
      </c>
      <c r="AQ31" s="133">
        <f t="shared" si="3"/>
        <v>0</v>
      </c>
      <c r="AR31" s="133">
        <f t="shared" si="4"/>
        <v>0</v>
      </c>
      <c r="AS31" s="134"/>
      <c r="AT31" s="123"/>
      <c r="AU31" s="123"/>
      <c r="AV31" s="123"/>
      <c r="AW31" s="123"/>
      <c r="AX31" s="123"/>
      <c r="AY31" s="123"/>
      <c r="AZ31" s="123"/>
      <c r="BA31" s="123"/>
      <c r="BB31" s="123"/>
      <c r="BC31" s="123"/>
      <c r="BD31" s="123"/>
      <c r="BE31" s="123"/>
      <c r="BF31" s="123"/>
      <c r="BG31" s="123"/>
      <c r="BH31" s="123"/>
      <c r="BI31" s="123"/>
      <c r="BJ31" s="123"/>
      <c r="BK31" s="123"/>
    </row>
    <row r="32" spans="1:63" ht="14.25" customHeight="1" thickTop="1" thickBot="1" x14ac:dyDescent="0.4">
      <c r="A32" s="142">
        <v>2</v>
      </c>
      <c r="B32" s="138" t="s">
        <v>156</v>
      </c>
      <c r="C32" s="138" t="s">
        <v>670</v>
      </c>
      <c r="D32" s="138" t="s">
        <v>158</v>
      </c>
      <c r="E32" s="138"/>
      <c r="F32" s="138"/>
      <c r="G32" s="138"/>
      <c r="H32" s="139" t="s">
        <v>672</v>
      </c>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f t="shared" si="1"/>
        <v>0</v>
      </c>
      <c r="AP32" s="143">
        <f t="shared" si="2"/>
        <v>0</v>
      </c>
      <c r="AQ32" s="143">
        <f t="shared" si="3"/>
        <v>0</v>
      </c>
      <c r="AR32" s="143">
        <f t="shared" si="4"/>
        <v>0</v>
      </c>
      <c r="AS32" s="134"/>
      <c r="AT32" s="141"/>
      <c r="AU32" s="141"/>
      <c r="AV32" s="141"/>
      <c r="AW32" s="141"/>
      <c r="AX32" s="141"/>
      <c r="AY32" s="141"/>
      <c r="AZ32" s="141"/>
      <c r="BA32" s="141"/>
      <c r="BB32" s="141"/>
      <c r="BC32" s="141"/>
      <c r="BD32" s="141"/>
      <c r="BE32" s="141"/>
      <c r="BF32" s="141"/>
      <c r="BG32" s="141"/>
      <c r="BH32" s="141"/>
      <c r="BI32" s="141"/>
      <c r="BJ32" s="141"/>
      <c r="BK32" s="141"/>
    </row>
    <row r="33" spans="1:63" ht="14.25" customHeight="1" thickTop="1" thickBot="1" x14ac:dyDescent="0.4">
      <c r="A33" s="142">
        <v>2</v>
      </c>
      <c r="B33" s="138" t="s">
        <v>156</v>
      </c>
      <c r="C33" s="138" t="s">
        <v>670</v>
      </c>
      <c r="D33" s="138" t="s">
        <v>167</v>
      </c>
      <c r="E33" s="138"/>
      <c r="F33" s="138"/>
      <c r="G33" s="138"/>
      <c r="H33" s="139" t="s">
        <v>673</v>
      </c>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3"/>
      <c r="AN33" s="143"/>
      <c r="AO33" s="143">
        <f t="shared" si="1"/>
        <v>0</v>
      </c>
      <c r="AP33" s="143">
        <f t="shared" si="2"/>
        <v>0</v>
      </c>
      <c r="AQ33" s="143">
        <f t="shared" si="3"/>
        <v>0</v>
      </c>
      <c r="AR33" s="143">
        <f t="shared" si="4"/>
        <v>0</v>
      </c>
      <c r="AS33" s="134"/>
      <c r="AT33" s="141"/>
      <c r="AU33" s="141"/>
      <c r="AV33" s="141"/>
      <c r="AW33" s="141"/>
      <c r="AX33" s="141"/>
      <c r="AY33" s="141"/>
      <c r="AZ33" s="141"/>
      <c r="BA33" s="141"/>
      <c r="BB33" s="141"/>
      <c r="BC33" s="141"/>
      <c r="BD33" s="141"/>
      <c r="BE33" s="141"/>
      <c r="BF33" s="141"/>
      <c r="BG33" s="141"/>
      <c r="BH33" s="141"/>
      <c r="BI33" s="141"/>
      <c r="BJ33" s="141"/>
      <c r="BK33" s="141"/>
    </row>
    <row r="34" spans="1:63" ht="14.25" customHeight="1" thickTop="1" thickBot="1" x14ac:dyDescent="0.4">
      <c r="A34" s="135">
        <v>2</v>
      </c>
      <c r="B34" s="131" t="s">
        <v>156</v>
      </c>
      <c r="C34" s="131" t="s">
        <v>674</v>
      </c>
      <c r="D34" s="131"/>
      <c r="E34" s="131"/>
      <c r="F34" s="131"/>
      <c r="G34" s="131"/>
      <c r="H34" s="132" t="s">
        <v>675</v>
      </c>
      <c r="I34" s="133">
        <f>SUM(I35:I38)+I40</f>
        <v>5422338005</v>
      </c>
      <c r="J34" s="133">
        <f t="shared" ref="J34:AN34" si="15">SUM(J35:J38)+J40</f>
        <v>5409583291</v>
      </c>
      <c r="K34" s="133">
        <f t="shared" si="15"/>
        <v>5409583291</v>
      </c>
      <c r="L34" s="133">
        <f t="shared" si="15"/>
        <v>5122258668</v>
      </c>
      <c r="M34" s="133">
        <f t="shared" si="15"/>
        <v>16400000</v>
      </c>
      <c r="N34" s="133">
        <f t="shared" si="15"/>
        <v>16400000</v>
      </c>
      <c r="O34" s="133">
        <f t="shared" si="15"/>
        <v>16400000</v>
      </c>
      <c r="P34" s="133">
        <f t="shared" si="15"/>
        <v>14500000</v>
      </c>
      <c r="Q34" s="133">
        <f t="shared" si="15"/>
        <v>0</v>
      </c>
      <c r="R34" s="133">
        <f t="shared" si="15"/>
        <v>0</v>
      </c>
      <c r="S34" s="133">
        <f t="shared" si="15"/>
        <v>0</v>
      </c>
      <c r="T34" s="133">
        <f t="shared" si="15"/>
        <v>0</v>
      </c>
      <c r="U34" s="133">
        <f t="shared" si="15"/>
        <v>0</v>
      </c>
      <c r="V34" s="133">
        <f t="shared" si="15"/>
        <v>0</v>
      </c>
      <c r="W34" s="133">
        <f t="shared" si="15"/>
        <v>0</v>
      </c>
      <c r="X34" s="133">
        <f t="shared" si="15"/>
        <v>0</v>
      </c>
      <c r="Y34" s="133">
        <f t="shared" si="15"/>
        <v>0</v>
      </c>
      <c r="Z34" s="133">
        <f t="shared" si="15"/>
        <v>0</v>
      </c>
      <c r="AA34" s="133">
        <f t="shared" si="15"/>
        <v>0</v>
      </c>
      <c r="AB34" s="133">
        <f t="shared" si="15"/>
        <v>0</v>
      </c>
      <c r="AC34" s="133">
        <f t="shared" si="15"/>
        <v>0</v>
      </c>
      <c r="AD34" s="133">
        <f t="shared" si="15"/>
        <v>0</v>
      </c>
      <c r="AE34" s="133">
        <f t="shared" si="15"/>
        <v>0</v>
      </c>
      <c r="AF34" s="133">
        <f t="shared" si="15"/>
        <v>0</v>
      </c>
      <c r="AG34" s="133">
        <f t="shared" si="15"/>
        <v>0</v>
      </c>
      <c r="AH34" s="133">
        <f t="shared" si="15"/>
        <v>0</v>
      </c>
      <c r="AI34" s="133">
        <f t="shared" si="15"/>
        <v>0</v>
      </c>
      <c r="AJ34" s="133">
        <f t="shared" si="15"/>
        <v>0</v>
      </c>
      <c r="AK34" s="133">
        <f t="shared" si="15"/>
        <v>0</v>
      </c>
      <c r="AL34" s="133">
        <f t="shared" si="15"/>
        <v>0</v>
      </c>
      <c r="AM34" s="133">
        <f t="shared" si="15"/>
        <v>0</v>
      </c>
      <c r="AN34" s="133">
        <f t="shared" si="15"/>
        <v>0</v>
      </c>
      <c r="AO34" s="133">
        <f t="shared" si="1"/>
        <v>5438738005</v>
      </c>
      <c r="AP34" s="133">
        <f t="shared" si="2"/>
        <v>5425983291</v>
      </c>
      <c r="AQ34" s="133">
        <f t="shared" si="3"/>
        <v>5425983291</v>
      </c>
      <c r="AR34" s="133">
        <f t="shared" si="4"/>
        <v>5136758668</v>
      </c>
      <c r="AS34" s="134"/>
      <c r="AT34" s="123"/>
      <c r="AU34" s="123"/>
      <c r="AV34" s="123"/>
      <c r="AW34" s="123"/>
      <c r="AX34" s="123"/>
      <c r="AY34" s="123"/>
      <c r="AZ34" s="123"/>
      <c r="BA34" s="123"/>
      <c r="BB34" s="123"/>
      <c r="BC34" s="123"/>
      <c r="BD34" s="123"/>
      <c r="BE34" s="123"/>
      <c r="BF34" s="123"/>
      <c r="BG34" s="123"/>
      <c r="BH34" s="123"/>
      <c r="BI34" s="123"/>
      <c r="BJ34" s="123"/>
      <c r="BK34" s="123"/>
    </row>
    <row r="35" spans="1:63" ht="14.25" customHeight="1" thickTop="1" thickBot="1" x14ac:dyDescent="0.4">
      <c r="A35" s="142">
        <v>2</v>
      </c>
      <c r="B35" s="138" t="s">
        <v>156</v>
      </c>
      <c r="C35" s="138" t="s">
        <v>674</v>
      </c>
      <c r="D35" s="138" t="s">
        <v>158</v>
      </c>
      <c r="E35" s="138"/>
      <c r="F35" s="138"/>
      <c r="G35" s="138"/>
      <c r="H35" s="139" t="s">
        <v>676</v>
      </c>
      <c r="I35" s="228">
        <v>165075075</v>
      </c>
      <c r="J35" s="228">
        <v>159705762</v>
      </c>
      <c r="K35" s="228">
        <v>159705762</v>
      </c>
      <c r="L35" s="228">
        <v>159705762</v>
      </c>
      <c r="M35" s="228">
        <v>1900000</v>
      </c>
      <c r="N35" s="228">
        <v>1900000</v>
      </c>
      <c r="O35" s="228">
        <v>1900000</v>
      </c>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3"/>
      <c r="AN35" s="143"/>
      <c r="AO35" s="143">
        <f t="shared" si="1"/>
        <v>166975075</v>
      </c>
      <c r="AP35" s="143">
        <f t="shared" si="2"/>
        <v>161605762</v>
      </c>
      <c r="AQ35" s="143">
        <f t="shared" si="3"/>
        <v>161605762</v>
      </c>
      <c r="AR35" s="143">
        <f t="shared" si="4"/>
        <v>159705762</v>
      </c>
      <c r="AS35" s="134"/>
      <c r="AT35" s="141"/>
      <c r="AU35" s="141"/>
      <c r="AV35" s="141"/>
      <c r="AW35" s="141"/>
      <c r="AX35" s="141"/>
      <c r="AY35" s="141"/>
      <c r="AZ35" s="141"/>
      <c r="BA35" s="141"/>
      <c r="BB35" s="141"/>
      <c r="BC35" s="141"/>
      <c r="BD35" s="141"/>
      <c r="BE35" s="141"/>
      <c r="BF35" s="141"/>
      <c r="BG35" s="141"/>
      <c r="BH35" s="141"/>
      <c r="BI35" s="141"/>
      <c r="BJ35" s="141"/>
      <c r="BK35" s="141"/>
    </row>
    <row r="36" spans="1:63" ht="14.25" customHeight="1" thickTop="1" thickBot="1" x14ac:dyDescent="0.4">
      <c r="A36" s="142">
        <v>2</v>
      </c>
      <c r="B36" s="138" t="s">
        <v>156</v>
      </c>
      <c r="C36" s="138" t="s">
        <v>674</v>
      </c>
      <c r="D36" s="138" t="s">
        <v>167</v>
      </c>
      <c r="E36" s="138"/>
      <c r="F36" s="138"/>
      <c r="G36" s="138"/>
      <c r="H36" s="139" t="s">
        <v>677</v>
      </c>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f t="shared" si="1"/>
        <v>0</v>
      </c>
      <c r="AP36" s="143">
        <f t="shared" si="2"/>
        <v>0</v>
      </c>
      <c r="AQ36" s="143">
        <f t="shared" si="3"/>
        <v>0</v>
      </c>
      <c r="AR36" s="143">
        <f t="shared" si="4"/>
        <v>0</v>
      </c>
      <c r="AS36" s="134"/>
      <c r="AT36" s="141"/>
      <c r="AU36" s="141"/>
      <c r="AV36" s="141"/>
      <c r="AW36" s="141"/>
      <c r="AX36" s="141"/>
      <c r="AY36" s="141"/>
      <c r="AZ36" s="141"/>
      <c r="BA36" s="141"/>
      <c r="BB36" s="141"/>
      <c r="BC36" s="141"/>
      <c r="BD36" s="141"/>
      <c r="BE36" s="141"/>
      <c r="BF36" s="141"/>
      <c r="BG36" s="141"/>
      <c r="BH36" s="141"/>
      <c r="BI36" s="141"/>
      <c r="BJ36" s="141"/>
      <c r="BK36" s="141"/>
    </row>
    <row r="37" spans="1:63" ht="14.25" customHeight="1" thickTop="1" thickBot="1" x14ac:dyDescent="0.4">
      <c r="A37" s="142">
        <v>2</v>
      </c>
      <c r="B37" s="138" t="s">
        <v>156</v>
      </c>
      <c r="C37" s="138" t="s">
        <v>674</v>
      </c>
      <c r="D37" s="138" t="s">
        <v>228</v>
      </c>
      <c r="E37" s="138"/>
      <c r="F37" s="138"/>
      <c r="G37" s="138"/>
      <c r="H37" s="139" t="s">
        <v>678</v>
      </c>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f t="shared" si="1"/>
        <v>0</v>
      </c>
      <c r="AP37" s="143">
        <f t="shared" si="2"/>
        <v>0</v>
      </c>
      <c r="AQ37" s="143">
        <f t="shared" si="3"/>
        <v>0</v>
      </c>
      <c r="AR37" s="143">
        <f t="shared" si="4"/>
        <v>0</v>
      </c>
      <c r="AS37" s="134"/>
      <c r="AT37" s="141"/>
      <c r="AU37" s="141"/>
      <c r="AV37" s="141"/>
      <c r="AW37" s="141"/>
      <c r="AX37" s="141"/>
      <c r="AY37" s="141"/>
      <c r="AZ37" s="141"/>
      <c r="BA37" s="141"/>
      <c r="BB37" s="141"/>
      <c r="BC37" s="141"/>
      <c r="BD37" s="141"/>
      <c r="BE37" s="141"/>
      <c r="BF37" s="141"/>
      <c r="BG37" s="141"/>
      <c r="BH37" s="141"/>
      <c r="BI37" s="141"/>
      <c r="BJ37" s="141"/>
      <c r="BK37" s="141"/>
    </row>
    <row r="38" spans="1:63" ht="14.25" customHeight="1" thickTop="1" thickBot="1" x14ac:dyDescent="0.4">
      <c r="A38" s="142">
        <v>2</v>
      </c>
      <c r="B38" s="138" t="s">
        <v>156</v>
      </c>
      <c r="C38" s="138" t="s">
        <v>674</v>
      </c>
      <c r="D38" s="138" t="s">
        <v>235</v>
      </c>
      <c r="E38" s="138"/>
      <c r="F38" s="138"/>
      <c r="G38" s="138"/>
      <c r="H38" s="139" t="s">
        <v>679</v>
      </c>
      <c r="I38" s="143">
        <f>I39</f>
        <v>5257262930</v>
      </c>
      <c r="J38" s="143">
        <f t="shared" ref="J38:AN38" si="16">J39</f>
        <v>5249877529</v>
      </c>
      <c r="K38" s="143">
        <f t="shared" si="16"/>
        <v>5249877529</v>
      </c>
      <c r="L38" s="143">
        <f t="shared" si="16"/>
        <v>4962552906</v>
      </c>
      <c r="M38" s="143">
        <f t="shared" si="16"/>
        <v>14500000</v>
      </c>
      <c r="N38" s="143">
        <f t="shared" si="16"/>
        <v>14500000</v>
      </c>
      <c r="O38" s="143">
        <f t="shared" si="16"/>
        <v>14500000</v>
      </c>
      <c r="P38" s="143">
        <f t="shared" si="16"/>
        <v>14500000</v>
      </c>
      <c r="Q38" s="143">
        <f t="shared" si="16"/>
        <v>0</v>
      </c>
      <c r="R38" s="143">
        <f t="shared" si="16"/>
        <v>0</v>
      </c>
      <c r="S38" s="143">
        <f t="shared" si="16"/>
        <v>0</v>
      </c>
      <c r="T38" s="143">
        <f t="shared" si="16"/>
        <v>0</v>
      </c>
      <c r="U38" s="143">
        <f t="shared" si="16"/>
        <v>0</v>
      </c>
      <c r="V38" s="143">
        <f t="shared" si="16"/>
        <v>0</v>
      </c>
      <c r="W38" s="143">
        <f t="shared" si="16"/>
        <v>0</v>
      </c>
      <c r="X38" s="143">
        <f t="shared" si="16"/>
        <v>0</v>
      </c>
      <c r="Y38" s="143">
        <f t="shared" si="16"/>
        <v>0</v>
      </c>
      <c r="Z38" s="143">
        <f t="shared" si="16"/>
        <v>0</v>
      </c>
      <c r="AA38" s="143">
        <f t="shared" si="16"/>
        <v>0</v>
      </c>
      <c r="AB38" s="143">
        <f t="shared" si="16"/>
        <v>0</v>
      </c>
      <c r="AC38" s="143">
        <f t="shared" si="16"/>
        <v>0</v>
      </c>
      <c r="AD38" s="143">
        <f t="shared" si="16"/>
        <v>0</v>
      </c>
      <c r="AE38" s="143">
        <f t="shared" si="16"/>
        <v>0</v>
      </c>
      <c r="AF38" s="143">
        <f t="shared" si="16"/>
        <v>0</v>
      </c>
      <c r="AG38" s="143">
        <f t="shared" si="16"/>
        <v>0</v>
      </c>
      <c r="AH38" s="143">
        <f t="shared" si="16"/>
        <v>0</v>
      </c>
      <c r="AI38" s="143">
        <f t="shared" si="16"/>
        <v>0</v>
      </c>
      <c r="AJ38" s="143">
        <f t="shared" si="16"/>
        <v>0</v>
      </c>
      <c r="AK38" s="143">
        <f t="shared" si="16"/>
        <v>0</v>
      </c>
      <c r="AL38" s="143">
        <f t="shared" si="16"/>
        <v>0</v>
      </c>
      <c r="AM38" s="143">
        <f t="shared" si="16"/>
        <v>0</v>
      </c>
      <c r="AN38" s="143">
        <f t="shared" si="16"/>
        <v>0</v>
      </c>
      <c r="AO38" s="143">
        <f t="shared" si="1"/>
        <v>5271762930</v>
      </c>
      <c r="AP38" s="143">
        <f t="shared" si="2"/>
        <v>5264377529</v>
      </c>
      <c r="AQ38" s="143">
        <f t="shared" si="3"/>
        <v>5264377529</v>
      </c>
      <c r="AR38" s="143">
        <f t="shared" si="4"/>
        <v>4977052906</v>
      </c>
      <c r="AS38" s="134"/>
      <c r="AT38" s="141"/>
      <c r="AU38" s="141"/>
      <c r="AV38" s="141"/>
      <c r="AW38" s="141"/>
      <c r="AX38" s="141"/>
      <c r="AY38" s="141"/>
      <c r="AZ38" s="141"/>
      <c r="BA38" s="141"/>
      <c r="BB38" s="141"/>
      <c r="BC38" s="141"/>
      <c r="BD38" s="141"/>
      <c r="BE38" s="141"/>
      <c r="BF38" s="141"/>
      <c r="BG38" s="141"/>
      <c r="BH38" s="141"/>
      <c r="BI38" s="141"/>
      <c r="BJ38" s="141"/>
      <c r="BK38" s="141"/>
    </row>
    <row r="39" spans="1:63" ht="14.25" customHeight="1" thickTop="1" thickBot="1" x14ac:dyDescent="0.4">
      <c r="A39" s="149">
        <v>2</v>
      </c>
      <c r="B39" s="146" t="s">
        <v>156</v>
      </c>
      <c r="C39" s="146" t="s">
        <v>674</v>
      </c>
      <c r="D39" s="146" t="s">
        <v>235</v>
      </c>
      <c r="E39" s="146" t="s">
        <v>242</v>
      </c>
      <c r="F39" s="146"/>
      <c r="G39" s="146"/>
      <c r="H39" s="147" t="s">
        <v>680</v>
      </c>
      <c r="I39" s="150">
        <v>5257262930</v>
      </c>
      <c r="J39" s="150">
        <v>5249877529</v>
      </c>
      <c r="K39" s="150">
        <v>5249877529</v>
      </c>
      <c r="L39" s="150">
        <v>4962552906</v>
      </c>
      <c r="M39" s="150">
        <v>14500000</v>
      </c>
      <c r="N39" s="150">
        <v>14500000</v>
      </c>
      <c r="O39" s="150">
        <v>14500000</v>
      </c>
      <c r="P39" s="150">
        <v>14500000</v>
      </c>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34"/>
      <c r="AT39" s="141"/>
      <c r="AU39" s="141"/>
      <c r="AV39" s="141"/>
      <c r="AW39" s="141"/>
      <c r="AX39" s="141"/>
      <c r="AY39" s="141"/>
      <c r="AZ39" s="141"/>
      <c r="BA39" s="141"/>
      <c r="BB39" s="141"/>
      <c r="BC39" s="141"/>
      <c r="BD39" s="141"/>
      <c r="BE39" s="141"/>
      <c r="BF39" s="141"/>
      <c r="BG39" s="141"/>
      <c r="BH39" s="141"/>
      <c r="BI39" s="141"/>
      <c r="BJ39" s="141"/>
      <c r="BK39" s="141"/>
    </row>
    <row r="40" spans="1:63" ht="14.25" customHeight="1" thickTop="1" thickBot="1" x14ac:dyDescent="0.4">
      <c r="A40" s="142">
        <v>2</v>
      </c>
      <c r="B40" s="138" t="s">
        <v>156</v>
      </c>
      <c r="C40" s="138" t="s">
        <v>674</v>
      </c>
      <c r="D40" s="138" t="s">
        <v>177</v>
      </c>
      <c r="E40" s="138"/>
      <c r="F40" s="138"/>
      <c r="G40" s="138"/>
      <c r="H40" s="139" t="s">
        <v>681</v>
      </c>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f t="shared" ref="AO40:AO50" si="17">+I40+M40+Q40+U40+Y40+AC40+AG40+AK40</f>
        <v>0</v>
      </c>
      <c r="AP40" s="143">
        <f t="shared" ref="AP40:AP50" si="18">+J40+N40+R40+V40+Z40+AD40+AH40+AL40</f>
        <v>0</v>
      </c>
      <c r="AQ40" s="143">
        <f t="shared" ref="AQ40:AQ50" si="19">+K40+O40+S40+W40+AA40+AE40+AI40+AM40</f>
        <v>0</v>
      </c>
      <c r="AR40" s="143">
        <f t="shared" ref="AR40:AR50" si="20">+L40+P40+T40+X40+AB40+AF40+AJ40+AN40</f>
        <v>0</v>
      </c>
      <c r="AS40" s="134"/>
      <c r="AT40" s="141"/>
      <c r="AU40" s="141"/>
      <c r="AV40" s="141"/>
      <c r="AW40" s="141"/>
      <c r="AX40" s="141"/>
      <c r="AY40" s="141"/>
      <c r="AZ40" s="141"/>
      <c r="BA40" s="141"/>
      <c r="BB40" s="141"/>
      <c r="BC40" s="141"/>
      <c r="BD40" s="141"/>
      <c r="BE40" s="141"/>
      <c r="BF40" s="141"/>
      <c r="BG40" s="141"/>
      <c r="BH40" s="141"/>
      <c r="BI40" s="141"/>
      <c r="BJ40" s="141"/>
      <c r="BK40" s="141"/>
    </row>
    <row r="41" spans="1:63" ht="14.25" customHeight="1" thickTop="1" thickBot="1" x14ac:dyDescent="0.4">
      <c r="A41" s="47">
        <v>2</v>
      </c>
      <c r="B41" s="47" t="s">
        <v>167</v>
      </c>
      <c r="C41" s="47"/>
      <c r="D41" s="47"/>
      <c r="E41" s="47"/>
      <c r="F41" s="47"/>
      <c r="G41" s="47"/>
      <c r="H41" s="127" t="s">
        <v>682</v>
      </c>
      <c r="I41" s="128">
        <f t="shared" ref="I41:AN41" si="21">+I42+I46</f>
        <v>104239462</v>
      </c>
      <c r="J41" s="128">
        <f t="shared" si="21"/>
        <v>0</v>
      </c>
      <c r="K41" s="128">
        <f t="shared" si="21"/>
        <v>0</v>
      </c>
      <c r="L41" s="128">
        <f t="shared" si="21"/>
        <v>0</v>
      </c>
      <c r="M41" s="128">
        <f t="shared" si="21"/>
        <v>0</v>
      </c>
      <c r="N41" s="128">
        <f t="shared" si="21"/>
        <v>0</v>
      </c>
      <c r="O41" s="128">
        <f t="shared" si="21"/>
        <v>0</v>
      </c>
      <c r="P41" s="128">
        <f t="shared" si="21"/>
        <v>0</v>
      </c>
      <c r="Q41" s="128">
        <f t="shared" si="21"/>
        <v>0</v>
      </c>
      <c r="R41" s="128">
        <f t="shared" si="21"/>
        <v>0</v>
      </c>
      <c r="S41" s="128">
        <f t="shared" si="21"/>
        <v>0</v>
      </c>
      <c r="T41" s="128">
        <f t="shared" si="21"/>
        <v>0</v>
      </c>
      <c r="U41" s="128">
        <f t="shared" si="21"/>
        <v>0</v>
      </c>
      <c r="V41" s="128">
        <f t="shared" si="21"/>
        <v>0</v>
      </c>
      <c r="W41" s="128">
        <f t="shared" si="21"/>
        <v>0</v>
      </c>
      <c r="X41" s="128">
        <f t="shared" si="21"/>
        <v>0</v>
      </c>
      <c r="Y41" s="128">
        <f t="shared" si="21"/>
        <v>0</v>
      </c>
      <c r="Z41" s="128">
        <f t="shared" si="21"/>
        <v>0</v>
      </c>
      <c r="AA41" s="128">
        <f t="shared" si="21"/>
        <v>0</v>
      </c>
      <c r="AB41" s="128">
        <f t="shared" si="21"/>
        <v>0</v>
      </c>
      <c r="AC41" s="128">
        <f t="shared" si="21"/>
        <v>0</v>
      </c>
      <c r="AD41" s="128">
        <f t="shared" si="21"/>
        <v>0</v>
      </c>
      <c r="AE41" s="128">
        <f t="shared" si="21"/>
        <v>0</v>
      </c>
      <c r="AF41" s="128">
        <f t="shared" si="21"/>
        <v>0</v>
      </c>
      <c r="AG41" s="128">
        <f t="shared" si="21"/>
        <v>0</v>
      </c>
      <c r="AH41" s="128">
        <f t="shared" si="21"/>
        <v>0</v>
      </c>
      <c r="AI41" s="128">
        <f t="shared" si="21"/>
        <v>0</v>
      </c>
      <c r="AJ41" s="128">
        <f t="shared" si="21"/>
        <v>0</v>
      </c>
      <c r="AK41" s="128">
        <f t="shared" si="21"/>
        <v>0</v>
      </c>
      <c r="AL41" s="128">
        <f t="shared" si="21"/>
        <v>0</v>
      </c>
      <c r="AM41" s="128">
        <f t="shared" si="21"/>
        <v>0</v>
      </c>
      <c r="AN41" s="128">
        <f t="shared" si="21"/>
        <v>0</v>
      </c>
      <c r="AO41" s="151">
        <f t="shared" si="17"/>
        <v>104239462</v>
      </c>
      <c r="AP41" s="151">
        <f t="shared" si="18"/>
        <v>0</v>
      </c>
      <c r="AQ41" s="151">
        <f t="shared" si="19"/>
        <v>0</v>
      </c>
      <c r="AR41" s="151">
        <f t="shared" si="20"/>
        <v>0</v>
      </c>
      <c r="AS41" s="129"/>
      <c r="AT41" s="130"/>
      <c r="AU41" s="130"/>
      <c r="AV41" s="130"/>
      <c r="AW41" s="130"/>
      <c r="AX41" s="130"/>
      <c r="AY41" s="130"/>
      <c r="AZ41" s="130"/>
      <c r="BA41" s="130"/>
      <c r="BB41" s="130"/>
      <c r="BC41" s="130"/>
      <c r="BD41" s="130"/>
      <c r="BE41" s="130"/>
      <c r="BF41" s="130"/>
      <c r="BG41" s="130"/>
      <c r="BH41" s="130"/>
      <c r="BI41" s="130"/>
      <c r="BJ41" s="130"/>
      <c r="BK41" s="130"/>
    </row>
    <row r="42" spans="1:63" ht="14.25" customHeight="1" thickTop="1" thickBot="1" x14ac:dyDescent="0.4">
      <c r="A42" s="131">
        <v>2</v>
      </c>
      <c r="B42" s="131" t="s">
        <v>167</v>
      </c>
      <c r="C42" s="131" t="s">
        <v>158</v>
      </c>
      <c r="D42" s="131"/>
      <c r="E42" s="131"/>
      <c r="F42" s="131"/>
      <c r="G42" s="131"/>
      <c r="H42" s="152" t="s">
        <v>683</v>
      </c>
      <c r="I42" s="133">
        <f t="shared" ref="I42:AN42" si="22">+I43+I44+I45</f>
        <v>0</v>
      </c>
      <c r="J42" s="133">
        <f t="shared" si="22"/>
        <v>0</v>
      </c>
      <c r="K42" s="133">
        <f t="shared" si="22"/>
        <v>0</v>
      </c>
      <c r="L42" s="133">
        <f t="shared" si="22"/>
        <v>0</v>
      </c>
      <c r="M42" s="133">
        <f t="shared" si="22"/>
        <v>0</v>
      </c>
      <c r="N42" s="133">
        <f t="shared" si="22"/>
        <v>0</v>
      </c>
      <c r="O42" s="133">
        <f t="shared" si="22"/>
        <v>0</v>
      </c>
      <c r="P42" s="133">
        <f t="shared" si="22"/>
        <v>0</v>
      </c>
      <c r="Q42" s="133">
        <f t="shared" si="22"/>
        <v>0</v>
      </c>
      <c r="R42" s="133">
        <f t="shared" si="22"/>
        <v>0</v>
      </c>
      <c r="S42" s="133">
        <f t="shared" si="22"/>
        <v>0</v>
      </c>
      <c r="T42" s="133">
        <f t="shared" si="22"/>
        <v>0</v>
      </c>
      <c r="U42" s="133">
        <f t="shared" si="22"/>
        <v>0</v>
      </c>
      <c r="V42" s="133">
        <f t="shared" si="22"/>
        <v>0</v>
      </c>
      <c r="W42" s="133">
        <f t="shared" si="22"/>
        <v>0</v>
      </c>
      <c r="X42" s="133">
        <f t="shared" si="22"/>
        <v>0</v>
      </c>
      <c r="Y42" s="133">
        <f t="shared" si="22"/>
        <v>0</v>
      </c>
      <c r="Z42" s="133">
        <f t="shared" si="22"/>
        <v>0</v>
      </c>
      <c r="AA42" s="133">
        <f t="shared" si="22"/>
        <v>0</v>
      </c>
      <c r="AB42" s="133">
        <f t="shared" si="22"/>
        <v>0</v>
      </c>
      <c r="AC42" s="133">
        <f t="shared" si="22"/>
        <v>0</v>
      </c>
      <c r="AD42" s="133">
        <f t="shared" si="22"/>
        <v>0</v>
      </c>
      <c r="AE42" s="133">
        <f t="shared" si="22"/>
        <v>0</v>
      </c>
      <c r="AF42" s="133">
        <f t="shared" si="22"/>
        <v>0</v>
      </c>
      <c r="AG42" s="133">
        <f t="shared" si="22"/>
        <v>0</v>
      </c>
      <c r="AH42" s="133">
        <f t="shared" si="22"/>
        <v>0</v>
      </c>
      <c r="AI42" s="133">
        <f t="shared" si="22"/>
        <v>0</v>
      </c>
      <c r="AJ42" s="133">
        <f t="shared" si="22"/>
        <v>0</v>
      </c>
      <c r="AK42" s="133">
        <f t="shared" si="22"/>
        <v>0</v>
      </c>
      <c r="AL42" s="133">
        <f t="shared" si="22"/>
        <v>0</v>
      </c>
      <c r="AM42" s="133">
        <f t="shared" si="22"/>
        <v>0</v>
      </c>
      <c r="AN42" s="133">
        <f t="shared" si="22"/>
        <v>0</v>
      </c>
      <c r="AO42" s="153">
        <f t="shared" si="17"/>
        <v>0</v>
      </c>
      <c r="AP42" s="153">
        <f t="shared" si="18"/>
        <v>0</v>
      </c>
      <c r="AQ42" s="153">
        <f t="shared" si="19"/>
        <v>0</v>
      </c>
      <c r="AR42" s="153">
        <f t="shared" si="20"/>
        <v>0</v>
      </c>
      <c r="AS42" s="134"/>
      <c r="AT42" s="123"/>
      <c r="AU42" s="123"/>
      <c r="AV42" s="123"/>
      <c r="AW42" s="123"/>
      <c r="AX42" s="123"/>
      <c r="AY42" s="123"/>
      <c r="AZ42" s="123"/>
      <c r="BA42" s="123"/>
      <c r="BB42" s="123"/>
      <c r="BC42" s="123"/>
      <c r="BD42" s="123"/>
      <c r="BE42" s="123"/>
      <c r="BF42" s="123"/>
      <c r="BG42" s="123"/>
      <c r="BH42" s="123"/>
      <c r="BI42" s="123"/>
      <c r="BJ42" s="123"/>
      <c r="BK42" s="123"/>
    </row>
    <row r="43" spans="1:63" ht="14.25" customHeight="1" thickTop="1" thickBot="1" x14ac:dyDescent="0.4">
      <c r="A43" s="136">
        <v>2</v>
      </c>
      <c r="B43" s="137" t="s">
        <v>167</v>
      </c>
      <c r="C43" s="137" t="s">
        <v>158</v>
      </c>
      <c r="D43" s="138" t="s">
        <v>158</v>
      </c>
      <c r="E43" s="136"/>
      <c r="F43" s="136"/>
      <c r="G43" s="136"/>
      <c r="H43" s="154" t="s">
        <v>683</v>
      </c>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6">
        <f t="shared" si="17"/>
        <v>0</v>
      </c>
      <c r="AP43" s="156">
        <f t="shared" si="18"/>
        <v>0</v>
      </c>
      <c r="AQ43" s="156">
        <f t="shared" si="19"/>
        <v>0</v>
      </c>
      <c r="AR43" s="156">
        <f t="shared" si="20"/>
        <v>0</v>
      </c>
      <c r="AS43" s="134"/>
      <c r="AT43" s="123"/>
      <c r="AU43" s="123"/>
      <c r="AV43" s="123"/>
      <c r="AW43" s="123"/>
      <c r="AX43" s="123"/>
      <c r="AY43" s="123"/>
      <c r="AZ43" s="123"/>
      <c r="BA43" s="123"/>
      <c r="BB43" s="123"/>
      <c r="BC43" s="123"/>
      <c r="BD43" s="123"/>
      <c r="BE43" s="123"/>
      <c r="BF43" s="123"/>
      <c r="BG43" s="123"/>
      <c r="BH43" s="123"/>
      <c r="BI43" s="123"/>
      <c r="BJ43" s="123"/>
      <c r="BK43" s="123"/>
    </row>
    <row r="44" spans="1:63" ht="14.25" customHeight="1" thickTop="1" thickBot="1" x14ac:dyDescent="0.4">
      <c r="A44" s="136">
        <v>2</v>
      </c>
      <c r="B44" s="137" t="s">
        <v>167</v>
      </c>
      <c r="C44" s="137" t="s">
        <v>158</v>
      </c>
      <c r="D44" s="138" t="s">
        <v>167</v>
      </c>
      <c r="E44" s="136"/>
      <c r="F44" s="136"/>
      <c r="G44" s="136"/>
      <c r="H44" s="154" t="s">
        <v>684</v>
      </c>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6">
        <f t="shared" si="17"/>
        <v>0</v>
      </c>
      <c r="AP44" s="156">
        <f t="shared" si="18"/>
        <v>0</v>
      </c>
      <c r="AQ44" s="156">
        <f t="shared" si="19"/>
        <v>0</v>
      </c>
      <c r="AR44" s="156">
        <f t="shared" si="20"/>
        <v>0</v>
      </c>
      <c r="AS44" s="134"/>
      <c r="AT44" s="123"/>
      <c r="AU44" s="123"/>
      <c r="AV44" s="123"/>
      <c r="AW44" s="123"/>
      <c r="AX44" s="123"/>
      <c r="AY44" s="123"/>
      <c r="AZ44" s="123"/>
      <c r="BA44" s="123"/>
      <c r="BB44" s="123"/>
      <c r="BC44" s="123"/>
      <c r="BD44" s="123"/>
      <c r="BE44" s="123"/>
      <c r="BF44" s="123"/>
      <c r="BG44" s="123"/>
      <c r="BH44" s="123"/>
      <c r="BI44" s="123"/>
      <c r="BJ44" s="123"/>
      <c r="BK44" s="123"/>
    </row>
    <row r="45" spans="1:63" ht="14.25" customHeight="1" thickTop="1" thickBot="1" x14ac:dyDescent="0.4">
      <c r="A45" s="136">
        <v>2</v>
      </c>
      <c r="B45" s="137" t="s">
        <v>167</v>
      </c>
      <c r="C45" s="137" t="s">
        <v>158</v>
      </c>
      <c r="D45" s="138" t="s">
        <v>228</v>
      </c>
      <c r="E45" s="136"/>
      <c r="F45" s="136"/>
      <c r="G45" s="136"/>
      <c r="H45" s="154" t="s">
        <v>685</v>
      </c>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6">
        <f t="shared" si="17"/>
        <v>0</v>
      </c>
      <c r="AP45" s="156">
        <f t="shared" si="18"/>
        <v>0</v>
      </c>
      <c r="AQ45" s="156">
        <f t="shared" si="19"/>
        <v>0</v>
      </c>
      <c r="AR45" s="156">
        <f t="shared" si="20"/>
        <v>0</v>
      </c>
      <c r="AS45" s="134"/>
      <c r="AT45" s="123"/>
      <c r="AU45" s="123"/>
      <c r="AV45" s="123"/>
      <c r="AW45" s="123"/>
      <c r="AX45" s="123"/>
      <c r="AY45" s="123"/>
      <c r="AZ45" s="123"/>
      <c r="BA45" s="123"/>
      <c r="BB45" s="123"/>
      <c r="BC45" s="123"/>
      <c r="BD45" s="123"/>
      <c r="BE45" s="123"/>
      <c r="BF45" s="123"/>
      <c r="BG45" s="123"/>
      <c r="BH45" s="123"/>
      <c r="BI45" s="123"/>
      <c r="BJ45" s="123"/>
      <c r="BK45" s="123"/>
    </row>
    <row r="46" spans="1:63" ht="14.25" customHeight="1" thickTop="1" thickBot="1" x14ac:dyDescent="0.4">
      <c r="A46" s="131">
        <v>2</v>
      </c>
      <c r="B46" s="131" t="s">
        <v>167</v>
      </c>
      <c r="C46" s="131" t="s">
        <v>167</v>
      </c>
      <c r="D46" s="131"/>
      <c r="E46" s="131"/>
      <c r="F46" s="131"/>
      <c r="G46" s="131"/>
      <c r="H46" s="157" t="s">
        <v>686</v>
      </c>
      <c r="I46" s="133">
        <f t="shared" ref="I46:AN46" si="23">+I47+I48+I49+I50</f>
        <v>104239462</v>
      </c>
      <c r="J46" s="133">
        <f t="shared" si="23"/>
        <v>0</v>
      </c>
      <c r="K46" s="133">
        <f t="shared" si="23"/>
        <v>0</v>
      </c>
      <c r="L46" s="133">
        <f t="shared" si="23"/>
        <v>0</v>
      </c>
      <c r="M46" s="133">
        <f t="shared" si="23"/>
        <v>0</v>
      </c>
      <c r="N46" s="133">
        <f t="shared" si="23"/>
        <v>0</v>
      </c>
      <c r="O46" s="133">
        <f t="shared" si="23"/>
        <v>0</v>
      </c>
      <c r="P46" s="133">
        <f t="shared" si="23"/>
        <v>0</v>
      </c>
      <c r="Q46" s="133">
        <f t="shared" si="23"/>
        <v>0</v>
      </c>
      <c r="R46" s="133">
        <f t="shared" si="23"/>
        <v>0</v>
      </c>
      <c r="S46" s="133">
        <f t="shared" si="23"/>
        <v>0</v>
      </c>
      <c r="T46" s="133">
        <f t="shared" si="23"/>
        <v>0</v>
      </c>
      <c r="U46" s="133">
        <f t="shared" si="23"/>
        <v>0</v>
      </c>
      <c r="V46" s="133">
        <f t="shared" si="23"/>
        <v>0</v>
      </c>
      <c r="W46" s="133">
        <f t="shared" si="23"/>
        <v>0</v>
      </c>
      <c r="X46" s="133">
        <f t="shared" si="23"/>
        <v>0</v>
      </c>
      <c r="Y46" s="133">
        <f t="shared" si="23"/>
        <v>0</v>
      </c>
      <c r="Z46" s="133">
        <f t="shared" si="23"/>
        <v>0</v>
      </c>
      <c r="AA46" s="133">
        <f t="shared" si="23"/>
        <v>0</v>
      </c>
      <c r="AB46" s="133">
        <f t="shared" si="23"/>
        <v>0</v>
      </c>
      <c r="AC46" s="133">
        <f t="shared" si="23"/>
        <v>0</v>
      </c>
      <c r="AD46" s="133">
        <f t="shared" si="23"/>
        <v>0</v>
      </c>
      <c r="AE46" s="133">
        <f t="shared" si="23"/>
        <v>0</v>
      </c>
      <c r="AF46" s="133">
        <f t="shared" si="23"/>
        <v>0</v>
      </c>
      <c r="AG46" s="133">
        <f t="shared" si="23"/>
        <v>0</v>
      </c>
      <c r="AH46" s="133">
        <f t="shared" si="23"/>
        <v>0</v>
      </c>
      <c r="AI46" s="133">
        <f t="shared" si="23"/>
        <v>0</v>
      </c>
      <c r="AJ46" s="133">
        <f t="shared" si="23"/>
        <v>0</v>
      </c>
      <c r="AK46" s="133">
        <f t="shared" si="23"/>
        <v>0</v>
      </c>
      <c r="AL46" s="133">
        <f t="shared" si="23"/>
        <v>0</v>
      </c>
      <c r="AM46" s="133">
        <f t="shared" si="23"/>
        <v>0</v>
      </c>
      <c r="AN46" s="133">
        <f t="shared" si="23"/>
        <v>0</v>
      </c>
      <c r="AO46" s="153">
        <f t="shared" si="17"/>
        <v>104239462</v>
      </c>
      <c r="AP46" s="153">
        <f t="shared" si="18"/>
        <v>0</v>
      </c>
      <c r="AQ46" s="153">
        <f t="shared" si="19"/>
        <v>0</v>
      </c>
      <c r="AR46" s="153">
        <f t="shared" si="20"/>
        <v>0</v>
      </c>
      <c r="AS46" s="134"/>
      <c r="AT46" s="123"/>
      <c r="AU46" s="123"/>
      <c r="AV46" s="123"/>
      <c r="AW46" s="123"/>
      <c r="AX46" s="123"/>
      <c r="AY46" s="123"/>
      <c r="AZ46" s="123"/>
      <c r="BA46" s="123"/>
      <c r="BB46" s="123"/>
      <c r="BC46" s="123"/>
      <c r="BD46" s="123"/>
      <c r="BE46" s="123"/>
      <c r="BF46" s="123"/>
      <c r="BG46" s="123"/>
      <c r="BH46" s="123"/>
      <c r="BI46" s="123"/>
      <c r="BJ46" s="123"/>
      <c r="BK46" s="123"/>
    </row>
    <row r="47" spans="1:63" ht="14.25" customHeight="1" thickTop="1" thickBot="1" x14ac:dyDescent="0.4">
      <c r="A47" s="136">
        <v>2</v>
      </c>
      <c r="B47" s="137" t="s">
        <v>167</v>
      </c>
      <c r="C47" s="137" t="s">
        <v>167</v>
      </c>
      <c r="D47" s="137" t="s">
        <v>158</v>
      </c>
      <c r="E47" s="136"/>
      <c r="F47" s="136"/>
      <c r="G47" s="136"/>
      <c r="H47" s="154" t="s">
        <v>686</v>
      </c>
      <c r="I47" s="227">
        <v>67500000</v>
      </c>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58">
        <f t="shared" si="17"/>
        <v>67500000</v>
      </c>
      <c r="AP47" s="158">
        <f t="shared" si="18"/>
        <v>0</v>
      </c>
      <c r="AQ47" s="158">
        <f t="shared" si="19"/>
        <v>0</v>
      </c>
      <c r="AR47" s="158">
        <f t="shared" si="20"/>
        <v>0</v>
      </c>
      <c r="AS47" s="134"/>
      <c r="AT47" s="123"/>
      <c r="AU47" s="123"/>
      <c r="AV47" s="123"/>
      <c r="AW47" s="123"/>
      <c r="AX47" s="123"/>
      <c r="AY47" s="123"/>
      <c r="AZ47" s="123"/>
      <c r="BA47" s="123"/>
      <c r="BB47" s="123"/>
      <c r="BC47" s="123"/>
      <c r="BD47" s="123"/>
      <c r="BE47" s="123"/>
      <c r="BF47" s="123"/>
      <c r="BG47" s="123"/>
      <c r="BH47" s="123"/>
      <c r="BI47" s="123"/>
      <c r="BJ47" s="123"/>
      <c r="BK47" s="123"/>
    </row>
    <row r="48" spans="1:63" ht="14.25" customHeight="1" thickTop="1" thickBot="1" x14ac:dyDescent="0.4">
      <c r="A48" s="136">
        <v>2</v>
      </c>
      <c r="B48" s="137" t="s">
        <v>167</v>
      </c>
      <c r="C48" s="137" t="s">
        <v>167</v>
      </c>
      <c r="D48" s="137" t="s">
        <v>167</v>
      </c>
      <c r="E48" s="136"/>
      <c r="F48" s="136"/>
      <c r="G48" s="136"/>
      <c r="H48" s="154" t="s">
        <v>687</v>
      </c>
      <c r="I48" s="227">
        <v>36739462</v>
      </c>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58">
        <f t="shared" si="17"/>
        <v>36739462</v>
      </c>
      <c r="AP48" s="158">
        <f t="shared" si="18"/>
        <v>0</v>
      </c>
      <c r="AQ48" s="158">
        <f t="shared" si="19"/>
        <v>0</v>
      </c>
      <c r="AR48" s="158">
        <f t="shared" si="20"/>
        <v>0</v>
      </c>
      <c r="AS48" s="134"/>
      <c r="AT48" s="123"/>
      <c r="AU48" s="123"/>
      <c r="AV48" s="123"/>
      <c r="AW48" s="123"/>
      <c r="AX48" s="123"/>
      <c r="AY48" s="123"/>
      <c r="AZ48" s="123"/>
      <c r="BA48" s="123"/>
      <c r="BB48" s="123"/>
      <c r="BC48" s="123"/>
      <c r="BD48" s="123"/>
      <c r="BE48" s="123"/>
      <c r="BF48" s="123"/>
      <c r="BG48" s="123"/>
      <c r="BH48" s="123"/>
      <c r="BI48" s="123"/>
      <c r="BJ48" s="123"/>
      <c r="BK48" s="123"/>
    </row>
    <row r="49" spans="1:63" ht="14.25" customHeight="1" thickTop="1" thickBot="1" x14ac:dyDescent="0.4">
      <c r="A49" s="136">
        <v>2</v>
      </c>
      <c r="B49" s="137" t="s">
        <v>167</v>
      </c>
      <c r="C49" s="137" t="s">
        <v>167</v>
      </c>
      <c r="D49" s="137" t="s">
        <v>228</v>
      </c>
      <c r="E49" s="136"/>
      <c r="F49" s="136"/>
      <c r="G49" s="136"/>
      <c r="H49" s="154" t="s">
        <v>685</v>
      </c>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58">
        <f t="shared" si="17"/>
        <v>0</v>
      </c>
      <c r="AP49" s="158">
        <f t="shared" si="18"/>
        <v>0</v>
      </c>
      <c r="AQ49" s="158">
        <f t="shared" si="19"/>
        <v>0</v>
      </c>
      <c r="AR49" s="158">
        <f t="shared" si="20"/>
        <v>0</v>
      </c>
      <c r="AS49" s="134"/>
      <c r="AT49" s="123"/>
      <c r="AU49" s="123"/>
      <c r="AV49" s="123"/>
      <c r="AW49" s="123"/>
      <c r="AX49" s="123"/>
      <c r="AY49" s="123"/>
      <c r="AZ49" s="123"/>
      <c r="BA49" s="123"/>
      <c r="BB49" s="123"/>
      <c r="BC49" s="123"/>
      <c r="BD49" s="123"/>
      <c r="BE49" s="123"/>
      <c r="BF49" s="123"/>
      <c r="BG49" s="123"/>
      <c r="BH49" s="123"/>
      <c r="BI49" s="123"/>
      <c r="BJ49" s="123"/>
      <c r="BK49" s="123"/>
    </row>
    <row r="50" spans="1:63" ht="14.25" customHeight="1" thickTop="1" thickBot="1" x14ac:dyDescent="0.4">
      <c r="A50" s="136">
        <v>2</v>
      </c>
      <c r="B50" s="137" t="s">
        <v>167</v>
      </c>
      <c r="C50" s="137" t="s">
        <v>167</v>
      </c>
      <c r="D50" s="137" t="s">
        <v>235</v>
      </c>
      <c r="E50" s="136"/>
      <c r="F50" s="136"/>
      <c r="G50" s="136"/>
      <c r="H50" s="154" t="s">
        <v>688</v>
      </c>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58">
        <f t="shared" si="17"/>
        <v>0</v>
      </c>
      <c r="AP50" s="158">
        <f t="shared" si="18"/>
        <v>0</v>
      </c>
      <c r="AQ50" s="158">
        <f t="shared" si="19"/>
        <v>0</v>
      </c>
      <c r="AR50" s="158">
        <f t="shared" si="20"/>
        <v>0</v>
      </c>
      <c r="AS50" s="134"/>
      <c r="AT50" s="123"/>
      <c r="AU50" s="123"/>
      <c r="AV50" s="123"/>
      <c r="AW50" s="123"/>
      <c r="AX50" s="123"/>
      <c r="AY50" s="123"/>
      <c r="AZ50" s="123"/>
      <c r="BA50" s="123"/>
      <c r="BB50" s="123"/>
      <c r="BC50" s="123"/>
      <c r="BD50" s="123"/>
      <c r="BE50" s="123"/>
      <c r="BF50" s="123"/>
      <c r="BG50" s="123"/>
      <c r="BH50" s="123"/>
      <c r="BI50" s="123"/>
      <c r="BJ50" s="123"/>
      <c r="BK50" s="123"/>
    </row>
    <row r="51" spans="1:63" ht="22.5" customHeight="1" thickTop="1" thickBot="1" x14ac:dyDescent="0.4">
      <c r="A51" s="47">
        <v>2</v>
      </c>
      <c r="B51" s="47" t="s">
        <v>228</v>
      </c>
      <c r="C51" s="47"/>
      <c r="D51" s="47"/>
      <c r="E51" s="47"/>
      <c r="F51" s="47"/>
      <c r="G51" s="47"/>
      <c r="H51" s="127" t="s">
        <v>689</v>
      </c>
      <c r="I51" s="128">
        <f>+I52+I71+I89+I116+I148</f>
        <v>36608548984</v>
      </c>
      <c r="J51" s="128">
        <f t="shared" ref="J51:AR51" si="24">+J52+J71+J89+J116+J148</f>
        <v>35125883745.5</v>
      </c>
      <c r="K51" s="128">
        <f t="shared" si="24"/>
        <v>33038844895.5</v>
      </c>
      <c r="L51" s="128">
        <f t="shared" si="24"/>
        <v>27970817718.5</v>
      </c>
      <c r="M51" s="128">
        <f t="shared" si="24"/>
        <v>0</v>
      </c>
      <c r="N51" s="128">
        <f t="shared" si="24"/>
        <v>0</v>
      </c>
      <c r="O51" s="128">
        <f t="shared" si="24"/>
        <v>0</v>
      </c>
      <c r="P51" s="128">
        <f t="shared" si="24"/>
        <v>0</v>
      </c>
      <c r="Q51" s="128">
        <f t="shared" si="24"/>
        <v>0</v>
      </c>
      <c r="R51" s="128">
        <f t="shared" si="24"/>
        <v>0</v>
      </c>
      <c r="S51" s="128">
        <f t="shared" si="24"/>
        <v>0</v>
      </c>
      <c r="T51" s="128">
        <f t="shared" si="24"/>
        <v>0</v>
      </c>
      <c r="U51" s="128">
        <f t="shared" si="24"/>
        <v>0</v>
      </c>
      <c r="V51" s="128">
        <f t="shared" si="24"/>
        <v>0</v>
      </c>
      <c r="W51" s="128">
        <f t="shared" si="24"/>
        <v>0</v>
      </c>
      <c r="X51" s="128">
        <f t="shared" si="24"/>
        <v>0</v>
      </c>
      <c r="Y51" s="128">
        <f t="shared" si="24"/>
        <v>0</v>
      </c>
      <c r="Z51" s="128">
        <f t="shared" si="24"/>
        <v>0</v>
      </c>
      <c r="AA51" s="128">
        <f t="shared" si="24"/>
        <v>0</v>
      </c>
      <c r="AB51" s="128">
        <f t="shared" si="24"/>
        <v>0</v>
      </c>
      <c r="AC51" s="128">
        <f t="shared" si="24"/>
        <v>0</v>
      </c>
      <c r="AD51" s="128">
        <f t="shared" si="24"/>
        <v>0</v>
      </c>
      <c r="AE51" s="128">
        <f t="shared" si="24"/>
        <v>0</v>
      </c>
      <c r="AF51" s="128">
        <f t="shared" si="24"/>
        <v>0</v>
      </c>
      <c r="AG51" s="128">
        <f t="shared" si="24"/>
        <v>0</v>
      </c>
      <c r="AH51" s="128">
        <f t="shared" si="24"/>
        <v>0</v>
      </c>
      <c r="AI51" s="128">
        <f t="shared" si="24"/>
        <v>0</v>
      </c>
      <c r="AJ51" s="128">
        <f t="shared" si="24"/>
        <v>0</v>
      </c>
      <c r="AK51" s="128">
        <f t="shared" si="24"/>
        <v>4189867288</v>
      </c>
      <c r="AL51" s="128">
        <f t="shared" si="24"/>
        <v>4189867287</v>
      </c>
      <c r="AM51" s="128">
        <f t="shared" si="24"/>
        <v>554055431</v>
      </c>
      <c r="AN51" s="128">
        <f t="shared" si="24"/>
        <v>524122749</v>
      </c>
      <c r="AO51" s="128">
        <f t="shared" si="24"/>
        <v>40798416272</v>
      </c>
      <c r="AP51" s="128">
        <f t="shared" si="24"/>
        <v>39315751032.5</v>
      </c>
      <c r="AQ51" s="128">
        <f t="shared" si="24"/>
        <v>33592900326.5</v>
      </c>
      <c r="AR51" s="128">
        <f t="shared" si="24"/>
        <v>28494940467.5</v>
      </c>
      <c r="AS51" s="129"/>
      <c r="AT51" s="130"/>
      <c r="AU51" s="130"/>
      <c r="AV51" s="130"/>
      <c r="AW51" s="130"/>
      <c r="AX51" s="130"/>
      <c r="AY51" s="130"/>
      <c r="AZ51" s="130"/>
      <c r="BA51" s="130"/>
      <c r="BB51" s="130"/>
      <c r="BC51" s="130"/>
      <c r="BD51" s="130"/>
      <c r="BE51" s="130"/>
      <c r="BF51" s="130"/>
      <c r="BG51" s="130"/>
      <c r="BH51" s="130"/>
      <c r="BI51" s="130"/>
      <c r="BJ51" s="130"/>
      <c r="BK51" s="130"/>
    </row>
    <row r="52" spans="1:63" ht="14.25" customHeight="1" thickTop="1" thickBot="1" x14ac:dyDescent="0.4">
      <c r="A52" s="159"/>
      <c r="B52" s="131"/>
      <c r="C52" s="131"/>
      <c r="D52" s="131"/>
      <c r="E52" s="159"/>
      <c r="F52" s="159"/>
      <c r="G52" s="159"/>
      <c r="H52" s="132" t="s">
        <v>710</v>
      </c>
      <c r="I52" s="160">
        <f>+I53</f>
        <v>1508177190</v>
      </c>
      <c r="J52" s="160">
        <f t="shared" ref="J52:AN52" si="25">+J53</f>
        <v>1440956725</v>
      </c>
      <c r="K52" s="160">
        <f t="shared" si="25"/>
        <v>1363747420</v>
      </c>
      <c r="L52" s="160">
        <f t="shared" si="25"/>
        <v>1278115908</v>
      </c>
      <c r="M52" s="160">
        <f t="shared" si="25"/>
        <v>0</v>
      </c>
      <c r="N52" s="160">
        <f t="shared" si="25"/>
        <v>0</v>
      </c>
      <c r="O52" s="160">
        <f t="shared" si="25"/>
        <v>0</v>
      </c>
      <c r="P52" s="160">
        <f t="shared" si="25"/>
        <v>0</v>
      </c>
      <c r="Q52" s="160">
        <f t="shared" si="25"/>
        <v>0</v>
      </c>
      <c r="R52" s="160">
        <f t="shared" si="25"/>
        <v>0</v>
      </c>
      <c r="S52" s="160">
        <f t="shared" si="25"/>
        <v>0</v>
      </c>
      <c r="T52" s="160">
        <f t="shared" si="25"/>
        <v>0</v>
      </c>
      <c r="U52" s="160">
        <f t="shared" si="25"/>
        <v>0</v>
      </c>
      <c r="V52" s="160">
        <f t="shared" si="25"/>
        <v>0</v>
      </c>
      <c r="W52" s="160">
        <f t="shared" si="25"/>
        <v>0</v>
      </c>
      <c r="X52" s="160">
        <f t="shared" si="25"/>
        <v>0</v>
      </c>
      <c r="Y52" s="160">
        <f t="shared" si="25"/>
        <v>0</v>
      </c>
      <c r="Z52" s="160">
        <f t="shared" si="25"/>
        <v>0</v>
      </c>
      <c r="AA52" s="160">
        <f t="shared" si="25"/>
        <v>0</v>
      </c>
      <c r="AB52" s="160">
        <f t="shared" si="25"/>
        <v>0</v>
      </c>
      <c r="AC52" s="160">
        <f t="shared" si="25"/>
        <v>0</v>
      </c>
      <c r="AD52" s="160">
        <f t="shared" si="25"/>
        <v>0</v>
      </c>
      <c r="AE52" s="160">
        <f t="shared" si="25"/>
        <v>0</v>
      </c>
      <c r="AF52" s="160">
        <f t="shared" si="25"/>
        <v>0</v>
      </c>
      <c r="AG52" s="160">
        <f t="shared" si="25"/>
        <v>0</v>
      </c>
      <c r="AH52" s="160">
        <f t="shared" si="25"/>
        <v>0</v>
      </c>
      <c r="AI52" s="160">
        <f t="shared" si="25"/>
        <v>0</v>
      </c>
      <c r="AJ52" s="160">
        <f t="shared" si="25"/>
        <v>0</v>
      </c>
      <c r="AK52" s="160">
        <f t="shared" si="25"/>
        <v>187075730</v>
      </c>
      <c r="AL52" s="160">
        <f t="shared" si="25"/>
        <v>187075730</v>
      </c>
      <c r="AM52" s="160">
        <f t="shared" si="25"/>
        <v>187075730</v>
      </c>
      <c r="AN52" s="160">
        <f t="shared" si="25"/>
        <v>187075730</v>
      </c>
      <c r="AO52" s="160">
        <f t="shared" ref="AO52:AO83" si="26">+I52+M52+Q52+U52+Y52+AC52+AG52+AK52</f>
        <v>1695252920</v>
      </c>
      <c r="AP52" s="160">
        <f t="shared" ref="AP52:AP83" si="27">+J52+N52+R52+V52+Z52+AD52+AH52+AL52</f>
        <v>1628032455</v>
      </c>
      <c r="AQ52" s="160">
        <f t="shared" ref="AQ52:AQ83" si="28">+K52+O52+S52+W52+AA52+AE52+AI52+AM52</f>
        <v>1550823150</v>
      </c>
      <c r="AR52" s="160">
        <f t="shared" ref="AR52:AR83" si="29">+L52+P52+T52+X52+AB52+AF52+AJ52+AN52</f>
        <v>1465191638</v>
      </c>
      <c r="AS52" s="134"/>
      <c r="AT52" s="123"/>
      <c r="AU52" s="123"/>
      <c r="AV52" s="123"/>
      <c r="AW52" s="123"/>
      <c r="AX52" s="123"/>
      <c r="AY52" s="123"/>
      <c r="AZ52" s="123"/>
      <c r="BA52" s="123"/>
      <c r="BB52" s="123"/>
      <c r="BC52" s="123"/>
      <c r="BD52" s="123"/>
      <c r="BE52" s="123"/>
      <c r="BF52" s="123"/>
      <c r="BG52" s="123"/>
      <c r="BH52" s="123"/>
      <c r="BI52" s="123"/>
      <c r="BJ52" s="123"/>
      <c r="BK52" s="123"/>
    </row>
    <row r="53" spans="1:63" ht="14.25" customHeight="1" thickTop="1" thickBot="1" x14ac:dyDescent="0.4">
      <c r="A53" s="159"/>
      <c r="B53" s="131"/>
      <c r="C53" s="131"/>
      <c r="D53" s="161"/>
      <c r="E53" s="162"/>
      <c r="F53" s="162"/>
      <c r="G53" s="162"/>
      <c r="H53" s="163" t="s">
        <v>711</v>
      </c>
      <c r="I53" s="160">
        <f>+I54+I62</f>
        <v>1508177190</v>
      </c>
      <c r="J53" s="160">
        <f t="shared" ref="J53:AN53" si="30">+J54+J62</f>
        <v>1440956725</v>
      </c>
      <c r="K53" s="160">
        <f t="shared" si="30"/>
        <v>1363747420</v>
      </c>
      <c r="L53" s="160">
        <f t="shared" si="30"/>
        <v>1278115908</v>
      </c>
      <c r="M53" s="160">
        <f t="shared" si="30"/>
        <v>0</v>
      </c>
      <c r="N53" s="160">
        <f t="shared" si="30"/>
        <v>0</v>
      </c>
      <c r="O53" s="160">
        <f t="shared" si="30"/>
        <v>0</v>
      </c>
      <c r="P53" s="160">
        <f t="shared" si="30"/>
        <v>0</v>
      </c>
      <c r="Q53" s="160">
        <f t="shared" si="30"/>
        <v>0</v>
      </c>
      <c r="R53" s="160">
        <f t="shared" si="30"/>
        <v>0</v>
      </c>
      <c r="S53" s="160">
        <f t="shared" si="30"/>
        <v>0</v>
      </c>
      <c r="T53" s="160">
        <f t="shared" si="30"/>
        <v>0</v>
      </c>
      <c r="U53" s="160">
        <f t="shared" si="30"/>
        <v>0</v>
      </c>
      <c r="V53" s="160">
        <f t="shared" si="30"/>
        <v>0</v>
      </c>
      <c r="W53" s="160">
        <f t="shared" si="30"/>
        <v>0</v>
      </c>
      <c r="X53" s="160">
        <f t="shared" si="30"/>
        <v>0</v>
      </c>
      <c r="Y53" s="160">
        <f t="shared" si="30"/>
        <v>0</v>
      </c>
      <c r="Z53" s="160">
        <f t="shared" si="30"/>
        <v>0</v>
      </c>
      <c r="AA53" s="160">
        <f t="shared" si="30"/>
        <v>0</v>
      </c>
      <c r="AB53" s="160">
        <f t="shared" si="30"/>
        <v>0</v>
      </c>
      <c r="AC53" s="160">
        <f t="shared" si="30"/>
        <v>0</v>
      </c>
      <c r="AD53" s="160">
        <f t="shared" si="30"/>
        <v>0</v>
      </c>
      <c r="AE53" s="160">
        <f t="shared" si="30"/>
        <v>0</v>
      </c>
      <c r="AF53" s="160">
        <f t="shared" si="30"/>
        <v>0</v>
      </c>
      <c r="AG53" s="160">
        <f t="shared" si="30"/>
        <v>0</v>
      </c>
      <c r="AH53" s="160">
        <f t="shared" si="30"/>
        <v>0</v>
      </c>
      <c r="AI53" s="160">
        <f t="shared" si="30"/>
        <v>0</v>
      </c>
      <c r="AJ53" s="160">
        <f t="shared" si="30"/>
        <v>0</v>
      </c>
      <c r="AK53" s="160">
        <f t="shared" si="30"/>
        <v>187075730</v>
      </c>
      <c r="AL53" s="160">
        <f t="shared" si="30"/>
        <v>187075730</v>
      </c>
      <c r="AM53" s="160">
        <f t="shared" si="30"/>
        <v>187075730</v>
      </c>
      <c r="AN53" s="160">
        <f t="shared" si="30"/>
        <v>187075730</v>
      </c>
      <c r="AO53" s="164">
        <f t="shared" si="26"/>
        <v>1695252920</v>
      </c>
      <c r="AP53" s="164">
        <f t="shared" si="27"/>
        <v>1628032455</v>
      </c>
      <c r="AQ53" s="164">
        <f t="shared" si="28"/>
        <v>1550823150</v>
      </c>
      <c r="AR53" s="164">
        <f t="shared" si="29"/>
        <v>1465191638</v>
      </c>
      <c r="AS53" s="134"/>
      <c r="AT53" s="123"/>
      <c r="AU53" s="123"/>
      <c r="AV53" s="123"/>
      <c r="AW53" s="123"/>
      <c r="AX53" s="123"/>
      <c r="AY53" s="123"/>
      <c r="AZ53" s="123"/>
      <c r="BA53" s="123"/>
      <c r="BB53" s="123"/>
      <c r="BC53" s="123"/>
      <c r="BD53" s="123"/>
      <c r="BE53" s="123"/>
      <c r="BF53" s="123"/>
      <c r="BG53" s="123"/>
      <c r="BH53" s="123"/>
      <c r="BI53" s="123"/>
      <c r="BJ53" s="123"/>
      <c r="BK53" s="123"/>
    </row>
    <row r="54" spans="1:63" ht="15.75" customHeight="1" thickTop="1" thickBot="1" x14ac:dyDescent="0.4">
      <c r="A54" s="165"/>
      <c r="B54" s="165"/>
      <c r="C54" s="165"/>
      <c r="D54" s="165"/>
      <c r="E54" s="165"/>
      <c r="F54" s="165"/>
      <c r="G54" s="165"/>
      <c r="H54" s="166" t="s">
        <v>712</v>
      </c>
      <c r="I54" s="167">
        <f>+I55</f>
        <v>851290748</v>
      </c>
      <c r="J54" s="167">
        <f t="shared" ref="J54:AN54" si="31">+J55</f>
        <v>798286975</v>
      </c>
      <c r="K54" s="167">
        <f t="shared" si="31"/>
        <v>721077670</v>
      </c>
      <c r="L54" s="167">
        <f t="shared" si="31"/>
        <v>653430833</v>
      </c>
      <c r="M54" s="167">
        <f t="shared" si="31"/>
        <v>0</v>
      </c>
      <c r="N54" s="167">
        <f t="shared" si="31"/>
        <v>0</v>
      </c>
      <c r="O54" s="167">
        <f t="shared" si="31"/>
        <v>0</v>
      </c>
      <c r="P54" s="167">
        <f t="shared" si="31"/>
        <v>0</v>
      </c>
      <c r="Q54" s="167">
        <f t="shared" si="31"/>
        <v>0</v>
      </c>
      <c r="R54" s="167">
        <f t="shared" si="31"/>
        <v>0</v>
      </c>
      <c r="S54" s="167">
        <f t="shared" si="31"/>
        <v>0</v>
      </c>
      <c r="T54" s="167">
        <f t="shared" si="31"/>
        <v>0</v>
      </c>
      <c r="U54" s="167">
        <f t="shared" si="31"/>
        <v>0</v>
      </c>
      <c r="V54" s="167">
        <f t="shared" si="31"/>
        <v>0</v>
      </c>
      <c r="W54" s="167">
        <f t="shared" si="31"/>
        <v>0</v>
      </c>
      <c r="X54" s="167">
        <f t="shared" si="31"/>
        <v>0</v>
      </c>
      <c r="Y54" s="167">
        <f t="shared" si="31"/>
        <v>0</v>
      </c>
      <c r="Z54" s="167">
        <f t="shared" si="31"/>
        <v>0</v>
      </c>
      <c r="AA54" s="167">
        <f t="shared" si="31"/>
        <v>0</v>
      </c>
      <c r="AB54" s="167">
        <f t="shared" si="31"/>
        <v>0</v>
      </c>
      <c r="AC54" s="167">
        <f t="shared" si="31"/>
        <v>0</v>
      </c>
      <c r="AD54" s="167">
        <f t="shared" si="31"/>
        <v>0</v>
      </c>
      <c r="AE54" s="167">
        <f t="shared" si="31"/>
        <v>0</v>
      </c>
      <c r="AF54" s="167">
        <f t="shared" si="31"/>
        <v>0</v>
      </c>
      <c r="AG54" s="167">
        <f t="shared" si="31"/>
        <v>0</v>
      </c>
      <c r="AH54" s="167">
        <f t="shared" si="31"/>
        <v>0</v>
      </c>
      <c r="AI54" s="167">
        <f t="shared" si="31"/>
        <v>0</v>
      </c>
      <c r="AJ54" s="167">
        <f t="shared" si="31"/>
        <v>0</v>
      </c>
      <c r="AK54" s="167">
        <f t="shared" si="31"/>
        <v>42911621</v>
      </c>
      <c r="AL54" s="167">
        <f t="shared" si="31"/>
        <v>42911621</v>
      </c>
      <c r="AM54" s="167">
        <f t="shared" si="31"/>
        <v>42911621</v>
      </c>
      <c r="AN54" s="167">
        <f t="shared" si="31"/>
        <v>42911621</v>
      </c>
      <c r="AO54" s="168">
        <f t="shared" si="26"/>
        <v>894202369</v>
      </c>
      <c r="AP54" s="168">
        <f t="shared" si="27"/>
        <v>841198596</v>
      </c>
      <c r="AQ54" s="168">
        <f t="shared" si="28"/>
        <v>763989291</v>
      </c>
      <c r="AR54" s="168">
        <f t="shared" si="29"/>
        <v>696342454</v>
      </c>
      <c r="AS54" s="134"/>
      <c r="AT54" s="123"/>
      <c r="AU54" s="123"/>
      <c r="AV54" s="123"/>
      <c r="AW54" s="123"/>
      <c r="AX54" s="123"/>
      <c r="AY54" s="123"/>
      <c r="AZ54" s="123"/>
      <c r="BA54" s="123"/>
      <c r="BB54" s="123"/>
      <c r="BC54" s="123"/>
      <c r="BD54" s="123"/>
      <c r="BE54" s="123"/>
      <c r="BF54" s="123"/>
      <c r="BG54" s="123"/>
      <c r="BH54" s="123"/>
      <c r="BI54" s="123"/>
      <c r="BJ54" s="123"/>
      <c r="BK54" s="123"/>
    </row>
    <row r="55" spans="1:63" ht="15.75" customHeight="1" thickTop="1" thickBot="1" x14ac:dyDescent="0.4">
      <c r="A55" s="165"/>
      <c r="B55" s="165"/>
      <c r="C55" s="165"/>
      <c r="D55" s="165"/>
      <c r="E55" s="165"/>
      <c r="F55" s="165"/>
      <c r="G55" s="165"/>
      <c r="H55" s="166" t="s">
        <v>815</v>
      </c>
      <c r="I55" s="167">
        <f>SUM(I56:I61)</f>
        <v>851290748</v>
      </c>
      <c r="J55" s="167">
        <f t="shared" ref="J55:AN55" si="32">SUM(J56:J61)</f>
        <v>798286975</v>
      </c>
      <c r="K55" s="167">
        <f t="shared" si="32"/>
        <v>721077670</v>
      </c>
      <c r="L55" s="167">
        <f t="shared" si="32"/>
        <v>653430833</v>
      </c>
      <c r="M55" s="167">
        <f t="shared" si="32"/>
        <v>0</v>
      </c>
      <c r="N55" s="167">
        <f t="shared" si="32"/>
        <v>0</v>
      </c>
      <c r="O55" s="167">
        <f t="shared" si="32"/>
        <v>0</v>
      </c>
      <c r="P55" s="167">
        <f t="shared" si="32"/>
        <v>0</v>
      </c>
      <c r="Q55" s="167">
        <f t="shared" si="32"/>
        <v>0</v>
      </c>
      <c r="R55" s="167">
        <f t="shared" si="32"/>
        <v>0</v>
      </c>
      <c r="S55" s="167">
        <f t="shared" si="32"/>
        <v>0</v>
      </c>
      <c r="T55" s="167">
        <f t="shared" si="32"/>
        <v>0</v>
      </c>
      <c r="U55" s="167">
        <f t="shared" si="32"/>
        <v>0</v>
      </c>
      <c r="V55" s="167">
        <f t="shared" si="32"/>
        <v>0</v>
      </c>
      <c r="W55" s="167">
        <f t="shared" si="32"/>
        <v>0</v>
      </c>
      <c r="X55" s="167">
        <f t="shared" si="32"/>
        <v>0</v>
      </c>
      <c r="Y55" s="167">
        <f t="shared" si="32"/>
        <v>0</v>
      </c>
      <c r="Z55" s="167">
        <f t="shared" si="32"/>
        <v>0</v>
      </c>
      <c r="AA55" s="167">
        <f t="shared" si="32"/>
        <v>0</v>
      </c>
      <c r="AB55" s="167">
        <f t="shared" si="32"/>
        <v>0</v>
      </c>
      <c r="AC55" s="167">
        <f t="shared" si="32"/>
        <v>0</v>
      </c>
      <c r="AD55" s="167">
        <f t="shared" si="32"/>
        <v>0</v>
      </c>
      <c r="AE55" s="167">
        <f t="shared" si="32"/>
        <v>0</v>
      </c>
      <c r="AF55" s="167">
        <f t="shared" si="32"/>
        <v>0</v>
      </c>
      <c r="AG55" s="167">
        <f t="shared" si="32"/>
        <v>0</v>
      </c>
      <c r="AH55" s="167">
        <f t="shared" si="32"/>
        <v>0</v>
      </c>
      <c r="AI55" s="167">
        <f t="shared" si="32"/>
        <v>0</v>
      </c>
      <c r="AJ55" s="167">
        <f t="shared" si="32"/>
        <v>0</v>
      </c>
      <c r="AK55" s="167">
        <f t="shared" si="32"/>
        <v>42911621</v>
      </c>
      <c r="AL55" s="167">
        <f t="shared" si="32"/>
        <v>42911621</v>
      </c>
      <c r="AM55" s="167">
        <f t="shared" si="32"/>
        <v>42911621</v>
      </c>
      <c r="AN55" s="167">
        <f t="shared" si="32"/>
        <v>42911621</v>
      </c>
      <c r="AO55" s="168">
        <f t="shared" si="26"/>
        <v>894202369</v>
      </c>
      <c r="AP55" s="168">
        <f t="shared" si="27"/>
        <v>841198596</v>
      </c>
      <c r="AQ55" s="168">
        <f t="shared" si="28"/>
        <v>763989291</v>
      </c>
      <c r="AR55" s="168">
        <f t="shared" si="29"/>
        <v>696342454</v>
      </c>
      <c r="AS55" s="134"/>
      <c r="AT55" s="123"/>
      <c r="AU55" s="123"/>
      <c r="AV55" s="123"/>
      <c r="AW55" s="123"/>
      <c r="AX55" s="123"/>
      <c r="AY55" s="123"/>
      <c r="AZ55" s="123"/>
      <c r="BA55" s="123"/>
      <c r="BB55" s="123"/>
      <c r="BC55" s="123"/>
      <c r="BD55" s="123"/>
      <c r="BE55" s="123"/>
      <c r="BF55" s="123"/>
      <c r="BG55" s="123"/>
      <c r="BH55" s="123"/>
      <c r="BI55" s="123"/>
      <c r="BJ55" s="123"/>
      <c r="BK55" s="123"/>
    </row>
    <row r="56" spans="1:63" s="186" customFormat="1" ht="27" thickTop="1" thickBot="1" x14ac:dyDescent="0.35">
      <c r="A56" s="196"/>
      <c r="B56" s="196"/>
      <c r="C56" s="196"/>
      <c r="D56" s="196"/>
      <c r="E56" s="197"/>
      <c r="F56" s="197"/>
      <c r="G56" s="196"/>
      <c r="H56" s="198" t="s">
        <v>713</v>
      </c>
      <c r="I56" s="199">
        <v>59597440</v>
      </c>
      <c r="J56" s="199">
        <v>55554295</v>
      </c>
      <c r="K56" s="199">
        <v>55554295</v>
      </c>
      <c r="L56" s="199">
        <v>55554295</v>
      </c>
      <c r="M56" s="199">
        <v>0</v>
      </c>
      <c r="N56" s="199">
        <v>0</v>
      </c>
      <c r="O56" s="199">
        <v>0</v>
      </c>
      <c r="P56" s="199">
        <v>0</v>
      </c>
      <c r="Q56" s="199">
        <v>0</v>
      </c>
      <c r="R56" s="199">
        <v>0</v>
      </c>
      <c r="S56" s="199">
        <v>0</v>
      </c>
      <c r="T56" s="199">
        <v>0</v>
      </c>
      <c r="U56" s="199">
        <v>0</v>
      </c>
      <c r="V56" s="199">
        <v>0</v>
      </c>
      <c r="W56" s="199">
        <v>0</v>
      </c>
      <c r="X56" s="199">
        <v>0</v>
      </c>
      <c r="Y56" s="199">
        <v>0</v>
      </c>
      <c r="Z56" s="199">
        <v>0</v>
      </c>
      <c r="AA56" s="199">
        <v>0</v>
      </c>
      <c r="AB56" s="199">
        <v>0</v>
      </c>
      <c r="AC56" s="199">
        <v>0</v>
      </c>
      <c r="AD56" s="199">
        <v>0</v>
      </c>
      <c r="AE56" s="199">
        <v>0</v>
      </c>
      <c r="AF56" s="199">
        <v>0</v>
      </c>
      <c r="AG56" s="199">
        <v>0</v>
      </c>
      <c r="AH56" s="199">
        <v>0</v>
      </c>
      <c r="AI56" s="199">
        <v>0</v>
      </c>
      <c r="AJ56" s="199">
        <v>0</v>
      </c>
      <c r="AK56" s="199">
        <v>0</v>
      </c>
      <c r="AL56" s="199">
        <v>0</v>
      </c>
      <c r="AM56" s="199">
        <v>0</v>
      </c>
      <c r="AN56" s="199">
        <v>0</v>
      </c>
      <c r="AO56" s="199">
        <f t="shared" si="26"/>
        <v>59597440</v>
      </c>
      <c r="AP56" s="199">
        <f t="shared" si="27"/>
        <v>55554295</v>
      </c>
      <c r="AQ56" s="199">
        <f t="shared" si="28"/>
        <v>55554295</v>
      </c>
      <c r="AR56" s="199">
        <f t="shared" si="29"/>
        <v>55554295</v>
      </c>
      <c r="AS56" s="185"/>
    </row>
    <row r="57" spans="1:63" s="186" customFormat="1" ht="27" thickTop="1" thickBot="1" x14ac:dyDescent="0.35">
      <c r="A57" s="196"/>
      <c r="B57" s="196"/>
      <c r="C57" s="196"/>
      <c r="D57" s="196"/>
      <c r="E57" s="197"/>
      <c r="F57" s="197"/>
      <c r="G57" s="196"/>
      <c r="H57" s="198" t="s">
        <v>714</v>
      </c>
      <c r="I57" s="199">
        <v>221743736</v>
      </c>
      <c r="J57" s="199">
        <v>220376735</v>
      </c>
      <c r="K57" s="199">
        <v>220376735</v>
      </c>
      <c r="L57" s="199">
        <v>164403735</v>
      </c>
      <c r="M57" s="199">
        <v>0</v>
      </c>
      <c r="N57" s="199">
        <v>0</v>
      </c>
      <c r="O57" s="199">
        <v>0</v>
      </c>
      <c r="P57" s="199">
        <v>0</v>
      </c>
      <c r="Q57" s="199">
        <v>0</v>
      </c>
      <c r="R57" s="199">
        <v>0</v>
      </c>
      <c r="S57" s="199">
        <v>0</v>
      </c>
      <c r="T57" s="199">
        <v>0</v>
      </c>
      <c r="U57" s="199">
        <v>0</v>
      </c>
      <c r="V57" s="199">
        <v>0</v>
      </c>
      <c r="W57" s="199">
        <v>0</v>
      </c>
      <c r="X57" s="199">
        <v>0</v>
      </c>
      <c r="Y57" s="199">
        <v>0</v>
      </c>
      <c r="Z57" s="199">
        <v>0</v>
      </c>
      <c r="AA57" s="199">
        <v>0</v>
      </c>
      <c r="AB57" s="199">
        <v>0</v>
      </c>
      <c r="AC57" s="199">
        <v>0</v>
      </c>
      <c r="AD57" s="199">
        <v>0</v>
      </c>
      <c r="AE57" s="199">
        <v>0</v>
      </c>
      <c r="AF57" s="199">
        <v>0</v>
      </c>
      <c r="AG57" s="199">
        <v>0</v>
      </c>
      <c r="AH57" s="199">
        <v>0</v>
      </c>
      <c r="AI57" s="199">
        <v>0</v>
      </c>
      <c r="AJ57" s="199">
        <v>0</v>
      </c>
      <c r="AK57" s="199">
        <v>42911621</v>
      </c>
      <c r="AL57" s="199">
        <v>42911621</v>
      </c>
      <c r="AM57" s="199">
        <v>42911621</v>
      </c>
      <c r="AN57" s="199">
        <v>42911621</v>
      </c>
      <c r="AO57" s="199">
        <f t="shared" si="26"/>
        <v>264655357</v>
      </c>
      <c r="AP57" s="199">
        <f t="shared" si="27"/>
        <v>263288356</v>
      </c>
      <c r="AQ57" s="290" t="s">
        <v>880</v>
      </c>
      <c r="AR57" s="199">
        <f t="shared" si="29"/>
        <v>207315356</v>
      </c>
      <c r="AS57" s="185"/>
    </row>
    <row r="58" spans="1:63" s="186" customFormat="1" ht="14" thickTop="1" thickBot="1" x14ac:dyDescent="0.35">
      <c r="A58" s="196"/>
      <c r="B58" s="196"/>
      <c r="C58" s="196"/>
      <c r="D58" s="196"/>
      <c r="E58" s="197"/>
      <c r="F58" s="197"/>
      <c r="G58" s="196"/>
      <c r="H58" s="198" t="s">
        <v>715</v>
      </c>
      <c r="I58" s="199">
        <v>55942282</v>
      </c>
      <c r="J58" s="199">
        <v>54932052</v>
      </c>
      <c r="K58" s="199">
        <v>54932052</v>
      </c>
      <c r="L58" s="199">
        <v>48475495</v>
      </c>
      <c r="M58" s="199">
        <v>0</v>
      </c>
      <c r="N58" s="199">
        <v>0</v>
      </c>
      <c r="O58" s="199">
        <v>0</v>
      </c>
      <c r="P58" s="199">
        <v>0</v>
      </c>
      <c r="Q58" s="199">
        <v>0</v>
      </c>
      <c r="R58" s="199">
        <v>0</v>
      </c>
      <c r="S58" s="199">
        <v>0</v>
      </c>
      <c r="T58" s="199">
        <v>0</v>
      </c>
      <c r="U58" s="199">
        <v>0</v>
      </c>
      <c r="V58" s="199">
        <v>0</v>
      </c>
      <c r="W58" s="199">
        <v>0</v>
      </c>
      <c r="X58" s="199">
        <v>0</v>
      </c>
      <c r="Y58" s="199">
        <v>0</v>
      </c>
      <c r="Z58" s="199">
        <v>0</v>
      </c>
      <c r="AA58" s="199">
        <v>0</v>
      </c>
      <c r="AB58" s="199">
        <v>0</v>
      </c>
      <c r="AC58" s="199">
        <v>0</v>
      </c>
      <c r="AD58" s="199">
        <v>0</v>
      </c>
      <c r="AE58" s="199">
        <v>0</v>
      </c>
      <c r="AF58" s="199">
        <v>0</v>
      </c>
      <c r="AG58" s="199">
        <v>0</v>
      </c>
      <c r="AH58" s="199">
        <v>0</v>
      </c>
      <c r="AI58" s="199">
        <v>0</v>
      </c>
      <c r="AJ58" s="199">
        <v>0</v>
      </c>
      <c r="AK58" s="199">
        <v>0</v>
      </c>
      <c r="AL58" s="199">
        <v>0</v>
      </c>
      <c r="AM58" s="199">
        <v>0</v>
      </c>
      <c r="AN58" s="199">
        <v>0</v>
      </c>
      <c r="AO58" s="199">
        <f t="shared" si="26"/>
        <v>55942282</v>
      </c>
      <c r="AP58" s="199">
        <f t="shared" si="27"/>
        <v>54932052</v>
      </c>
      <c r="AQ58" s="199">
        <f t="shared" si="28"/>
        <v>54932052</v>
      </c>
      <c r="AR58" s="199">
        <f t="shared" si="29"/>
        <v>48475495</v>
      </c>
      <c r="AS58" s="185"/>
    </row>
    <row r="59" spans="1:63" s="186" customFormat="1" ht="31.5" customHeight="1" thickTop="1" thickBot="1" x14ac:dyDescent="0.35">
      <c r="A59" s="196"/>
      <c r="B59" s="196"/>
      <c r="C59" s="196"/>
      <c r="D59" s="196"/>
      <c r="E59" s="197"/>
      <c r="F59" s="197"/>
      <c r="G59" s="196"/>
      <c r="H59" s="198" t="s">
        <v>716</v>
      </c>
      <c r="I59" s="199">
        <v>506657604.99999994</v>
      </c>
      <c r="J59" s="199">
        <v>467423892.99999994</v>
      </c>
      <c r="K59" s="199">
        <v>390214587.99999994</v>
      </c>
      <c r="L59" s="199">
        <v>384997307.99999994</v>
      </c>
      <c r="M59" s="199">
        <v>0</v>
      </c>
      <c r="N59" s="199">
        <v>0</v>
      </c>
      <c r="O59" s="199">
        <v>0</v>
      </c>
      <c r="P59" s="199">
        <v>0</v>
      </c>
      <c r="Q59" s="199">
        <v>0</v>
      </c>
      <c r="R59" s="199">
        <v>0</v>
      </c>
      <c r="S59" s="199">
        <v>0</v>
      </c>
      <c r="T59" s="199">
        <v>0</v>
      </c>
      <c r="U59" s="199">
        <v>0</v>
      </c>
      <c r="V59" s="199">
        <v>0</v>
      </c>
      <c r="W59" s="199">
        <v>0</v>
      </c>
      <c r="X59" s="199">
        <v>0</v>
      </c>
      <c r="Y59" s="199">
        <v>0</v>
      </c>
      <c r="Z59" s="199">
        <v>0</v>
      </c>
      <c r="AA59" s="199">
        <v>0</v>
      </c>
      <c r="AB59" s="199">
        <v>0</v>
      </c>
      <c r="AC59" s="199">
        <v>0</v>
      </c>
      <c r="AD59" s="199">
        <v>0</v>
      </c>
      <c r="AE59" s="199">
        <v>0</v>
      </c>
      <c r="AF59" s="199">
        <v>0</v>
      </c>
      <c r="AG59" s="199">
        <v>0</v>
      </c>
      <c r="AH59" s="199">
        <v>0</v>
      </c>
      <c r="AI59" s="199">
        <v>0</v>
      </c>
      <c r="AJ59" s="199">
        <v>0</v>
      </c>
      <c r="AK59" s="199">
        <v>0</v>
      </c>
      <c r="AL59" s="199">
        <v>0</v>
      </c>
      <c r="AM59" s="199">
        <v>0</v>
      </c>
      <c r="AN59" s="199">
        <v>0</v>
      </c>
      <c r="AO59" s="199">
        <f t="shared" si="26"/>
        <v>506657604.99999994</v>
      </c>
      <c r="AP59" s="184">
        <f t="shared" si="27"/>
        <v>467423892.99999994</v>
      </c>
      <c r="AQ59" s="184">
        <f t="shared" si="28"/>
        <v>390214587.99999994</v>
      </c>
      <c r="AR59" s="199">
        <f t="shared" si="29"/>
        <v>384997307.99999994</v>
      </c>
      <c r="AS59" s="185"/>
    </row>
    <row r="60" spans="1:63" s="186" customFormat="1" ht="36.75" customHeight="1" thickTop="1" thickBot="1" x14ac:dyDescent="0.35">
      <c r="A60" s="196"/>
      <c r="B60" s="196"/>
      <c r="C60" s="196"/>
      <c r="D60" s="196"/>
      <c r="E60" s="197"/>
      <c r="F60" s="197"/>
      <c r="G60" s="196"/>
      <c r="H60" s="198" t="s">
        <v>717</v>
      </c>
      <c r="I60" s="199">
        <v>7349685</v>
      </c>
      <c r="J60" s="199">
        <v>0</v>
      </c>
      <c r="K60" s="199">
        <v>0</v>
      </c>
      <c r="L60" s="199">
        <v>0</v>
      </c>
      <c r="M60" s="199">
        <v>0</v>
      </c>
      <c r="N60" s="199">
        <v>0</v>
      </c>
      <c r="O60" s="199">
        <v>0</v>
      </c>
      <c r="P60" s="199">
        <v>0</v>
      </c>
      <c r="Q60" s="199">
        <v>0</v>
      </c>
      <c r="R60" s="199">
        <v>0</v>
      </c>
      <c r="S60" s="199">
        <v>0</v>
      </c>
      <c r="T60" s="199">
        <v>0</v>
      </c>
      <c r="U60" s="199">
        <v>0</v>
      </c>
      <c r="V60" s="199">
        <v>0</v>
      </c>
      <c r="W60" s="199">
        <v>0</v>
      </c>
      <c r="X60" s="199">
        <v>0</v>
      </c>
      <c r="Y60" s="199">
        <v>0</v>
      </c>
      <c r="Z60" s="199">
        <v>0</v>
      </c>
      <c r="AA60" s="199">
        <v>0</v>
      </c>
      <c r="AB60" s="199">
        <v>0</v>
      </c>
      <c r="AC60" s="199">
        <v>0</v>
      </c>
      <c r="AD60" s="199">
        <v>0</v>
      </c>
      <c r="AE60" s="199">
        <v>0</v>
      </c>
      <c r="AF60" s="199">
        <v>0</v>
      </c>
      <c r="AG60" s="199">
        <v>0</v>
      </c>
      <c r="AH60" s="199">
        <v>0</v>
      </c>
      <c r="AI60" s="199">
        <v>0</v>
      </c>
      <c r="AJ60" s="199">
        <v>0</v>
      </c>
      <c r="AK60" s="199">
        <v>0</v>
      </c>
      <c r="AL60" s="199">
        <v>0</v>
      </c>
      <c r="AM60" s="199">
        <v>0</v>
      </c>
      <c r="AN60" s="199">
        <v>0</v>
      </c>
      <c r="AO60" s="199">
        <f t="shared" si="26"/>
        <v>7349685</v>
      </c>
      <c r="AP60" s="199">
        <f t="shared" si="27"/>
        <v>0</v>
      </c>
      <c r="AQ60" s="199">
        <f t="shared" si="28"/>
        <v>0</v>
      </c>
      <c r="AR60" s="199">
        <f t="shared" si="29"/>
        <v>0</v>
      </c>
      <c r="AS60" s="185"/>
    </row>
    <row r="61" spans="1:63" s="186" customFormat="1" ht="34.5" customHeight="1" thickTop="1" thickBot="1" x14ac:dyDescent="0.35">
      <c r="A61" s="196"/>
      <c r="B61" s="196"/>
      <c r="C61" s="196"/>
      <c r="D61" s="196"/>
      <c r="E61" s="197"/>
      <c r="F61" s="197"/>
      <c r="G61" s="196"/>
      <c r="H61" s="198" t="s">
        <v>718</v>
      </c>
      <c r="I61" s="199">
        <v>0</v>
      </c>
      <c r="J61" s="199">
        <v>0</v>
      </c>
      <c r="K61" s="199">
        <v>0</v>
      </c>
      <c r="L61" s="199">
        <v>0</v>
      </c>
      <c r="M61" s="199">
        <v>0</v>
      </c>
      <c r="N61" s="199">
        <v>0</v>
      </c>
      <c r="O61" s="199">
        <v>0</v>
      </c>
      <c r="P61" s="199">
        <v>0</v>
      </c>
      <c r="Q61" s="199">
        <v>0</v>
      </c>
      <c r="R61" s="199">
        <v>0</v>
      </c>
      <c r="S61" s="199">
        <v>0</v>
      </c>
      <c r="T61" s="199">
        <v>0</v>
      </c>
      <c r="U61" s="199">
        <v>0</v>
      </c>
      <c r="V61" s="199">
        <v>0</v>
      </c>
      <c r="W61" s="199">
        <v>0</v>
      </c>
      <c r="X61" s="199">
        <v>0</v>
      </c>
      <c r="Y61" s="199">
        <v>0</v>
      </c>
      <c r="Z61" s="199">
        <v>0</v>
      </c>
      <c r="AA61" s="199">
        <v>0</v>
      </c>
      <c r="AB61" s="199">
        <v>0</v>
      </c>
      <c r="AC61" s="199">
        <v>0</v>
      </c>
      <c r="AD61" s="199">
        <v>0</v>
      </c>
      <c r="AE61" s="199">
        <v>0</v>
      </c>
      <c r="AF61" s="199">
        <v>0</v>
      </c>
      <c r="AG61" s="199">
        <v>0</v>
      </c>
      <c r="AH61" s="199">
        <v>0</v>
      </c>
      <c r="AI61" s="199">
        <v>0</v>
      </c>
      <c r="AJ61" s="199">
        <v>0</v>
      </c>
      <c r="AK61" s="199">
        <v>0</v>
      </c>
      <c r="AL61" s="199">
        <v>0</v>
      </c>
      <c r="AM61" s="199">
        <v>0</v>
      </c>
      <c r="AN61" s="199">
        <v>0</v>
      </c>
      <c r="AO61" s="199">
        <f t="shared" si="26"/>
        <v>0</v>
      </c>
      <c r="AP61" s="199">
        <f t="shared" si="27"/>
        <v>0</v>
      </c>
      <c r="AQ61" s="199">
        <f t="shared" si="28"/>
        <v>0</v>
      </c>
      <c r="AR61" s="199">
        <f t="shared" si="29"/>
        <v>0</v>
      </c>
      <c r="AS61" s="185"/>
    </row>
    <row r="62" spans="1:63" ht="15.75" customHeight="1" thickTop="1" thickBot="1" x14ac:dyDescent="0.4">
      <c r="A62" s="165"/>
      <c r="B62" s="165"/>
      <c r="C62" s="165"/>
      <c r="D62" s="165"/>
      <c r="E62" s="165"/>
      <c r="F62" s="165"/>
      <c r="G62" s="165"/>
      <c r="H62" s="166" t="s">
        <v>719</v>
      </c>
      <c r="I62" s="167">
        <f>+I63</f>
        <v>656886442</v>
      </c>
      <c r="J62" s="167">
        <f t="shared" ref="J62:AN62" si="33">+J63</f>
        <v>642669750</v>
      </c>
      <c r="K62" s="167">
        <f t="shared" si="33"/>
        <v>642669750</v>
      </c>
      <c r="L62" s="167">
        <f t="shared" si="33"/>
        <v>624685075</v>
      </c>
      <c r="M62" s="167">
        <f t="shared" si="33"/>
        <v>0</v>
      </c>
      <c r="N62" s="167">
        <f t="shared" si="33"/>
        <v>0</v>
      </c>
      <c r="O62" s="167">
        <f t="shared" si="33"/>
        <v>0</v>
      </c>
      <c r="P62" s="167">
        <f t="shared" si="33"/>
        <v>0</v>
      </c>
      <c r="Q62" s="167">
        <f t="shared" si="33"/>
        <v>0</v>
      </c>
      <c r="R62" s="167">
        <f t="shared" si="33"/>
        <v>0</v>
      </c>
      <c r="S62" s="167">
        <f t="shared" si="33"/>
        <v>0</v>
      </c>
      <c r="T62" s="167">
        <f t="shared" si="33"/>
        <v>0</v>
      </c>
      <c r="U62" s="167">
        <f t="shared" si="33"/>
        <v>0</v>
      </c>
      <c r="V62" s="167">
        <f t="shared" si="33"/>
        <v>0</v>
      </c>
      <c r="W62" s="167">
        <f t="shared" si="33"/>
        <v>0</v>
      </c>
      <c r="X62" s="167">
        <f t="shared" si="33"/>
        <v>0</v>
      </c>
      <c r="Y62" s="167">
        <f t="shared" si="33"/>
        <v>0</v>
      </c>
      <c r="Z62" s="167">
        <f t="shared" si="33"/>
        <v>0</v>
      </c>
      <c r="AA62" s="167">
        <f t="shared" si="33"/>
        <v>0</v>
      </c>
      <c r="AB62" s="167">
        <f t="shared" si="33"/>
        <v>0</v>
      </c>
      <c r="AC62" s="167">
        <f t="shared" si="33"/>
        <v>0</v>
      </c>
      <c r="AD62" s="167">
        <f t="shared" si="33"/>
        <v>0</v>
      </c>
      <c r="AE62" s="167">
        <f t="shared" si="33"/>
        <v>0</v>
      </c>
      <c r="AF62" s="167">
        <f t="shared" si="33"/>
        <v>0</v>
      </c>
      <c r="AG62" s="167">
        <f t="shared" si="33"/>
        <v>0</v>
      </c>
      <c r="AH62" s="167">
        <f t="shared" si="33"/>
        <v>0</v>
      </c>
      <c r="AI62" s="167">
        <f t="shared" si="33"/>
        <v>0</v>
      </c>
      <c r="AJ62" s="167">
        <f t="shared" si="33"/>
        <v>0</v>
      </c>
      <c r="AK62" s="167">
        <f t="shared" si="33"/>
        <v>144164109</v>
      </c>
      <c r="AL62" s="167">
        <f t="shared" si="33"/>
        <v>144164109</v>
      </c>
      <c r="AM62" s="167">
        <f t="shared" si="33"/>
        <v>144164109</v>
      </c>
      <c r="AN62" s="167">
        <f t="shared" si="33"/>
        <v>144164109</v>
      </c>
      <c r="AO62" s="168">
        <f t="shared" si="26"/>
        <v>801050551</v>
      </c>
      <c r="AP62" s="168">
        <f t="shared" si="27"/>
        <v>786833859</v>
      </c>
      <c r="AQ62" s="168">
        <f t="shared" si="28"/>
        <v>786833859</v>
      </c>
      <c r="AR62" s="168">
        <f t="shared" si="29"/>
        <v>768849184</v>
      </c>
      <c r="AS62" s="134"/>
      <c r="AT62" s="123"/>
      <c r="AU62" s="123"/>
      <c r="AV62" s="123"/>
      <c r="AW62" s="123"/>
      <c r="AX62" s="123"/>
      <c r="AY62" s="123"/>
      <c r="AZ62" s="123"/>
      <c r="BA62" s="123"/>
      <c r="BB62" s="123"/>
      <c r="BC62" s="123"/>
      <c r="BD62" s="123"/>
      <c r="BE62" s="123"/>
      <c r="BF62" s="123"/>
      <c r="BG62" s="123"/>
      <c r="BH62" s="123"/>
      <c r="BI62" s="123"/>
      <c r="BJ62" s="123"/>
      <c r="BK62" s="123"/>
    </row>
    <row r="63" spans="1:63" ht="15.75" customHeight="1" thickTop="1" thickBot="1" x14ac:dyDescent="0.4">
      <c r="A63" s="165"/>
      <c r="B63" s="165"/>
      <c r="C63" s="165"/>
      <c r="D63" s="165"/>
      <c r="E63" s="165"/>
      <c r="F63" s="165"/>
      <c r="G63" s="165"/>
      <c r="H63" s="166" t="s">
        <v>816</v>
      </c>
      <c r="I63" s="167">
        <f>SUM(I64:I70)</f>
        <v>656886442</v>
      </c>
      <c r="J63" s="167">
        <f t="shared" ref="J63:AN63" si="34">SUM(J64:J70)</f>
        <v>642669750</v>
      </c>
      <c r="K63" s="167">
        <f t="shared" si="34"/>
        <v>642669750</v>
      </c>
      <c r="L63" s="167">
        <f t="shared" si="34"/>
        <v>624685075</v>
      </c>
      <c r="M63" s="167">
        <f t="shared" si="34"/>
        <v>0</v>
      </c>
      <c r="N63" s="167">
        <f t="shared" si="34"/>
        <v>0</v>
      </c>
      <c r="O63" s="167">
        <f t="shared" si="34"/>
        <v>0</v>
      </c>
      <c r="P63" s="167">
        <f t="shared" si="34"/>
        <v>0</v>
      </c>
      <c r="Q63" s="167">
        <f t="shared" si="34"/>
        <v>0</v>
      </c>
      <c r="R63" s="167">
        <f t="shared" si="34"/>
        <v>0</v>
      </c>
      <c r="S63" s="167">
        <f t="shared" si="34"/>
        <v>0</v>
      </c>
      <c r="T63" s="167">
        <f t="shared" si="34"/>
        <v>0</v>
      </c>
      <c r="U63" s="167">
        <f t="shared" si="34"/>
        <v>0</v>
      </c>
      <c r="V63" s="167">
        <f t="shared" si="34"/>
        <v>0</v>
      </c>
      <c r="W63" s="167">
        <f t="shared" si="34"/>
        <v>0</v>
      </c>
      <c r="X63" s="167">
        <f t="shared" si="34"/>
        <v>0</v>
      </c>
      <c r="Y63" s="167">
        <f t="shared" si="34"/>
        <v>0</v>
      </c>
      <c r="Z63" s="167">
        <f t="shared" si="34"/>
        <v>0</v>
      </c>
      <c r="AA63" s="167">
        <f t="shared" si="34"/>
        <v>0</v>
      </c>
      <c r="AB63" s="167">
        <f t="shared" si="34"/>
        <v>0</v>
      </c>
      <c r="AC63" s="167">
        <f t="shared" si="34"/>
        <v>0</v>
      </c>
      <c r="AD63" s="167">
        <f t="shared" si="34"/>
        <v>0</v>
      </c>
      <c r="AE63" s="167">
        <f t="shared" si="34"/>
        <v>0</v>
      </c>
      <c r="AF63" s="167">
        <f t="shared" si="34"/>
        <v>0</v>
      </c>
      <c r="AG63" s="167">
        <f t="shared" si="34"/>
        <v>0</v>
      </c>
      <c r="AH63" s="167">
        <f t="shared" si="34"/>
        <v>0</v>
      </c>
      <c r="AI63" s="167">
        <f t="shared" si="34"/>
        <v>0</v>
      </c>
      <c r="AJ63" s="167">
        <f t="shared" si="34"/>
        <v>0</v>
      </c>
      <c r="AK63" s="167">
        <f t="shared" si="34"/>
        <v>144164109</v>
      </c>
      <c r="AL63" s="167">
        <f t="shared" si="34"/>
        <v>144164109</v>
      </c>
      <c r="AM63" s="167">
        <f t="shared" si="34"/>
        <v>144164109</v>
      </c>
      <c r="AN63" s="167">
        <f t="shared" si="34"/>
        <v>144164109</v>
      </c>
      <c r="AO63" s="168">
        <f t="shared" si="26"/>
        <v>801050551</v>
      </c>
      <c r="AP63" s="168">
        <f t="shared" si="27"/>
        <v>786833859</v>
      </c>
      <c r="AQ63" s="168">
        <f t="shared" si="28"/>
        <v>786833859</v>
      </c>
      <c r="AR63" s="168">
        <f t="shared" si="29"/>
        <v>768849184</v>
      </c>
      <c r="AS63" s="134"/>
      <c r="AT63" s="123"/>
      <c r="AU63" s="123"/>
      <c r="AV63" s="123"/>
      <c r="AW63" s="123"/>
      <c r="AX63" s="123"/>
      <c r="AY63" s="123"/>
      <c r="AZ63" s="123"/>
      <c r="BA63" s="123"/>
      <c r="BB63" s="123"/>
      <c r="BC63" s="123"/>
      <c r="BD63" s="123"/>
      <c r="BE63" s="123"/>
      <c r="BF63" s="123"/>
      <c r="BG63" s="123"/>
      <c r="BH63" s="123"/>
      <c r="BI63" s="123"/>
      <c r="BJ63" s="123"/>
      <c r="BK63" s="123"/>
    </row>
    <row r="64" spans="1:63" s="186" customFormat="1" ht="25.5" customHeight="1" thickTop="1" thickBot="1" x14ac:dyDescent="0.35">
      <c r="A64" s="196"/>
      <c r="B64" s="196"/>
      <c r="C64" s="196"/>
      <c r="D64" s="196"/>
      <c r="E64" s="196"/>
      <c r="F64" s="196"/>
      <c r="G64" s="196"/>
      <c r="H64" s="198" t="s">
        <v>720</v>
      </c>
      <c r="I64" s="184">
        <v>76354291</v>
      </c>
      <c r="J64" s="184">
        <v>76346291</v>
      </c>
      <c r="K64" s="184">
        <v>76346291</v>
      </c>
      <c r="L64" s="184">
        <v>73883780</v>
      </c>
      <c r="M64" s="199">
        <v>0</v>
      </c>
      <c r="N64" s="199">
        <v>0</v>
      </c>
      <c r="O64" s="199">
        <v>0</v>
      </c>
      <c r="P64" s="199">
        <v>0</v>
      </c>
      <c r="Q64" s="199">
        <v>0</v>
      </c>
      <c r="R64" s="199">
        <v>0</v>
      </c>
      <c r="S64" s="199">
        <v>0</v>
      </c>
      <c r="T64" s="199">
        <v>0</v>
      </c>
      <c r="U64" s="199">
        <v>0</v>
      </c>
      <c r="V64" s="199">
        <v>0</v>
      </c>
      <c r="W64" s="199">
        <v>0</v>
      </c>
      <c r="X64" s="199">
        <v>0</v>
      </c>
      <c r="Y64" s="199">
        <v>0</v>
      </c>
      <c r="Z64" s="199">
        <v>0</v>
      </c>
      <c r="AA64" s="199">
        <v>0</v>
      </c>
      <c r="AB64" s="199">
        <v>0</v>
      </c>
      <c r="AC64" s="199">
        <v>0</v>
      </c>
      <c r="AD64" s="199">
        <v>0</v>
      </c>
      <c r="AE64" s="199">
        <v>0</v>
      </c>
      <c r="AF64" s="199">
        <v>0</v>
      </c>
      <c r="AG64" s="199">
        <v>0</v>
      </c>
      <c r="AH64" s="199">
        <v>0</v>
      </c>
      <c r="AI64" s="199">
        <v>0</v>
      </c>
      <c r="AJ64" s="199">
        <v>0</v>
      </c>
      <c r="AK64" s="184">
        <v>144164109</v>
      </c>
      <c r="AL64" s="184">
        <v>144164109</v>
      </c>
      <c r="AM64" s="199">
        <v>144164109</v>
      </c>
      <c r="AN64" s="199">
        <v>144164109</v>
      </c>
      <c r="AO64" s="184">
        <f t="shared" si="26"/>
        <v>220518400</v>
      </c>
      <c r="AP64" s="184">
        <f t="shared" si="27"/>
        <v>220510400</v>
      </c>
      <c r="AQ64" s="184">
        <f t="shared" si="28"/>
        <v>220510400</v>
      </c>
      <c r="AR64" s="184">
        <f t="shared" si="29"/>
        <v>218047889</v>
      </c>
      <c r="AS64" s="185"/>
    </row>
    <row r="65" spans="1:63" s="186" customFormat="1" ht="17.149999999999999" customHeight="1" thickTop="1" thickBot="1" x14ac:dyDescent="0.35">
      <c r="A65" s="196"/>
      <c r="B65" s="196"/>
      <c r="C65" s="196"/>
      <c r="D65" s="196"/>
      <c r="E65" s="196"/>
      <c r="F65" s="196"/>
      <c r="G65" s="196"/>
      <c r="H65" s="198" t="s">
        <v>721</v>
      </c>
      <c r="I65" s="184">
        <v>291257587</v>
      </c>
      <c r="J65" s="184">
        <v>280605121</v>
      </c>
      <c r="K65" s="184">
        <v>280605121</v>
      </c>
      <c r="L65" s="184">
        <v>273140995</v>
      </c>
      <c r="M65" s="199">
        <v>0</v>
      </c>
      <c r="N65" s="199">
        <v>0</v>
      </c>
      <c r="O65" s="199">
        <v>0</v>
      </c>
      <c r="P65" s="199">
        <v>0</v>
      </c>
      <c r="Q65" s="199">
        <v>0</v>
      </c>
      <c r="R65" s="199">
        <v>0</v>
      </c>
      <c r="S65" s="199">
        <v>0</v>
      </c>
      <c r="T65" s="199">
        <v>0</v>
      </c>
      <c r="U65" s="199">
        <v>0</v>
      </c>
      <c r="V65" s="199">
        <v>0</v>
      </c>
      <c r="W65" s="199">
        <v>0</v>
      </c>
      <c r="X65" s="199">
        <v>0</v>
      </c>
      <c r="Y65" s="199">
        <v>0</v>
      </c>
      <c r="Z65" s="199">
        <v>0</v>
      </c>
      <c r="AA65" s="199">
        <v>0</v>
      </c>
      <c r="AB65" s="199">
        <v>0</v>
      </c>
      <c r="AC65" s="199">
        <v>0</v>
      </c>
      <c r="AD65" s="199">
        <v>0</v>
      </c>
      <c r="AE65" s="199">
        <v>0</v>
      </c>
      <c r="AF65" s="199">
        <v>0</v>
      </c>
      <c r="AG65" s="199">
        <v>0</v>
      </c>
      <c r="AH65" s="199">
        <v>0</v>
      </c>
      <c r="AI65" s="199">
        <v>0</v>
      </c>
      <c r="AJ65" s="199">
        <v>0</v>
      </c>
      <c r="AK65" s="199">
        <v>0</v>
      </c>
      <c r="AL65" s="199">
        <v>0</v>
      </c>
      <c r="AM65" s="199">
        <v>0</v>
      </c>
      <c r="AN65" s="199">
        <v>0</v>
      </c>
      <c r="AO65" s="184">
        <f t="shared" si="26"/>
        <v>291257587</v>
      </c>
      <c r="AP65" s="184">
        <f t="shared" si="27"/>
        <v>280605121</v>
      </c>
      <c r="AQ65" s="184">
        <f t="shared" si="28"/>
        <v>280605121</v>
      </c>
      <c r="AR65" s="184">
        <f t="shared" si="29"/>
        <v>273140995</v>
      </c>
      <c r="AS65" s="185"/>
    </row>
    <row r="66" spans="1:63" s="186" customFormat="1" ht="14" thickTop="1" thickBot="1" x14ac:dyDescent="0.35">
      <c r="A66" s="196"/>
      <c r="B66" s="196"/>
      <c r="C66" s="196"/>
      <c r="D66" s="196"/>
      <c r="E66" s="196"/>
      <c r="F66" s="196"/>
      <c r="G66" s="196"/>
      <c r="H66" s="238" t="s">
        <v>722</v>
      </c>
      <c r="I66" s="184">
        <v>64430787</v>
      </c>
      <c r="J66" s="184">
        <v>64430787</v>
      </c>
      <c r="K66" s="184">
        <v>64430787</v>
      </c>
      <c r="L66" s="184">
        <v>63971822</v>
      </c>
      <c r="M66" s="199">
        <v>0</v>
      </c>
      <c r="N66" s="199">
        <v>0</v>
      </c>
      <c r="O66" s="199">
        <v>0</v>
      </c>
      <c r="P66" s="199">
        <v>0</v>
      </c>
      <c r="Q66" s="199">
        <v>0</v>
      </c>
      <c r="R66" s="199">
        <v>0</v>
      </c>
      <c r="S66" s="199">
        <v>0</v>
      </c>
      <c r="T66" s="199">
        <v>0</v>
      </c>
      <c r="U66" s="199">
        <v>0</v>
      </c>
      <c r="V66" s="199">
        <v>0</v>
      </c>
      <c r="W66" s="199">
        <v>0</v>
      </c>
      <c r="X66" s="199">
        <v>0</v>
      </c>
      <c r="Y66" s="199">
        <v>0</v>
      </c>
      <c r="Z66" s="199">
        <v>0</v>
      </c>
      <c r="AA66" s="199">
        <v>0</v>
      </c>
      <c r="AB66" s="199">
        <v>0</v>
      </c>
      <c r="AC66" s="199">
        <v>0</v>
      </c>
      <c r="AD66" s="199">
        <v>0</v>
      </c>
      <c r="AE66" s="199">
        <v>0</v>
      </c>
      <c r="AF66" s="199">
        <v>0</v>
      </c>
      <c r="AG66" s="199">
        <v>0</v>
      </c>
      <c r="AH66" s="199">
        <v>0</v>
      </c>
      <c r="AI66" s="199">
        <v>0</v>
      </c>
      <c r="AJ66" s="199">
        <v>0</v>
      </c>
      <c r="AK66" s="199">
        <v>0</v>
      </c>
      <c r="AL66" s="199">
        <v>0</v>
      </c>
      <c r="AM66" s="199">
        <v>0</v>
      </c>
      <c r="AN66" s="199">
        <v>0</v>
      </c>
      <c r="AO66" s="184">
        <f t="shared" si="26"/>
        <v>64430787</v>
      </c>
      <c r="AP66" s="184">
        <f t="shared" si="27"/>
        <v>64430787</v>
      </c>
      <c r="AQ66" s="184">
        <f t="shared" si="28"/>
        <v>64430787</v>
      </c>
      <c r="AR66" s="184">
        <f t="shared" si="29"/>
        <v>63971822</v>
      </c>
      <c r="AS66" s="185"/>
    </row>
    <row r="67" spans="1:63" s="186" customFormat="1" ht="14" thickTop="1" thickBot="1" x14ac:dyDescent="0.35">
      <c r="A67" s="196"/>
      <c r="B67" s="196"/>
      <c r="C67" s="196"/>
      <c r="D67" s="196"/>
      <c r="E67" s="196"/>
      <c r="F67" s="196"/>
      <c r="G67" s="196"/>
      <c r="H67" s="198" t="s">
        <v>723</v>
      </c>
      <c r="I67" s="184">
        <v>77230599</v>
      </c>
      <c r="J67" s="184">
        <v>77230599</v>
      </c>
      <c r="K67" s="184">
        <v>77230599</v>
      </c>
      <c r="L67" s="184">
        <v>77230599</v>
      </c>
      <c r="M67" s="199">
        <v>0</v>
      </c>
      <c r="N67" s="199">
        <v>0</v>
      </c>
      <c r="O67" s="199">
        <v>0</v>
      </c>
      <c r="P67" s="199">
        <v>0</v>
      </c>
      <c r="Q67" s="199">
        <v>0</v>
      </c>
      <c r="R67" s="199">
        <v>0</v>
      </c>
      <c r="S67" s="199">
        <v>0</v>
      </c>
      <c r="T67" s="199">
        <v>0</v>
      </c>
      <c r="U67" s="199">
        <v>0</v>
      </c>
      <c r="V67" s="199">
        <v>0</v>
      </c>
      <c r="W67" s="199">
        <v>0</v>
      </c>
      <c r="X67" s="199">
        <v>0</v>
      </c>
      <c r="Y67" s="199">
        <v>0</v>
      </c>
      <c r="Z67" s="199">
        <v>0</v>
      </c>
      <c r="AA67" s="199">
        <v>0</v>
      </c>
      <c r="AB67" s="199">
        <v>0</v>
      </c>
      <c r="AC67" s="199">
        <v>0</v>
      </c>
      <c r="AD67" s="199">
        <v>0</v>
      </c>
      <c r="AE67" s="199">
        <v>0</v>
      </c>
      <c r="AF67" s="199">
        <v>0</v>
      </c>
      <c r="AG67" s="199">
        <v>0</v>
      </c>
      <c r="AH67" s="199">
        <v>0</v>
      </c>
      <c r="AI67" s="199">
        <v>0</v>
      </c>
      <c r="AJ67" s="199">
        <v>0</v>
      </c>
      <c r="AK67" s="199">
        <v>0</v>
      </c>
      <c r="AL67" s="199">
        <v>0</v>
      </c>
      <c r="AM67" s="199">
        <v>0</v>
      </c>
      <c r="AN67" s="199">
        <v>0</v>
      </c>
      <c r="AO67" s="184">
        <f t="shared" si="26"/>
        <v>77230599</v>
      </c>
      <c r="AP67" s="184">
        <f t="shared" si="27"/>
        <v>77230599</v>
      </c>
      <c r="AQ67" s="184">
        <f t="shared" si="28"/>
        <v>77230599</v>
      </c>
      <c r="AR67" s="184">
        <f t="shared" si="29"/>
        <v>77230599</v>
      </c>
      <c r="AS67" s="185"/>
    </row>
    <row r="68" spans="1:63" s="186" customFormat="1" ht="14" thickTop="1" thickBot="1" x14ac:dyDescent="0.35">
      <c r="A68" s="196"/>
      <c r="B68" s="196"/>
      <c r="C68" s="196"/>
      <c r="D68" s="196"/>
      <c r="E68" s="196"/>
      <c r="F68" s="196"/>
      <c r="G68" s="196"/>
      <c r="H68" s="198" t="s">
        <v>724</v>
      </c>
      <c r="I68" s="184">
        <v>79601101</v>
      </c>
      <c r="J68" s="184">
        <v>79601087</v>
      </c>
      <c r="K68" s="184">
        <v>79601087</v>
      </c>
      <c r="L68" s="184">
        <v>79138576</v>
      </c>
      <c r="M68" s="199">
        <v>0</v>
      </c>
      <c r="N68" s="199">
        <v>0</v>
      </c>
      <c r="O68" s="199">
        <v>0</v>
      </c>
      <c r="P68" s="199">
        <v>0</v>
      </c>
      <c r="Q68" s="199">
        <v>0</v>
      </c>
      <c r="R68" s="199">
        <v>0</v>
      </c>
      <c r="S68" s="199">
        <v>0</v>
      </c>
      <c r="T68" s="199">
        <v>0</v>
      </c>
      <c r="U68" s="199">
        <v>0</v>
      </c>
      <c r="V68" s="199">
        <v>0</v>
      </c>
      <c r="W68" s="199">
        <v>0</v>
      </c>
      <c r="X68" s="199">
        <v>0</v>
      </c>
      <c r="Y68" s="199">
        <v>0</v>
      </c>
      <c r="Z68" s="199">
        <v>0</v>
      </c>
      <c r="AA68" s="199">
        <v>0</v>
      </c>
      <c r="AB68" s="199">
        <v>0</v>
      </c>
      <c r="AC68" s="199">
        <v>0</v>
      </c>
      <c r="AD68" s="199">
        <v>0</v>
      </c>
      <c r="AE68" s="199">
        <v>0</v>
      </c>
      <c r="AF68" s="199">
        <v>0</v>
      </c>
      <c r="AG68" s="199">
        <v>0</v>
      </c>
      <c r="AH68" s="199">
        <v>0</v>
      </c>
      <c r="AI68" s="199">
        <v>0</v>
      </c>
      <c r="AJ68" s="199">
        <v>0</v>
      </c>
      <c r="AK68" s="199">
        <v>0</v>
      </c>
      <c r="AL68" s="199">
        <v>0</v>
      </c>
      <c r="AM68" s="199">
        <v>0</v>
      </c>
      <c r="AN68" s="199">
        <v>0</v>
      </c>
      <c r="AO68" s="184">
        <f t="shared" si="26"/>
        <v>79601101</v>
      </c>
      <c r="AP68" s="184">
        <f t="shared" si="27"/>
        <v>79601087</v>
      </c>
      <c r="AQ68" s="184">
        <f t="shared" si="28"/>
        <v>79601087</v>
      </c>
      <c r="AR68" s="184">
        <f t="shared" si="29"/>
        <v>79138576</v>
      </c>
      <c r="AS68" s="185"/>
    </row>
    <row r="69" spans="1:63" s="186" customFormat="1" ht="14.5" customHeight="1" thickTop="1" thickBot="1" x14ac:dyDescent="0.35">
      <c r="A69" s="196"/>
      <c r="B69" s="196"/>
      <c r="C69" s="196"/>
      <c r="D69" s="196"/>
      <c r="E69" s="196"/>
      <c r="F69" s="196"/>
      <c r="G69" s="196"/>
      <c r="H69" s="198" t="s">
        <v>725</v>
      </c>
      <c r="I69" s="184">
        <v>0</v>
      </c>
      <c r="J69" s="184">
        <v>0</v>
      </c>
      <c r="K69" s="184">
        <v>0</v>
      </c>
      <c r="L69" s="184">
        <v>0</v>
      </c>
      <c r="M69" s="199">
        <v>0</v>
      </c>
      <c r="N69" s="199">
        <v>0</v>
      </c>
      <c r="O69" s="199">
        <v>0</v>
      </c>
      <c r="P69" s="199">
        <v>0</v>
      </c>
      <c r="Q69" s="199">
        <v>0</v>
      </c>
      <c r="R69" s="199">
        <v>0</v>
      </c>
      <c r="S69" s="199">
        <v>0</v>
      </c>
      <c r="T69" s="199">
        <v>0</v>
      </c>
      <c r="U69" s="199">
        <v>0</v>
      </c>
      <c r="V69" s="199">
        <v>0</v>
      </c>
      <c r="W69" s="199">
        <v>0</v>
      </c>
      <c r="X69" s="199">
        <v>0</v>
      </c>
      <c r="Y69" s="199">
        <v>0</v>
      </c>
      <c r="Z69" s="199">
        <v>0</v>
      </c>
      <c r="AA69" s="199">
        <v>0</v>
      </c>
      <c r="AB69" s="199">
        <v>0</v>
      </c>
      <c r="AC69" s="199">
        <v>0</v>
      </c>
      <c r="AD69" s="199">
        <v>0</v>
      </c>
      <c r="AE69" s="199">
        <v>0</v>
      </c>
      <c r="AF69" s="199">
        <v>0</v>
      </c>
      <c r="AG69" s="199">
        <v>0</v>
      </c>
      <c r="AH69" s="199">
        <v>0</v>
      </c>
      <c r="AI69" s="199">
        <v>0</v>
      </c>
      <c r="AJ69" s="199">
        <v>0</v>
      </c>
      <c r="AK69" s="199">
        <v>0</v>
      </c>
      <c r="AL69" s="199">
        <v>0</v>
      </c>
      <c r="AM69" s="199">
        <v>0</v>
      </c>
      <c r="AN69" s="199">
        <v>0</v>
      </c>
      <c r="AO69" s="184">
        <f t="shared" si="26"/>
        <v>0</v>
      </c>
      <c r="AP69" s="184">
        <f t="shared" si="27"/>
        <v>0</v>
      </c>
      <c r="AQ69" s="184">
        <f t="shared" si="28"/>
        <v>0</v>
      </c>
      <c r="AR69" s="184">
        <f t="shared" si="29"/>
        <v>0</v>
      </c>
      <c r="AS69" s="185"/>
    </row>
    <row r="70" spans="1:63" s="186" customFormat="1" ht="14" thickTop="1" thickBot="1" x14ac:dyDescent="0.35">
      <c r="A70" s="196"/>
      <c r="B70" s="196"/>
      <c r="C70" s="196"/>
      <c r="D70" s="196"/>
      <c r="E70" s="196"/>
      <c r="F70" s="196"/>
      <c r="G70" s="196"/>
      <c r="H70" s="198" t="s">
        <v>726</v>
      </c>
      <c r="I70" s="184">
        <v>68012077</v>
      </c>
      <c r="J70" s="184">
        <v>64455865</v>
      </c>
      <c r="K70" s="184">
        <v>64455865</v>
      </c>
      <c r="L70" s="184">
        <v>57319303</v>
      </c>
      <c r="M70" s="199">
        <v>0</v>
      </c>
      <c r="N70" s="199">
        <v>0</v>
      </c>
      <c r="O70" s="199">
        <v>0</v>
      </c>
      <c r="P70" s="199">
        <v>0</v>
      </c>
      <c r="Q70" s="199">
        <v>0</v>
      </c>
      <c r="R70" s="199">
        <v>0</v>
      </c>
      <c r="S70" s="199">
        <v>0</v>
      </c>
      <c r="T70" s="199">
        <v>0</v>
      </c>
      <c r="U70" s="199">
        <v>0</v>
      </c>
      <c r="V70" s="199">
        <v>0</v>
      </c>
      <c r="W70" s="199">
        <v>0</v>
      </c>
      <c r="X70" s="199">
        <v>0</v>
      </c>
      <c r="Y70" s="199">
        <v>0</v>
      </c>
      <c r="Z70" s="199">
        <v>0</v>
      </c>
      <c r="AA70" s="199">
        <v>0</v>
      </c>
      <c r="AB70" s="199">
        <v>0</v>
      </c>
      <c r="AC70" s="199">
        <v>0</v>
      </c>
      <c r="AD70" s="199">
        <v>0</v>
      </c>
      <c r="AE70" s="199">
        <v>0</v>
      </c>
      <c r="AF70" s="199">
        <v>0</v>
      </c>
      <c r="AG70" s="199">
        <v>0</v>
      </c>
      <c r="AH70" s="199">
        <v>0</v>
      </c>
      <c r="AI70" s="199">
        <v>0</v>
      </c>
      <c r="AJ70" s="199">
        <v>0</v>
      </c>
      <c r="AK70" s="199">
        <v>0</v>
      </c>
      <c r="AL70" s="199">
        <v>0</v>
      </c>
      <c r="AM70" s="199">
        <v>0</v>
      </c>
      <c r="AN70" s="199">
        <v>0</v>
      </c>
      <c r="AO70" s="184">
        <f t="shared" si="26"/>
        <v>68012077</v>
      </c>
      <c r="AP70" s="184">
        <f t="shared" si="27"/>
        <v>64455865</v>
      </c>
      <c r="AQ70" s="184">
        <f t="shared" si="28"/>
        <v>64455865</v>
      </c>
      <c r="AR70" s="184">
        <f t="shared" si="29"/>
        <v>57319303</v>
      </c>
      <c r="AS70" s="185"/>
    </row>
    <row r="71" spans="1:63" ht="14.25" customHeight="1" thickTop="1" thickBot="1" x14ac:dyDescent="0.4">
      <c r="A71" s="159"/>
      <c r="B71" s="131"/>
      <c r="C71" s="131"/>
      <c r="D71" s="131"/>
      <c r="E71" s="159"/>
      <c r="F71" s="159"/>
      <c r="G71" s="159"/>
      <c r="H71" s="132" t="s">
        <v>727</v>
      </c>
      <c r="I71" s="160">
        <f>+I72</f>
        <v>3695013542</v>
      </c>
      <c r="J71" s="160">
        <f t="shared" ref="J71:AJ71" si="35">+J72</f>
        <v>3364749902.6599998</v>
      </c>
      <c r="K71" s="160">
        <f t="shared" si="35"/>
        <v>3055658833.6599998</v>
      </c>
      <c r="L71" s="160">
        <f t="shared" si="35"/>
        <v>2609210695.6599998</v>
      </c>
      <c r="M71" s="160">
        <f t="shared" si="35"/>
        <v>0</v>
      </c>
      <c r="N71" s="160">
        <f t="shared" si="35"/>
        <v>0</v>
      </c>
      <c r="O71" s="160">
        <f t="shared" si="35"/>
        <v>0</v>
      </c>
      <c r="P71" s="160">
        <f t="shared" si="35"/>
        <v>0</v>
      </c>
      <c r="Q71" s="160">
        <f t="shared" si="35"/>
        <v>0</v>
      </c>
      <c r="R71" s="160">
        <f t="shared" si="35"/>
        <v>0</v>
      </c>
      <c r="S71" s="160">
        <f t="shared" si="35"/>
        <v>0</v>
      </c>
      <c r="T71" s="160">
        <f t="shared" si="35"/>
        <v>0</v>
      </c>
      <c r="U71" s="160">
        <f t="shared" si="35"/>
        <v>0</v>
      </c>
      <c r="V71" s="160">
        <f t="shared" si="35"/>
        <v>0</v>
      </c>
      <c r="W71" s="160">
        <f t="shared" si="35"/>
        <v>0</v>
      </c>
      <c r="X71" s="160">
        <f t="shared" si="35"/>
        <v>0</v>
      </c>
      <c r="Y71" s="160">
        <f t="shared" si="35"/>
        <v>0</v>
      </c>
      <c r="Z71" s="160">
        <f t="shared" si="35"/>
        <v>0</v>
      </c>
      <c r="AA71" s="160">
        <f t="shared" si="35"/>
        <v>0</v>
      </c>
      <c r="AB71" s="160">
        <f t="shared" si="35"/>
        <v>0</v>
      </c>
      <c r="AC71" s="160">
        <f t="shared" si="35"/>
        <v>0</v>
      </c>
      <c r="AD71" s="160">
        <f t="shared" si="35"/>
        <v>0</v>
      </c>
      <c r="AE71" s="160">
        <f t="shared" si="35"/>
        <v>0</v>
      </c>
      <c r="AF71" s="160">
        <f t="shared" si="35"/>
        <v>0</v>
      </c>
      <c r="AG71" s="160">
        <f t="shared" si="35"/>
        <v>0</v>
      </c>
      <c r="AH71" s="160">
        <f t="shared" si="35"/>
        <v>0</v>
      </c>
      <c r="AI71" s="160">
        <f t="shared" si="35"/>
        <v>0</v>
      </c>
      <c r="AJ71" s="160">
        <f t="shared" si="35"/>
        <v>0</v>
      </c>
      <c r="AK71" s="160">
        <f>+AK73+AK83</f>
        <v>0</v>
      </c>
      <c r="AL71" s="160">
        <f>+AL73+AL83</f>
        <v>0</v>
      </c>
      <c r="AM71" s="160">
        <f>+AM73+AM83</f>
        <v>0</v>
      </c>
      <c r="AN71" s="160">
        <f>+AN73+AN83</f>
        <v>0</v>
      </c>
      <c r="AO71" s="160">
        <f t="shared" si="26"/>
        <v>3695013542</v>
      </c>
      <c r="AP71" s="160">
        <f t="shared" si="27"/>
        <v>3364749902.6599998</v>
      </c>
      <c r="AQ71" s="160">
        <f t="shared" si="28"/>
        <v>3055658833.6599998</v>
      </c>
      <c r="AR71" s="160">
        <f t="shared" si="29"/>
        <v>2609210695.6599998</v>
      </c>
      <c r="AS71" s="134"/>
      <c r="AT71" s="123"/>
      <c r="AU71" s="123"/>
      <c r="AV71" s="123"/>
      <c r="AW71" s="123"/>
      <c r="AX71" s="123"/>
      <c r="AY71" s="123"/>
      <c r="AZ71" s="123"/>
      <c r="BA71" s="123"/>
      <c r="BB71" s="123"/>
      <c r="BC71" s="123"/>
      <c r="BD71" s="123"/>
      <c r="BE71" s="123"/>
      <c r="BF71" s="123"/>
      <c r="BG71" s="123"/>
      <c r="BH71" s="123"/>
      <c r="BI71" s="123"/>
      <c r="BJ71" s="123"/>
      <c r="BK71" s="123"/>
    </row>
    <row r="72" spans="1:63" s="186" customFormat="1" ht="14" thickTop="1" thickBot="1" x14ac:dyDescent="0.35">
      <c r="A72" s="187"/>
      <c r="B72" s="188"/>
      <c r="C72" s="188"/>
      <c r="D72" s="190"/>
      <c r="E72" s="191"/>
      <c r="F72" s="191"/>
      <c r="G72" s="191"/>
      <c r="H72" s="192" t="s">
        <v>728</v>
      </c>
      <c r="I72" s="200">
        <f>+I73+I83</f>
        <v>3695013542</v>
      </c>
      <c r="J72" s="200">
        <f t="shared" ref="J72:AJ72" si="36">+J73+J83</f>
        <v>3364749902.6599998</v>
      </c>
      <c r="K72" s="200">
        <f t="shared" si="36"/>
        <v>3055658833.6599998</v>
      </c>
      <c r="L72" s="200">
        <f t="shared" si="36"/>
        <v>2609210695.6599998</v>
      </c>
      <c r="M72" s="200">
        <f t="shared" si="36"/>
        <v>0</v>
      </c>
      <c r="N72" s="200">
        <f t="shared" si="36"/>
        <v>0</v>
      </c>
      <c r="O72" s="200">
        <f t="shared" si="36"/>
        <v>0</v>
      </c>
      <c r="P72" s="200">
        <f t="shared" si="36"/>
        <v>0</v>
      </c>
      <c r="Q72" s="200">
        <f t="shared" si="36"/>
        <v>0</v>
      </c>
      <c r="R72" s="200">
        <f t="shared" si="36"/>
        <v>0</v>
      </c>
      <c r="S72" s="200">
        <f t="shared" si="36"/>
        <v>0</v>
      </c>
      <c r="T72" s="200">
        <f t="shared" si="36"/>
        <v>0</v>
      </c>
      <c r="U72" s="200">
        <f t="shared" si="36"/>
        <v>0</v>
      </c>
      <c r="V72" s="200">
        <f t="shared" si="36"/>
        <v>0</v>
      </c>
      <c r="W72" s="200">
        <f t="shared" si="36"/>
        <v>0</v>
      </c>
      <c r="X72" s="200">
        <f t="shared" si="36"/>
        <v>0</v>
      </c>
      <c r="Y72" s="200">
        <f t="shared" si="36"/>
        <v>0</v>
      </c>
      <c r="Z72" s="200">
        <f t="shared" si="36"/>
        <v>0</v>
      </c>
      <c r="AA72" s="200">
        <f t="shared" si="36"/>
        <v>0</v>
      </c>
      <c r="AB72" s="200">
        <f t="shared" si="36"/>
        <v>0</v>
      </c>
      <c r="AC72" s="200">
        <f t="shared" si="36"/>
        <v>0</v>
      </c>
      <c r="AD72" s="200">
        <f t="shared" si="36"/>
        <v>0</v>
      </c>
      <c r="AE72" s="200">
        <f t="shared" si="36"/>
        <v>0</v>
      </c>
      <c r="AF72" s="200">
        <f t="shared" si="36"/>
        <v>0</v>
      </c>
      <c r="AG72" s="200">
        <f t="shared" si="36"/>
        <v>0</v>
      </c>
      <c r="AH72" s="200">
        <f t="shared" si="36"/>
        <v>0</v>
      </c>
      <c r="AI72" s="200">
        <f t="shared" si="36"/>
        <v>0</v>
      </c>
      <c r="AJ72" s="200">
        <f t="shared" si="36"/>
        <v>0</v>
      </c>
      <c r="AK72" s="200"/>
      <c r="AL72" s="200"/>
      <c r="AM72" s="200"/>
      <c r="AN72" s="200"/>
      <c r="AO72" s="200">
        <f t="shared" si="26"/>
        <v>3695013542</v>
      </c>
      <c r="AP72" s="200">
        <f t="shared" si="27"/>
        <v>3364749902.6599998</v>
      </c>
      <c r="AQ72" s="200">
        <f t="shared" si="28"/>
        <v>3055658833.6599998</v>
      </c>
      <c r="AR72" s="200">
        <f t="shared" si="29"/>
        <v>2609210695.6599998</v>
      </c>
      <c r="AS72" s="185"/>
    </row>
    <row r="73" spans="1:63" s="186" customFormat="1" ht="14" thickTop="1" thickBot="1" x14ac:dyDescent="0.35">
      <c r="A73" s="193"/>
      <c r="B73" s="193"/>
      <c r="C73" s="193"/>
      <c r="D73" s="193"/>
      <c r="E73" s="193"/>
      <c r="F73" s="193"/>
      <c r="G73" s="193"/>
      <c r="H73" s="194" t="s">
        <v>729</v>
      </c>
      <c r="I73" s="195">
        <f>+I74</f>
        <v>2730192795</v>
      </c>
      <c r="J73" s="195">
        <f t="shared" ref="J73:AN73" si="37">+J74</f>
        <v>2419952875.6599998</v>
      </c>
      <c r="K73" s="195">
        <f t="shared" si="37"/>
        <v>2245468455.6599998</v>
      </c>
      <c r="L73" s="195">
        <f t="shared" si="37"/>
        <v>1941626418.6600001</v>
      </c>
      <c r="M73" s="195">
        <f t="shared" si="37"/>
        <v>0</v>
      </c>
      <c r="N73" s="195">
        <f t="shared" si="37"/>
        <v>0</v>
      </c>
      <c r="O73" s="195">
        <f t="shared" si="37"/>
        <v>0</v>
      </c>
      <c r="P73" s="195">
        <f t="shared" si="37"/>
        <v>0</v>
      </c>
      <c r="Q73" s="195">
        <f t="shared" si="37"/>
        <v>0</v>
      </c>
      <c r="R73" s="195">
        <f t="shared" si="37"/>
        <v>0</v>
      </c>
      <c r="S73" s="195">
        <f t="shared" si="37"/>
        <v>0</v>
      </c>
      <c r="T73" s="195">
        <f t="shared" si="37"/>
        <v>0</v>
      </c>
      <c r="U73" s="195">
        <f t="shared" si="37"/>
        <v>0</v>
      </c>
      <c r="V73" s="195">
        <f t="shared" si="37"/>
        <v>0</v>
      </c>
      <c r="W73" s="195">
        <f t="shared" si="37"/>
        <v>0</v>
      </c>
      <c r="X73" s="195">
        <f t="shared" si="37"/>
        <v>0</v>
      </c>
      <c r="Y73" s="195">
        <f t="shared" si="37"/>
        <v>0</v>
      </c>
      <c r="Z73" s="195">
        <f t="shared" si="37"/>
        <v>0</v>
      </c>
      <c r="AA73" s="195">
        <f t="shared" si="37"/>
        <v>0</v>
      </c>
      <c r="AB73" s="195">
        <f t="shared" si="37"/>
        <v>0</v>
      </c>
      <c r="AC73" s="195">
        <f t="shared" si="37"/>
        <v>0</v>
      </c>
      <c r="AD73" s="195">
        <f t="shared" si="37"/>
        <v>0</v>
      </c>
      <c r="AE73" s="195">
        <f t="shared" si="37"/>
        <v>0</v>
      </c>
      <c r="AF73" s="195">
        <f t="shared" si="37"/>
        <v>0</v>
      </c>
      <c r="AG73" s="195">
        <f t="shared" si="37"/>
        <v>0</v>
      </c>
      <c r="AH73" s="195">
        <f t="shared" si="37"/>
        <v>0</v>
      </c>
      <c r="AI73" s="195">
        <f t="shared" si="37"/>
        <v>0</v>
      </c>
      <c r="AJ73" s="195">
        <f t="shared" si="37"/>
        <v>0</v>
      </c>
      <c r="AK73" s="195">
        <f t="shared" si="37"/>
        <v>0</v>
      </c>
      <c r="AL73" s="195">
        <f t="shared" si="37"/>
        <v>0</v>
      </c>
      <c r="AM73" s="195">
        <f t="shared" si="37"/>
        <v>0</v>
      </c>
      <c r="AN73" s="195">
        <f t="shared" si="37"/>
        <v>0</v>
      </c>
      <c r="AO73" s="195">
        <f t="shared" si="26"/>
        <v>2730192795</v>
      </c>
      <c r="AP73" s="195">
        <f t="shared" si="27"/>
        <v>2419952875.6599998</v>
      </c>
      <c r="AQ73" s="195">
        <f t="shared" si="28"/>
        <v>2245468455.6599998</v>
      </c>
      <c r="AR73" s="195">
        <f t="shared" si="29"/>
        <v>1941626418.6600001</v>
      </c>
      <c r="AS73" s="185"/>
    </row>
    <row r="74" spans="1:63" s="186" customFormat="1" ht="14" thickTop="1" thickBot="1" x14ac:dyDescent="0.35">
      <c r="A74" s="193"/>
      <c r="B74" s="193"/>
      <c r="C74" s="193"/>
      <c r="D74" s="193"/>
      <c r="E74" s="193"/>
      <c r="F74" s="193"/>
      <c r="G74" s="193"/>
      <c r="H74" s="194" t="s">
        <v>817</v>
      </c>
      <c r="I74" s="195">
        <f>SUM(I75:I82)</f>
        <v>2730192795</v>
      </c>
      <c r="J74" s="195">
        <f t="shared" ref="J74:AN74" si="38">SUM(J75:J82)</f>
        <v>2419952875.6599998</v>
      </c>
      <c r="K74" s="195">
        <f t="shared" si="38"/>
        <v>2245468455.6599998</v>
      </c>
      <c r="L74" s="195">
        <f t="shared" si="38"/>
        <v>1941626418.6600001</v>
      </c>
      <c r="M74" s="195">
        <f t="shared" si="38"/>
        <v>0</v>
      </c>
      <c r="N74" s="195">
        <f t="shared" si="38"/>
        <v>0</v>
      </c>
      <c r="O74" s="195">
        <f t="shared" si="38"/>
        <v>0</v>
      </c>
      <c r="P74" s="195">
        <f t="shared" si="38"/>
        <v>0</v>
      </c>
      <c r="Q74" s="195">
        <f t="shared" si="38"/>
        <v>0</v>
      </c>
      <c r="R74" s="195">
        <f t="shared" si="38"/>
        <v>0</v>
      </c>
      <c r="S74" s="195">
        <f t="shared" si="38"/>
        <v>0</v>
      </c>
      <c r="T74" s="195">
        <f t="shared" si="38"/>
        <v>0</v>
      </c>
      <c r="U74" s="195">
        <f t="shared" si="38"/>
        <v>0</v>
      </c>
      <c r="V74" s="195">
        <f t="shared" si="38"/>
        <v>0</v>
      </c>
      <c r="W74" s="195">
        <f t="shared" si="38"/>
        <v>0</v>
      </c>
      <c r="X74" s="195">
        <f t="shared" si="38"/>
        <v>0</v>
      </c>
      <c r="Y74" s="195">
        <f t="shared" si="38"/>
        <v>0</v>
      </c>
      <c r="Z74" s="195">
        <f t="shared" si="38"/>
        <v>0</v>
      </c>
      <c r="AA74" s="195">
        <f t="shared" si="38"/>
        <v>0</v>
      </c>
      <c r="AB74" s="195">
        <f t="shared" si="38"/>
        <v>0</v>
      </c>
      <c r="AC74" s="195">
        <f t="shared" si="38"/>
        <v>0</v>
      </c>
      <c r="AD74" s="195">
        <f t="shared" si="38"/>
        <v>0</v>
      </c>
      <c r="AE74" s="195">
        <f t="shared" si="38"/>
        <v>0</v>
      </c>
      <c r="AF74" s="195">
        <f t="shared" si="38"/>
        <v>0</v>
      </c>
      <c r="AG74" s="195">
        <f t="shared" si="38"/>
        <v>0</v>
      </c>
      <c r="AH74" s="195">
        <f t="shared" si="38"/>
        <v>0</v>
      </c>
      <c r="AI74" s="195">
        <f t="shared" si="38"/>
        <v>0</v>
      </c>
      <c r="AJ74" s="195">
        <f t="shared" si="38"/>
        <v>0</v>
      </c>
      <c r="AK74" s="195">
        <f t="shared" si="38"/>
        <v>0</v>
      </c>
      <c r="AL74" s="195">
        <f t="shared" si="38"/>
        <v>0</v>
      </c>
      <c r="AM74" s="195">
        <f t="shared" si="38"/>
        <v>0</v>
      </c>
      <c r="AN74" s="195">
        <f t="shared" si="38"/>
        <v>0</v>
      </c>
      <c r="AO74" s="195">
        <f t="shared" si="26"/>
        <v>2730192795</v>
      </c>
      <c r="AP74" s="195">
        <f t="shared" si="27"/>
        <v>2419952875.6599998</v>
      </c>
      <c r="AQ74" s="195">
        <f t="shared" si="28"/>
        <v>2245468455.6599998</v>
      </c>
      <c r="AR74" s="195">
        <f t="shared" si="29"/>
        <v>1941626418.6600001</v>
      </c>
      <c r="AS74" s="185"/>
    </row>
    <row r="75" spans="1:63" s="186" customFormat="1" ht="14" thickTop="1" thickBot="1" x14ac:dyDescent="0.35">
      <c r="A75" s="196"/>
      <c r="B75" s="196"/>
      <c r="C75" s="196"/>
      <c r="D75" s="196"/>
      <c r="E75" s="197"/>
      <c r="F75" s="197"/>
      <c r="G75" s="197"/>
      <c r="H75" s="198" t="s">
        <v>730</v>
      </c>
      <c r="I75" s="184">
        <v>2059055930</v>
      </c>
      <c r="J75" s="184">
        <v>1820933101</v>
      </c>
      <c r="K75" s="199">
        <v>1666996802</v>
      </c>
      <c r="L75" s="199">
        <v>1458755986</v>
      </c>
      <c r="M75" s="199">
        <v>0</v>
      </c>
      <c r="N75" s="199">
        <v>0</v>
      </c>
      <c r="O75" s="199">
        <v>0</v>
      </c>
      <c r="P75" s="199">
        <v>0</v>
      </c>
      <c r="Q75" s="199">
        <v>0</v>
      </c>
      <c r="R75" s="199">
        <v>0</v>
      </c>
      <c r="S75" s="199">
        <v>0</v>
      </c>
      <c r="T75" s="199">
        <v>0</v>
      </c>
      <c r="U75" s="199">
        <v>0</v>
      </c>
      <c r="V75" s="199">
        <v>0</v>
      </c>
      <c r="W75" s="199">
        <v>0</v>
      </c>
      <c r="X75" s="199">
        <v>0</v>
      </c>
      <c r="Y75" s="199">
        <v>0</v>
      </c>
      <c r="Z75" s="199">
        <v>0</v>
      </c>
      <c r="AA75" s="199">
        <v>0</v>
      </c>
      <c r="AB75" s="199">
        <v>0</v>
      </c>
      <c r="AC75" s="199">
        <v>0</v>
      </c>
      <c r="AD75" s="199">
        <v>0</v>
      </c>
      <c r="AE75" s="199">
        <v>0</v>
      </c>
      <c r="AF75" s="199">
        <v>0</v>
      </c>
      <c r="AG75" s="199">
        <v>0</v>
      </c>
      <c r="AH75" s="199">
        <v>0</v>
      </c>
      <c r="AI75" s="199">
        <v>0</v>
      </c>
      <c r="AJ75" s="199">
        <v>0</v>
      </c>
      <c r="AK75" s="199">
        <v>0</v>
      </c>
      <c r="AL75" s="199">
        <v>0</v>
      </c>
      <c r="AM75" s="199">
        <v>0</v>
      </c>
      <c r="AN75" s="199">
        <v>0</v>
      </c>
      <c r="AO75" s="199">
        <f t="shared" si="26"/>
        <v>2059055930</v>
      </c>
      <c r="AP75" s="184">
        <f t="shared" si="27"/>
        <v>1820933101</v>
      </c>
      <c r="AQ75" s="184">
        <f t="shared" si="28"/>
        <v>1666996802</v>
      </c>
      <c r="AR75" s="199">
        <f t="shared" si="29"/>
        <v>1458755986</v>
      </c>
      <c r="AS75" s="185"/>
    </row>
    <row r="76" spans="1:63" s="186" customFormat="1" ht="14" thickTop="1" thickBot="1" x14ac:dyDescent="0.35">
      <c r="A76" s="196"/>
      <c r="B76" s="196"/>
      <c r="C76" s="196"/>
      <c r="D76" s="196"/>
      <c r="E76" s="197"/>
      <c r="F76" s="197"/>
      <c r="G76" s="197"/>
      <c r="H76" s="198" t="s">
        <v>731</v>
      </c>
      <c r="I76" s="184">
        <v>109741779</v>
      </c>
      <c r="J76" s="184">
        <v>109431422.66</v>
      </c>
      <c r="K76" s="199">
        <v>109431422.66</v>
      </c>
      <c r="L76" s="199">
        <v>101189653.66</v>
      </c>
      <c r="M76" s="199">
        <v>0</v>
      </c>
      <c r="N76" s="199">
        <v>0</v>
      </c>
      <c r="O76" s="199">
        <v>0</v>
      </c>
      <c r="P76" s="199">
        <v>0</v>
      </c>
      <c r="Q76" s="199">
        <v>0</v>
      </c>
      <c r="R76" s="199">
        <v>0</v>
      </c>
      <c r="S76" s="199">
        <v>0</v>
      </c>
      <c r="T76" s="199">
        <v>0</v>
      </c>
      <c r="U76" s="199">
        <v>0</v>
      </c>
      <c r="V76" s="199">
        <v>0</v>
      </c>
      <c r="W76" s="199">
        <v>0</v>
      </c>
      <c r="X76" s="199">
        <v>0</v>
      </c>
      <c r="Y76" s="199">
        <v>0</v>
      </c>
      <c r="Z76" s="199">
        <v>0</v>
      </c>
      <c r="AA76" s="199">
        <v>0</v>
      </c>
      <c r="AB76" s="199">
        <v>0</v>
      </c>
      <c r="AC76" s="199">
        <v>0</v>
      </c>
      <c r="AD76" s="199">
        <v>0</v>
      </c>
      <c r="AE76" s="199">
        <v>0</v>
      </c>
      <c r="AF76" s="199">
        <v>0</v>
      </c>
      <c r="AG76" s="199">
        <v>0</v>
      </c>
      <c r="AH76" s="199">
        <v>0</v>
      </c>
      <c r="AI76" s="199">
        <v>0</v>
      </c>
      <c r="AJ76" s="199">
        <v>0</v>
      </c>
      <c r="AK76" s="199">
        <v>0</v>
      </c>
      <c r="AL76" s="199">
        <v>0</v>
      </c>
      <c r="AM76" s="199">
        <v>0</v>
      </c>
      <c r="AN76" s="199">
        <v>0</v>
      </c>
      <c r="AO76" s="184">
        <f t="shared" si="26"/>
        <v>109741779</v>
      </c>
      <c r="AP76" s="184">
        <f t="shared" si="27"/>
        <v>109431422.66</v>
      </c>
      <c r="AQ76" s="199">
        <f t="shared" si="28"/>
        <v>109431422.66</v>
      </c>
      <c r="AR76" s="199">
        <f t="shared" si="29"/>
        <v>101189653.66</v>
      </c>
      <c r="AS76" s="185"/>
    </row>
    <row r="77" spans="1:63" s="186" customFormat="1" ht="14" thickTop="1" thickBot="1" x14ac:dyDescent="0.35">
      <c r="A77" s="196"/>
      <c r="B77" s="196"/>
      <c r="C77" s="196"/>
      <c r="D77" s="196"/>
      <c r="E77" s="197"/>
      <c r="F77" s="197"/>
      <c r="G77" s="197"/>
      <c r="H77" s="198" t="s">
        <v>732</v>
      </c>
      <c r="I77" s="184">
        <v>70595880</v>
      </c>
      <c r="J77" s="184">
        <v>70595880</v>
      </c>
      <c r="K77" s="199">
        <v>70595880</v>
      </c>
      <c r="L77" s="199">
        <v>60320250</v>
      </c>
      <c r="M77" s="199">
        <v>0</v>
      </c>
      <c r="N77" s="199">
        <v>0</v>
      </c>
      <c r="O77" s="199">
        <v>0</v>
      </c>
      <c r="P77" s="199">
        <v>0</v>
      </c>
      <c r="Q77" s="199">
        <v>0</v>
      </c>
      <c r="R77" s="199">
        <v>0</v>
      </c>
      <c r="S77" s="199">
        <v>0</v>
      </c>
      <c r="T77" s="199">
        <v>0</v>
      </c>
      <c r="U77" s="199">
        <v>0</v>
      </c>
      <c r="V77" s="199">
        <v>0</v>
      </c>
      <c r="W77" s="199">
        <v>0</v>
      </c>
      <c r="X77" s="199">
        <v>0</v>
      </c>
      <c r="Y77" s="199">
        <v>0</v>
      </c>
      <c r="Z77" s="199">
        <v>0</v>
      </c>
      <c r="AA77" s="199">
        <v>0</v>
      </c>
      <c r="AB77" s="199">
        <v>0</v>
      </c>
      <c r="AC77" s="199">
        <v>0</v>
      </c>
      <c r="AD77" s="199">
        <v>0</v>
      </c>
      <c r="AE77" s="199">
        <v>0</v>
      </c>
      <c r="AF77" s="199">
        <v>0</v>
      </c>
      <c r="AG77" s="199">
        <v>0</v>
      </c>
      <c r="AH77" s="199">
        <v>0</v>
      </c>
      <c r="AI77" s="199">
        <v>0</v>
      </c>
      <c r="AJ77" s="199">
        <v>0</v>
      </c>
      <c r="AK77" s="199">
        <v>0</v>
      </c>
      <c r="AL77" s="199">
        <v>0</v>
      </c>
      <c r="AM77" s="199">
        <v>0</v>
      </c>
      <c r="AN77" s="199">
        <v>0</v>
      </c>
      <c r="AO77" s="199">
        <f t="shared" si="26"/>
        <v>70595880</v>
      </c>
      <c r="AP77" s="199">
        <f t="shared" si="27"/>
        <v>70595880</v>
      </c>
      <c r="AQ77" s="199">
        <f t="shared" si="28"/>
        <v>70595880</v>
      </c>
      <c r="AR77" s="199">
        <f t="shared" si="29"/>
        <v>60320250</v>
      </c>
      <c r="AS77" s="185"/>
    </row>
    <row r="78" spans="1:63" s="186" customFormat="1" ht="14" thickTop="1" thickBot="1" x14ac:dyDescent="0.35">
      <c r="A78" s="196"/>
      <c r="B78" s="196"/>
      <c r="C78" s="196"/>
      <c r="D78" s="196"/>
      <c r="E78" s="197"/>
      <c r="F78" s="197"/>
      <c r="G78" s="197"/>
      <c r="H78" s="198" t="s">
        <v>733</v>
      </c>
      <c r="I78" s="199">
        <v>88688523</v>
      </c>
      <c r="J78" s="199">
        <v>88688523</v>
      </c>
      <c r="K78" s="199">
        <v>88688523</v>
      </c>
      <c r="L78" s="199">
        <v>54559350</v>
      </c>
      <c r="M78" s="199">
        <v>0</v>
      </c>
      <c r="N78" s="199">
        <v>0</v>
      </c>
      <c r="O78" s="199">
        <v>0</v>
      </c>
      <c r="P78" s="199">
        <v>0</v>
      </c>
      <c r="Q78" s="199">
        <v>0</v>
      </c>
      <c r="R78" s="199">
        <v>0</v>
      </c>
      <c r="S78" s="199">
        <v>0</v>
      </c>
      <c r="T78" s="199">
        <v>0</v>
      </c>
      <c r="U78" s="199">
        <v>0</v>
      </c>
      <c r="V78" s="199">
        <v>0</v>
      </c>
      <c r="W78" s="199">
        <v>0</v>
      </c>
      <c r="X78" s="199">
        <v>0</v>
      </c>
      <c r="Y78" s="199">
        <v>0</v>
      </c>
      <c r="Z78" s="199">
        <v>0</v>
      </c>
      <c r="AA78" s="199">
        <v>0</v>
      </c>
      <c r="AB78" s="199">
        <v>0</v>
      </c>
      <c r="AC78" s="199">
        <v>0</v>
      </c>
      <c r="AD78" s="199">
        <v>0</v>
      </c>
      <c r="AE78" s="199">
        <v>0</v>
      </c>
      <c r="AF78" s="199">
        <v>0</v>
      </c>
      <c r="AG78" s="199">
        <v>0</v>
      </c>
      <c r="AH78" s="199">
        <v>0</v>
      </c>
      <c r="AI78" s="199">
        <v>0</v>
      </c>
      <c r="AJ78" s="199">
        <v>0</v>
      </c>
      <c r="AK78" s="199">
        <v>0</v>
      </c>
      <c r="AL78" s="199">
        <v>0</v>
      </c>
      <c r="AM78" s="199">
        <v>0</v>
      </c>
      <c r="AN78" s="199">
        <v>0</v>
      </c>
      <c r="AO78" s="199">
        <f t="shared" si="26"/>
        <v>88688523</v>
      </c>
      <c r="AP78" s="199">
        <f t="shared" si="27"/>
        <v>88688523</v>
      </c>
      <c r="AQ78" s="199">
        <f t="shared" si="28"/>
        <v>88688523</v>
      </c>
      <c r="AR78" s="199">
        <f t="shared" si="29"/>
        <v>54559350</v>
      </c>
      <c r="AS78" s="185"/>
    </row>
    <row r="79" spans="1:63" s="186" customFormat="1" ht="14" thickTop="1" thickBot="1" x14ac:dyDescent="0.35">
      <c r="A79" s="196"/>
      <c r="B79" s="196"/>
      <c r="C79" s="196"/>
      <c r="D79" s="196"/>
      <c r="E79" s="197"/>
      <c r="F79" s="197"/>
      <c r="G79" s="197"/>
      <c r="H79" s="198" t="s">
        <v>734</v>
      </c>
      <c r="I79" s="199">
        <v>15595372</v>
      </c>
      <c r="J79" s="199">
        <v>15595372</v>
      </c>
      <c r="K79" s="199">
        <v>15595372</v>
      </c>
      <c r="L79" s="199">
        <v>14838603</v>
      </c>
      <c r="M79" s="199">
        <v>0</v>
      </c>
      <c r="N79" s="199">
        <v>0</v>
      </c>
      <c r="O79" s="199">
        <v>0</v>
      </c>
      <c r="P79" s="199">
        <v>0</v>
      </c>
      <c r="Q79" s="199">
        <v>0</v>
      </c>
      <c r="R79" s="199">
        <v>0</v>
      </c>
      <c r="S79" s="199">
        <v>0</v>
      </c>
      <c r="T79" s="199">
        <v>0</v>
      </c>
      <c r="U79" s="199">
        <v>0</v>
      </c>
      <c r="V79" s="199">
        <v>0</v>
      </c>
      <c r="W79" s="199">
        <v>0</v>
      </c>
      <c r="X79" s="199">
        <v>0</v>
      </c>
      <c r="Y79" s="199">
        <v>0</v>
      </c>
      <c r="Z79" s="199">
        <v>0</v>
      </c>
      <c r="AA79" s="199">
        <v>0</v>
      </c>
      <c r="AB79" s="199">
        <v>0</v>
      </c>
      <c r="AC79" s="199">
        <v>0</v>
      </c>
      <c r="AD79" s="199">
        <v>0</v>
      </c>
      <c r="AE79" s="199">
        <v>0</v>
      </c>
      <c r="AF79" s="199">
        <v>0</v>
      </c>
      <c r="AG79" s="199">
        <v>0</v>
      </c>
      <c r="AH79" s="199">
        <v>0</v>
      </c>
      <c r="AI79" s="199">
        <v>0</v>
      </c>
      <c r="AJ79" s="199">
        <v>0</v>
      </c>
      <c r="AK79" s="199">
        <v>0</v>
      </c>
      <c r="AL79" s="199">
        <v>0</v>
      </c>
      <c r="AM79" s="199">
        <v>0</v>
      </c>
      <c r="AN79" s="199">
        <v>0</v>
      </c>
      <c r="AO79" s="199">
        <f t="shared" si="26"/>
        <v>15595372</v>
      </c>
      <c r="AP79" s="199">
        <f t="shared" si="27"/>
        <v>15595372</v>
      </c>
      <c r="AQ79" s="199">
        <f t="shared" si="28"/>
        <v>15595372</v>
      </c>
      <c r="AR79" s="199">
        <f t="shared" si="29"/>
        <v>14838603</v>
      </c>
      <c r="AS79" s="185"/>
    </row>
    <row r="80" spans="1:63" s="186" customFormat="1" ht="27" thickTop="1" thickBot="1" x14ac:dyDescent="0.35">
      <c r="A80" s="196"/>
      <c r="B80" s="196"/>
      <c r="C80" s="196"/>
      <c r="D80" s="196"/>
      <c r="E80" s="197"/>
      <c r="F80" s="197"/>
      <c r="G80" s="197"/>
      <c r="H80" s="198" t="s">
        <v>735</v>
      </c>
      <c r="I80" s="199">
        <v>131097486</v>
      </c>
      <c r="J80" s="199">
        <v>59450669</v>
      </c>
      <c r="K80" s="199">
        <v>50556980</v>
      </c>
      <c r="L80" s="199">
        <v>35000000</v>
      </c>
      <c r="M80" s="199">
        <v>0</v>
      </c>
      <c r="N80" s="199">
        <v>0</v>
      </c>
      <c r="O80" s="199">
        <v>0</v>
      </c>
      <c r="P80" s="199">
        <v>0</v>
      </c>
      <c r="Q80" s="199">
        <v>0</v>
      </c>
      <c r="R80" s="199">
        <v>0</v>
      </c>
      <c r="S80" s="199">
        <v>0</v>
      </c>
      <c r="T80" s="199">
        <v>0</v>
      </c>
      <c r="U80" s="199">
        <v>0</v>
      </c>
      <c r="V80" s="199">
        <v>0</v>
      </c>
      <c r="W80" s="199">
        <v>0</v>
      </c>
      <c r="X80" s="199">
        <v>0</v>
      </c>
      <c r="Y80" s="199">
        <v>0</v>
      </c>
      <c r="Z80" s="199">
        <v>0</v>
      </c>
      <c r="AA80" s="199">
        <v>0</v>
      </c>
      <c r="AB80" s="199">
        <v>0</v>
      </c>
      <c r="AC80" s="199">
        <v>0</v>
      </c>
      <c r="AD80" s="199">
        <v>0</v>
      </c>
      <c r="AE80" s="199">
        <v>0</v>
      </c>
      <c r="AF80" s="199">
        <v>0</v>
      </c>
      <c r="AG80" s="199">
        <v>0</v>
      </c>
      <c r="AH80" s="199">
        <v>0</v>
      </c>
      <c r="AI80" s="199">
        <v>0</v>
      </c>
      <c r="AJ80" s="199">
        <v>0</v>
      </c>
      <c r="AK80" s="199">
        <v>0</v>
      </c>
      <c r="AL80" s="199">
        <v>0</v>
      </c>
      <c r="AM80" s="199">
        <v>0</v>
      </c>
      <c r="AN80" s="199">
        <v>0</v>
      </c>
      <c r="AO80" s="199">
        <f t="shared" si="26"/>
        <v>131097486</v>
      </c>
      <c r="AP80" s="199">
        <f t="shared" si="27"/>
        <v>59450669</v>
      </c>
      <c r="AQ80" s="199">
        <f t="shared" si="28"/>
        <v>50556980</v>
      </c>
      <c r="AR80" s="199">
        <f t="shared" si="29"/>
        <v>35000000</v>
      </c>
      <c r="AS80" s="185"/>
    </row>
    <row r="81" spans="1:63" s="186" customFormat="1" ht="27" thickTop="1" thickBot="1" x14ac:dyDescent="0.35">
      <c r="A81" s="196"/>
      <c r="B81" s="196"/>
      <c r="C81" s="196"/>
      <c r="D81" s="196"/>
      <c r="E81" s="197"/>
      <c r="F81" s="197"/>
      <c r="G81" s="197"/>
      <c r="H81" s="198" t="s">
        <v>736</v>
      </c>
      <c r="I81" s="199">
        <v>95188044</v>
      </c>
      <c r="J81" s="199">
        <v>95188042</v>
      </c>
      <c r="K81" s="199">
        <v>95188042</v>
      </c>
      <c r="L81" s="199">
        <v>90178146</v>
      </c>
      <c r="M81" s="199">
        <v>0</v>
      </c>
      <c r="N81" s="199">
        <v>0</v>
      </c>
      <c r="O81" s="199">
        <v>0</v>
      </c>
      <c r="P81" s="199">
        <v>0</v>
      </c>
      <c r="Q81" s="199">
        <v>0</v>
      </c>
      <c r="R81" s="199">
        <v>0</v>
      </c>
      <c r="S81" s="199">
        <v>0</v>
      </c>
      <c r="T81" s="199">
        <v>0</v>
      </c>
      <c r="U81" s="199">
        <v>0</v>
      </c>
      <c r="V81" s="199">
        <v>0</v>
      </c>
      <c r="W81" s="199">
        <v>0</v>
      </c>
      <c r="X81" s="199">
        <v>0</v>
      </c>
      <c r="Y81" s="199">
        <v>0</v>
      </c>
      <c r="Z81" s="199">
        <v>0</v>
      </c>
      <c r="AA81" s="199">
        <v>0</v>
      </c>
      <c r="AB81" s="199">
        <v>0</v>
      </c>
      <c r="AC81" s="199">
        <v>0</v>
      </c>
      <c r="AD81" s="199">
        <v>0</v>
      </c>
      <c r="AE81" s="199">
        <v>0</v>
      </c>
      <c r="AF81" s="199">
        <v>0</v>
      </c>
      <c r="AG81" s="199">
        <v>0</v>
      </c>
      <c r="AH81" s="199">
        <v>0</v>
      </c>
      <c r="AI81" s="199">
        <v>0</v>
      </c>
      <c r="AJ81" s="199">
        <v>0</v>
      </c>
      <c r="AK81" s="199">
        <v>0</v>
      </c>
      <c r="AL81" s="199">
        <v>0</v>
      </c>
      <c r="AM81" s="199">
        <v>0</v>
      </c>
      <c r="AN81" s="199">
        <v>0</v>
      </c>
      <c r="AO81" s="199">
        <f t="shared" si="26"/>
        <v>95188044</v>
      </c>
      <c r="AP81" s="199">
        <f t="shared" si="27"/>
        <v>95188042</v>
      </c>
      <c r="AQ81" s="199">
        <f t="shared" si="28"/>
        <v>95188042</v>
      </c>
      <c r="AR81" s="199">
        <f t="shared" si="29"/>
        <v>90178146</v>
      </c>
      <c r="AS81" s="185"/>
    </row>
    <row r="82" spans="1:63" s="186" customFormat="1" ht="14" thickTop="1" thickBot="1" x14ac:dyDescent="0.35">
      <c r="A82" s="196"/>
      <c r="B82" s="196"/>
      <c r="C82" s="196"/>
      <c r="D82" s="196"/>
      <c r="E82" s="197"/>
      <c r="F82" s="197"/>
      <c r="G82" s="197"/>
      <c r="H82" s="198" t="s">
        <v>737</v>
      </c>
      <c r="I82" s="199">
        <v>160229781</v>
      </c>
      <c r="J82" s="199">
        <v>160069866</v>
      </c>
      <c r="K82" s="199">
        <v>148415434</v>
      </c>
      <c r="L82" s="199">
        <v>126784430</v>
      </c>
      <c r="M82" s="199">
        <v>0</v>
      </c>
      <c r="N82" s="199">
        <v>0</v>
      </c>
      <c r="O82" s="199">
        <v>0</v>
      </c>
      <c r="P82" s="199">
        <v>0</v>
      </c>
      <c r="Q82" s="199">
        <v>0</v>
      </c>
      <c r="R82" s="199">
        <v>0</v>
      </c>
      <c r="S82" s="199">
        <v>0</v>
      </c>
      <c r="T82" s="199">
        <v>0</v>
      </c>
      <c r="U82" s="199">
        <v>0</v>
      </c>
      <c r="V82" s="199">
        <v>0</v>
      </c>
      <c r="W82" s="199">
        <v>0</v>
      </c>
      <c r="X82" s="199">
        <v>0</v>
      </c>
      <c r="Y82" s="199">
        <v>0</v>
      </c>
      <c r="Z82" s="199">
        <v>0</v>
      </c>
      <c r="AA82" s="199">
        <v>0</v>
      </c>
      <c r="AB82" s="199">
        <v>0</v>
      </c>
      <c r="AC82" s="199">
        <v>0</v>
      </c>
      <c r="AD82" s="199">
        <v>0</v>
      </c>
      <c r="AE82" s="199">
        <v>0</v>
      </c>
      <c r="AF82" s="199">
        <v>0</v>
      </c>
      <c r="AG82" s="199">
        <v>0</v>
      </c>
      <c r="AH82" s="199">
        <v>0</v>
      </c>
      <c r="AI82" s="199">
        <v>0</v>
      </c>
      <c r="AJ82" s="199">
        <v>0</v>
      </c>
      <c r="AK82" s="199">
        <v>0</v>
      </c>
      <c r="AL82" s="199">
        <v>0</v>
      </c>
      <c r="AM82" s="199">
        <v>0</v>
      </c>
      <c r="AN82" s="199">
        <v>0</v>
      </c>
      <c r="AO82" s="199">
        <f t="shared" si="26"/>
        <v>160229781</v>
      </c>
      <c r="AP82" s="199">
        <f t="shared" si="27"/>
        <v>160069866</v>
      </c>
      <c r="AQ82" s="199">
        <f t="shared" si="28"/>
        <v>148415434</v>
      </c>
      <c r="AR82" s="199">
        <f t="shared" si="29"/>
        <v>126784430</v>
      </c>
      <c r="AS82" s="185"/>
    </row>
    <row r="83" spans="1:63" s="186" customFormat="1" ht="15" customHeight="1" thickTop="1" thickBot="1" x14ac:dyDescent="0.35">
      <c r="A83" s="193"/>
      <c r="B83" s="193"/>
      <c r="C83" s="193"/>
      <c r="D83" s="193"/>
      <c r="E83" s="193"/>
      <c r="F83" s="193"/>
      <c r="G83" s="193"/>
      <c r="H83" s="194" t="s">
        <v>738</v>
      </c>
      <c r="I83" s="195">
        <f>+I84</f>
        <v>964820747</v>
      </c>
      <c r="J83" s="195">
        <f t="shared" ref="J83:AN83" si="39">+J84</f>
        <v>944797027</v>
      </c>
      <c r="K83" s="195">
        <f t="shared" si="39"/>
        <v>810190378</v>
      </c>
      <c r="L83" s="195">
        <f t="shared" si="39"/>
        <v>667584277</v>
      </c>
      <c r="M83" s="195">
        <f t="shared" si="39"/>
        <v>0</v>
      </c>
      <c r="N83" s="195">
        <f t="shared" si="39"/>
        <v>0</v>
      </c>
      <c r="O83" s="195">
        <f t="shared" si="39"/>
        <v>0</v>
      </c>
      <c r="P83" s="195">
        <f t="shared" si="39"/>
        <v>0</v>
      </c>
      <c r="Q83" s="195">
        <f t="shared" si="39"/>
        <v>0</v>
      </c>
      <c r="R83" s="195">
        <f t="shared" si="39"/>
        <v>0</v>
      </c>
      <c r="S83" s="195">
        <f t="shared" si="39"/>
        <v>0</v>
      </c>
      <c r="T83" s="195">
        <f t="shared" si="39"/>
        <v>0</v>
      </c>
      <c r="U83" s="195">
        <f t="shared" si="39"/>
        <v>0</v>
      </c>
      <c r="V83" s="195">
        <f t="shared" si="39"/>
        <v>0</v>
      </c>
      <c r="W83" s="195">
        <f t="shared" si="39"/>
        <v>0</v>
      </c>
      <c r="X83" s="195">
        <f t="shared" si="39"/>
        <v>0</v>
      </c>
      <c r="Y83" s="195">
        <f t="shared" si="39"/>
        <v>0</v>
      </c>
      <c r="Z83" s="195">
        <f t="shared" si="39"/>
        <v>0</v>
      </c>
      <c r="AA83" s="195">
        <f t="shared" si="39"/>
        <v>0</v>
      </c>
      <c r="AB83" s="195">
        <f t="shared" si="39"/>
        <v>0</v>
      </c>
      <c r="AC83" s="195">
        <f t="shared" si="39"/>
        <v>0</v>
      </c>
      <c r="AD83" s="195">
        <f t="shared" si="39"/>
        <v>0</v>
      </c>
      <c r="AE83" s="195">
        <f t="shared" si="39"/>
        <v>0</v>
      </c>
      <c r="AF83" s="195">
        <f t="shared" si="39"/>
        <v>0</v>
      </c>
      <c r="AG83" s="195">
        <f t="shared" si="39"/>
        <v>0</v>
      </c>
      <c r="AH83" s="195">
        <f t="shared" si="39"/>
        <v>0</v>
      </c>
      <c r="AI83" s="195">
        <f t="shared" si="39"/>
        <v>0</v>
      </c>
      <c r="AJ83" s="195">
        <f t="shared" si="39"/>
        <v>0</v>
      </c>
      <c r="AK83" s="195">
        <f t="shared" si="39"/>
        <v>0</v>
      </c>
      <c r="AL83" s="195">
        <f t="shared" si="39"/>
        <v>0</v>
      </c>
      <c r="AM83" s="195">
        <f t="shared" si="39"/>
        <v>0</v>
      </c>
      <c r="AN83" s="195">
        <f t="shared" si="39"/>
        <v>0</v>
      </c>
      <c r="AO83" s="195">
        <f t="shared" si="26"/>
        <v>964820747</v>
      </c>
      <c r="AP83" s="195">
        <f t="shared" si="27"/>
        <v>944797027</v>
      </c>
      <c r="AQ83" s="195">
        <f t="shared" si="28"/>
        <v>810190378</v>
      </c>
      <c r="AR83" s="195">
        <f t="shared" si="29"/>
        <v>667584277</v>
      </c>
      <c r="AS83" s="185"/>
    </row>
    <row r="84" spans="1:63" s="186" customFormat="1" ht="16" customHeight="1" thickTop="1" thickBot="1" x14ac:dyDescent="0.35">
      <c r="A84" s="193"/>
      <c r="B84" s="193"/>
      <c r="C84" s="193"/>
      <c r="D84" s="193"/>
      <c r="E84" s="193"/>
      <c r="F84" s="193"/>
      <c r="G84" s="193"/>
      <c r="H84" s="194" t="s">
        <v>818</v>
      </c>
      <c r="I84" s="195">
        <f>SUM(I85:I88)</f>
        <v>964820747</v>
      </c>
      <c r="J84" s="195">
        <f t="shared" ref="J84:AN84" si="40">SUM(J85:J88)</f>
        <v>944797027</v>
      </c>
      <c r="K84" s="195">
        <f t="shared" si="40"/>
        <v>810190378</v>
      </c>
      <c r="L84" s="195">
        <f t="shared" si="40"/>
        <v>667584277</v>
      </c>
      <c r="M84" s="195">
        <f>SUM(M85:M88)</f>
        <v>0</v>
      </c>
      <c r="N84" s="195">
        <f t="shared" si="40"/>
        <v>0</v>
      </c>
      <c r="O84" s="195">
        <f t="shared" si="40"/>
        <v>0</v>
      </c>
      <c r="P84" s="195">
        <f t="shared" si="40"/>
        <v>0</v>
      </c>
      <c r="Q84" s="195">
        <f t="shared" si="40"/>
        <v>0</v>
      </c>
      <c r="R84" s="195">
        <f t="shared" si="40"/>
        <v>0</v>
      </c>
      <c r="S84" s="195">
        <f t="shared" si="40"/>
        <v>0</v>
      </c>
      <c r="T84" s="195">
        <f t="shared" si="40"/>
        <v>0</v>
      </c>
      <c r="U84" s="195">
        <f t="shared" si="40"/>
        <v>0</v>
      </c>
      <c r="V84" s="195">
        <f t="shared" si="40"/>
        <v>0</v>
      </c>
      <c r="W84" s="195">
        <f t="shared" si="40"/>
        <v>0</v>
      </c>
      <c r="X84" s="195">
        <f t="shared" si="40"/>
        <v>0</v>
      </c>
      <c r="Y84" s="195">
        <f t="shared" si="40"/>
        <v>0</v>
      </c>
      <c r="Z84" s="195">
        <f t="shared" si="40"/>
        <v>0</v>
      </c>
      <c r="AA84" s="195">
        <f t="shared" si="40"/>
        <v>0</v>
      </c>
      <c r="AB84" s="195">
        <f t="shared" si="40"/>
        <v>0</v>
      </c>
      <c r="AC84" s="195">
        <f t="shared" si="40"/>
        <v>0</v>
      </c>
      <c r="AD84" s="195">
        <f t="shared" si="40"/>
        <v>0</v>
      </c>
      <c r="AE84" s="195">
        <f t="shared" si="40"/>
        <v>0</v>
      </c>
      <c r="AF84" s="195">
        <f t="shared" si="40"/>
        <v>0</v>
      </c>
      <c r="AG84" s="195">
        <f t="shared" si="40"/>
        <v>0</v>
      </c>
      <c r="AH84" s="195">
        <f t="shared" si="40"/>
        <v>0</v>
      </c>
      <c r="AI84" s="195">
        <f t="shared" si="40"/>
        <v>0</v>
      </c>
      <c r="AJ84" s="195">
        <f t="shared" si="40"/>
        <v>0</v>
      </c>
      <c r="AK84" s="195">
        <f t="shared" si="40"/>
        <v>0</v>
      </c>
      <c r="AL84" s="195">
        <f t="shared" si="40"/>
        <v>0</v>
      </c>
      <c r="AM84" s="195">
        <f t="shared" si="40"/>
        <v>0</v>
      </c>
      <c r="AN84" s="195">
        <f t="shared" si="40"/>
        <v>0</v>
      </c>
      <c r="AO84" s="195">
        <f t="shared" ref="AO84:AO115" si="41">+I84+M84+Q84+U84+Y84+AC84+AG84+AK84</f>
        <v>964820747</v>
      </c>
      <c r="AP84" s="195">
        <f t="shared" ref="AP84:AP115" si="42">+J84+N84+R84+V84+Z84+AD84+AH84+AL84</f>
        <v>944797027</v>
      </c>
      <c r="AQ84" s="195">
        <f t="shared" ref="AQ84:AQ115" si="43">+K84+O84+S84+W84+AA84+AE84+AI84+AM84</f>
        <v>810190378</v>
      </c>
      <c r="AR84" s="195">
        <f t="shared" ref="AR84:AR115" si="44">+L84+P84+T84+X84+AB84+AF84+AJ84+AN84</f>
        <v>667584277</v>
      </c>
      <c r="AS84" s="185"/>
    </row>
    <row r="85" spans="1:63" s="186" customFormat="1" ht="14" thickTop="1" thickBot="1" x14ac:dyDescent="0.35">
      <c r="A85" s="196"/>
      <c r="B85" s="196"/>
      <c r="C85" s="196"/>
      <c r="D85" s="196"/>
      <c r="E85" s="197"/>
      <c r="F85" s="197"/>
      <c r="G85" s="196"/>
      <c r="H85" s="198" t="s">
        <v>739</v>
      </c>
      <c r="I85" s="199">
        <v>39065289</v>
      </c>
      <c r="J85" s="199">
        <v>39065283</v>
      </c>
      <c r="K85" s="199">
        <v>39065283</v>
      </c>
      <c r="L85" s="199">
        <v>33263468</v>
      </c>
      <c r="M85" s="199">
        <v>0</v>
      </c>
      <c r="N85" s="199">
        <v>0</v>
      </c>
      <c r="O85" s="199">
        <v>0</v>
      </c>
      <c r="P85" s="199">
        <v>0</v>
      </c>
      <c r="Q85" s="199">
        <v>0</v>
      </c>
      <c r="R85" s="199">
        <v>0</v>
      </c>
      <c r="S85" s="199">
        <v>0</v>
      </c>
      <c r="T85" s="199">
        <v>0</v>
      </c>
      <c r="U85" s="199">
        <v>0</v>
      </c>
      <c r="V85" s="199">
        <v>0</v>
      </c>
      <c r="W85" s="199">
        <v>0</v>
      </c>
      <c r="X85" s="199">
        <v>0</v>
      </c>
      <c r="Y85" s="199">
        <v>0</v>
      </c>
      <c r="Z85" s="199">
        <v>0</v>
      </c>
      <c r="AA85" s="199">
        <v>0</v>
      </c>
      <c r="AB85" s="199">
        <v>0</v>
      </c>
      <c r="AC85" s="199">
        <v>0</v>
      </c>
      <c r="AD85" s="199">
        <v>0</v>
      </c>
      <c r="AE85" s="199">
        <v>0</v>
      </c>
      <c r="AF85" s="199">
        <v>0</v>
      </c>
      <c r="AG85" s="199">
        <v>0</v>
      </c>
      <c r="AH85" s="199">
        <v>0</v>
      </c>
      <c r="AI85" s="199">
        <v>0</v>
      </c>
      <c r="AJ85" s="199">
        <v>0</v>
      </c>
      <c r="AK85" s="199">
        <v>0</v>
      </c>
      <c r="AL85" s="199">
        <v>0</v>
      </c>
      <c r="AM85" s="199">
        <v>0</v>
      </c>
      <c r="AN85" s="199">
        <v>0</v>
      </c>
      <c r="AO85" s="199">
        <f t="shared" si="41"/>
        <v>39065289</v>
      </c>
      <c r="AP85" s="199">
        <f t="shared" si="42"/>
        <v>39065283</v>
      </c>
      <c r="AQ85" s="199">
        <f t="shared" si="43"/>
        <v>39065283</v>
      </c>
      <c r="AR85" s="199">
        <f t="shared" si="44"/>
        <v>33263468</v>
      </c>
      <c r="AS85" s="185"/>
    </row>
    <row r="86" spans="1:63" s="186" customFormat="1" ht="14" thickTop="1" thickBot="1" x14ac:dyDescent="0.35">
      <c r="A86" s="196"/>
      <c r="B86" s="196"/>
      <c r="C86" s="196"/>
      <c r="D86" s="196"/>
      <c r="E86" s="197"/>
      <c r="F86" s="197"/>
      <c r="G86" s="196"/>
      <c r="H86" s="198" t="s">
        <v>740</v>
      </c>
      <c r="I86" s="184">
        <v>683725962</v>
      </c>
      <c r="J86" s="184">
        <v>668479612</v>
      </c>
      <c r="K86" s="199">
        <v>547461129</v>
      </c>
      <c r="L86" s="199">
        <v>427131520</v>
      </c>
      <c r="M86" s="199">
        <v>0</v>
      </c>
      <c r="N86" s="199">
        <v>0</v>
      </c>
      <c r="O86" s="199">
        <v>0</v>
      </c>
      <c r="P86" s="199">
        <v>0</v>
      </c>
      <c r="Q86" s="199">
        <v>0</v>
      </c>
      <c r="R86" s="199">
        <v>0</v>
      </c>
      <c r="S86" s="199">
        <v>0</v>
      </c>
      <c r="T86" s="199">
        <v>0</v>
      </c>
      <c r="U86" s="199">
        <v>0</v>
      </c>
      <c r="V86" s="199">
        <v>0</v>
      </c>
      <c r="W86" s="199">
        <v>0</v>
      </c>
      <c r="X86" s="199">
        <v>0</v>
      </c>
      <c r="Y86" s="199">
        <v>0</v>
      </c>
      <c r="Z86" s="199">
        <v>0</v>
      </c>
      <c r="AA86" s="199">
        <v>0</v>
      </c>
      <c r="AB86" s="199">
        <v>0</v>
      </c>
      <c r="AC86" s="199">
        <v>0</v>
      </c>
      <c r="AD86" s="199">
        <v>0</v>
      </c>
      <c r="AE86" s="199">
        <v>0</v>
      </c>
      <c r="AF86" s="199">
        <v>0</v>
      </c>
      <c r="AG86" s="199">
        <v>0</v>
      </c>
      <c r="AH86" s="199">
        <v>0</v>
      </c>
      <c r="AI86" s="199">
        <v>0</v>
      </c>
      <c r="AJ86" s="199">
        <v>0</v>
      </c>
      <c r="AK86" s="199">
        <v>0</v>
      </c>
      <c r="AL86" s="199">
        <v>0</v>
      </c>
      <c r="AM86" s="199">
        <v>0</v>
      </c>
      <c r="AN86" s="199">
        <v>0</v>
      </c>
      <c r="AO86" s="199">
        <f t="shared" si="41"/>
        <v>683725962</v>
      </c>
      <c r="AP86" s="199">
        <f t="shared" si="42"/>
        <v>668479612</v>
      </c>
      <c r="AQ86" s="199">
        <f t="shared" si="43"/>
        <v>547461129</v>
      </c>
      <c r="AR86" s="199">
        <f t="shared" si="44"/>
        <v>427131520</v>
      </c>
      <c r="AS86" s="185"/>
    </row>
    <row r="87" spans="1:63" s="186" customFormat="1" ht="31" customHeight="1" thickTop="1" thickBot="1" x14ac:dyDescent="0.35">
      <c r="A87" s="196"/>
      <c r="B87" s="196"/>
      <c r="C87" s="196"/>
      <c r="D87" s="196"/>
      <c r="E87" s="197"/>
      <c r="F87" s="197"/>
      <c r="G87" s="196"/>
      <c r="H87" s="198" t="s">
        <v>741</v>
      </c>
      <c r="I87" s="199">
        <v>182860325</v>
      </c>
      <c r="J87" s="199">
        <v>179959439</v>
      </c>
      <c r="K87" s="199">
        <v>179959439</v>
      </c>
      <c r="L87" s="199">
        <v>172225666</v>
      </c>
      <c r="M87" s="199">
        <v>0</v>
      </c>
      <c r="N87" s="199">
        <v>0</v>
      </c>
      <c r="O87" s="199">
        <v>0</v>
      </c>
      <c r="P87" s="199">
        <v>0</v>
      </c>
      <c r="Q87" s="199">
        <v>0</v>
      </c>
      <c r="R87" s="199">
        <v>0</v>
      </c>
      <c r="S87" s="199">
        <v>0</v>
      </c>
      <c r="T87" s="199">
        <v>0</v>
      </c>
      <c r="U87" s="199">
        <v>0</v>
      </c>
      <c r="V87" s="199">
        <v>0</v>
      </c>
      <c r="W87" s="199">
        <v>0</v>
      </c>
      <c r="X87" s="199">
        <v>0</v>
      </c>
      <c r="Y87" s="199">
        <v>0</v>
      </c>
      <c r="Z87" s="199">
        <v>0</v>
      </c>
      <c r="AA87" s="199">
        <v>0</v>
      </c>
      <c r="AB87" s="199">
        <v>0</v>
      </c>
      <c r="AC87" s="199">
        <v>0</v>
      </c>
      <c r="AD87" s="199">
        <v>0</v>
      </c>
      <c r="AE87" s="199">
        <v>0</v>
      </c>
      <c r="AF87" s="199">
        <v>0</v>
      </c>
      <c r="AG87" s="199">
        <v>0</v>
      </c>
      <c r="AH87" s="199">
        <v>0</v>
      </c>
      <c r="AI87" s="199">
        <v>0</v>
      </c>
      <c r="AJ87" s="199">
        <v>0</v>
      </c>
      <c r="AK87" s="199">
        <v>0</v>
      </c>
      <c r="AL87" s="199">
        <v>0</v>
      </c>
      <c r="AM87" s="199">
        <v>0</v>
      </c>
      <c r="AN87" s="199">
        <v>0</v>
      </c>
      <c r="AO87" s="199">
        <f t="shared" si="41"/>
        <v>182860325</v>
      </c>
      <c r="AP87" s="199">
        <f t="shared" si="42"/>
        <v>179959439</v>
      </c>
      <c r="AQ87" s="199">
        <f t="shared" si="43"/>
        <v>179959439</v>
      </c>
      <c r="AR87" s="199">
        <f t="shared" si="44"/>
        <v>172225666</v>
      </c>
      <c r="AS87" s="185"/>
    </row>
    <row r="88" spans="1:63" s="186" customFormat="1" ht="27" thickTop="1" thickBot="1" x14ac:dyDescent="0.35">
      <c r="A88" s="196"/>
      <c r="B88" s="196"/>
      <c r="C88" s="196"/>
      <c r="D88" s="196"/>
      <c r="E88" s="197"/>
      <c r="F88" s="197"/>
      <c r="G88" s="196"/>
      <c r="H88" s="198" t="s">
        <v>742</v>
      </c>
      <c r="I88" s="199">
        <v>59169171</v>
      </c>
      <c r="J88" s="199">
        <v>57292693</v>
      </c>
      <c r="K88" s="199">
        <v>43704527</v>
      </c>
      <c r="L88" s="199">
        <v>34963623</v>
      </c>
      <c r="M88" s="199">
        <v>0</v>
      </c>
      <c r="N88" s="199">
        <v>0</v>
      </c>
      <c r="O88" s="199">
        <v>0</v>
      </c>
      <c r="P88" s="199">
        <v>0</v>
      </c>
      <c r="Q88" s="199">
        <v>0</v>
      </c>
      <c r="R88" s="199">
        <v>0</v>
      </c>
      <c r="S88" s="199">
        <v>0</v>
      </c>
      <c r="T88" s="199">
        <v>0</v>
      </c>
      <c r="U88" s="199">
        <v>0</v>
      </c>
      <c r="V88" s="199">
        <v>0</v>
      </c>
      <c r="W88" s="199">
        <v>0</v>
      </c>
      <c r="X88" s="199">
        <v>0</v>
      </c>
      <c r="Y88" s="199">
        <v>0</v>
      </c>
      <c r="Z88" s="199">
        <v>0</v>
      </c>
      <c r="AA88" s="199">
        <v>0</v>
      </c>
      <c r="AB88" s="199">
        <v>0</v>
      </c>
      <c r="AC88" s="199">
        <v>0</v>
      </c>
      <c r="AD88" s="199">
        <v>0</v>
      </c>
      <c r="AE88" s="199">
        <v>0</v>
      </c>
      <c r="AF88" s="199">
        <v>0</v>
      </c>
      <c r="AG88" s="199">
        <v>0</v>
      </c>
      <c r="AH88" s="199">
        <v>0</v>
      </c>
      <c r="AI88" s="199">
        <v>0</v>
      </c>
      <c r="AJ88" s="199">
        <v>0</v>
      </c>
      <c r="AK88" s="199">
        <v>0</v>
      </c>
      <c r="AL88" s="199">
        <v>0</v>
      </c>
      <c r="AM88" s="199">
        <v>0</v>
      </c>
      <c r="AN88" s="199">
        <v>0</v>
      </c>
      <c r="AO88" s="199">
        <f t="shared" si="41"/>
        <v>59169171</v>
      </c>
      <c r="AP88" s="199">
        <f t="shared" si="42"/>
        <v>57292693</v>
      </c>
      <c r="AQ88" s="199">
        <f t="shared" si="43"/>
        <v>43704527</v>
      </c>
      <c r="AR88" s="199">
        <f>+L88+P88+T88+X88+AB88+AF88+AJ88+AN88</f>
        <v>34963623</v>
      </c>
      <c r="AS88" s="185"/>
    </row>
    <row r="89" spans="1:63" ht="14.25" customHeight="1" thickTop="1" thickBot="1" x14ac:dyDescent="0.4">
      <c r="A89" s="159"/>
      <c r="B89" s="131"/>
      <c r="C89" s="131"/>
      <c r="D89" s="131"/>
      <c r="E89" s="159"/>
      <c r="F89" s="159"/>
      <c r="G89" s="159"/>
      <c r="H89" s="132" t="s">
        <v>743</v>
      </c>
      <c r="I89" s="160">
        <f>+I90</f>
        <v>12578978317</v>
      </c>
      <c r="J89" s="160">
        <f t="shared" ref="J89:AN89" si="45">+J90</f>
        <v>12167792564</v>
      </c>
      <c r="K89" s="160">
        <f t="shared" si="45"/>
        <v>11552029878</v>
      </c>
      <c r="L89" s="160">
        <f t="shared" si="45"/>
        <v>8385639426</v>
      </c>
      <c r="M89" s="160">
        <f t="shared" si="45"/>
        <v>0</v>
      </c>
      <c r="N89" s="160">
        <f t="shared" si="45"/>
        <v>0</v>
      </c>
      <c r="O89" s="160">
        <f t="shared" si="45"/>
        <v>0</v>
      </c>
      <c r="P89" s="160">
        <f t="shared" si="45"/>
        <v>0</v>
      </c>
      <c r="Q89" s="160">
        <f t="shared" si="45"/>
        <v>0</v>
      </c>
      <c r="R89" s="160">
        <f t="shared" si="45"/>
        <v>0</v>
      </c>
      <c r="S89" s="160">
        <f t="shared" si="45"/>
        <v>0</v>
      </c>
      <c r="T89" s="160">
        <f t="shared" si="45"/>
        <v>0</v>
      </c>
      <c r="U89" s="160">
        <f t="shared" si="45"/>
        <v>0</v>
      </c>
      <c r="V89" s="160">
        <f t="shared" si="45"/>
        <v>0</v>
      </c>
      <c r="W89" s="160">
        <f t="shared" si="45"/>
        <v>0</v>
      </c>
      <c r="X89" s="160">
        <f t="shared" si="45"/>
        <v>0</v>
      </c>
      <c r="Y89" s="160">
        <f t="shared" si="45"/>
        <v>0</v>
      </c>
      <c r="Z89" s="160">
        <f t="shared" si="45"/>
        <v>0</v>
      </c>
      <c r="AA89" s="160">
        <f t="shared" si="45"/>
        <v>0</v>
      </c>
      <c r="AB89" s="160">
        <f t="shared" si="45"/>
        <v>0</v>
      </c>
      <c r="AC89" s="160">
        <f t="shared" si="45"/>
        <v>0</v>
      </c>
      <c r="AD89" s="160">
        <f t="shared" si="45"/>
        <v>0</v>
      </c>
      <c r="AE89" s="160">
        <f t="shared" si="45"/>
        <v>0</v>
      </c>
      <c r="AF89" s="160">
        <f t="shared" si="45"/>
        <v>0</v>
      </c>
      <c r="AG89" s="160">
        <f t="shared" si="45"/>
        <v>0</v>
      </c>
      <c r="AH89" s="160">
        <f t="shared" si="45"/>
        <v>0</v>
      </c>
      <c r="AI89" s="160">
        <f t="shared" si="45"/>
        <v>0</v>
      </c>
      <c r="AJ89" s="160">
        <f t="shared" si="45"/>
        <v>0</v>
      </c>
      <c r="AK89" s="160">
        <f t="shared" si="45"/>
        <v>0</v>
      </c>
      <c r="AL89" s="160">
        <f t="shared" si="45"/>
        <v>0</v>
      </c>
      <c r="AM89" s="160">
        <f t="shared" si="45"/>
        <v>0</v>
      </c>
      <c r="AN89" s="160">
        <f t="shared" si="45"/>
        <v>0</v>
      </c>
      <c r="AO89" s="160">
        <f t="shared" si="41"/>
        <v>12578978317</v>
      </c>
      <c r="AP89" s="160">
        <f t="shared" si="42"/>
        <v>12167792564</v>
      </c>
      <c r="AQ89" s="160">
        <f t="shared" si="43"/>
        <v>11552029878</v>
      </c>
      <c r="AR89" s="160">
        <f t="shared" si="44"/>
        <v>8385639426</v>
      </c>
      <c r="AS89" s="134"/>
      <c r="AT89" s="123"/>
      <c r="AU89" s="123"/>
      <c r="AV89" s="123"/>
      <c r="AW89" s="123"/>
      <c r="AX89" s="123"/>
      <c r="AY89" s="123"/>
      <c r="AZ89" s="123"/>
      <c r="BA89" s="123"/>
      <c r="BB89" s="123"/>
      <c r="BC89" s="123"/>
      <c r="BD89" s="123"/>
      <c r="BE89" s="123"/>
      <c r="BF89" s="123"/>
      <c r="BG89" s="123"/>
      <c r="BH89" s="123"/>
      <c r="BI89" s="123"/>
      <c r="BJ89" s="123"/>
      <c r="BK89" s="123"/>
    </row>
    <row r="90" spans="1:63" s="186" customFormat="1" ht="14" thickTop="1" thickBot="1" x14ac:dyDescent="0.35">
      <c r="A90" s="187"/>
      <c r="B90" s="188"/>
      <c r="C90" s="188"/>
      <c r="D90" s="190"/>
      <c r="E90" s="191"/>
      <c r="F90" s="191"/>
      <c r="G90" s="191"/>
      <c r="H90" s="201" t="s">
        <v>744</v>
      </c>
      <c r="I90" s="200">
        <f t="shared" ref="I90:AN90" si="46">+I91+I101+I112</f>
        <v>12578978317</v>
      </c>
      <c r="J90" s="200">
        <f t="shared" si="46"/>
        <v>12167792564</v>
      </c>
      <c r="K90" s="200">
        <f t="shared" si="46"/>
        <v>11552029878</v>
      </c>
      <c r="L90" s="200">
        <f t="shared" si="46"/>
        <v>8385639426</v>
      </c>
      <c r="M90" s="200">
        <f t="shared" si="46"/>
        <v>0</v>
      </c>
      <c r="N90" s="200">
        <f t="shared" si="46"/>
        <v>0</v>
      </c>
      <c r="O90" s="200">
        <f t="shared" si="46"/>
        <v>0</v>
      </c>
      <c r="P90" s="200">
        <f t="shared" si="46"/>
        <v>0</v>
      </c>
      <c r="Q90" s="200">
        <f t="shared" si="46"/>
        <v>0</v>
      </c>
      <c r="R90" s="200">
        <f t="shared" si="46"/>
        <v>0</v>
      </c>
      <c r="S90" s="200">
        <f t="shared" si="46"/>
        <v>0</v>
      </c>
      <c r="T90" s="200">
        <f t="shared" si="46"/>
        <v>0</v>
      </c>
      <c r="U90" s="200">
        <f t="shared" si="46"/>
        <v>0</v>
      </c>
      <c r="V90" s="200">
        <f t="shared" si="46"/>
        <v>0</v>
      </c>
      <c r="W90" s="200">
        <f t="shared" si="46"/>
        <v>0</v>
      </c>
      <c r="X90" s="200">
        <f t="shared" si="46"/>
        <v>0</v>
      </c>
      <c r="Y90" s="200">
        <f t="shared" si="46"/>
        <v>0</v>
      </c>
      <c r="Z90" s="200">
        <f t="shared" si="46"/>
        <v>0</v>
      </c>
      <c r="AA90" s="200">
        <f t="shared" si="46"/>
        <v>0</v>
      </c>
      <c r="AB90" s="200">
        <f t="shared" si="46"/>
        <v>0</v>
      </c>
      <c r="AC90" s="200">
        <f t="shared" si="46"/>
        <v>0</v>
      </c>
      <c r="AD90" s="200">
        <f t="shared" si="46"/>
        <v>0</v>
      </c>
      <c r="AE90" s="200">
        <f t="shared" si="46"/>
        <v>0</v>
      </c>
      <c r="AF90" s="200">
        <f t="shared" si="46"/>
        <v>0</v>
      </c>
      <c r="AG90" s="200">
        <f t="shared" si="46"/>
        <v>0</v>
      </c>
      <c r="AH90" s="200">
        <f t="shared" si="46"/>
        <v>0</v>
      </c>
      <c r="AI90" s="200">
        <f t="shared" si="46"/>
        <v>0</v>
      </c>
      <c r="AJ90" s="200">
        <f t="shared" si="46"/>
        <v>0</v>
      </c>
      <c r="AK90" s="200">
        <f t="shared" si="46"/>
        <v>0</v>
      </c>
      <c r="AL90" s="200">
        <f t="shared" si="46"/>
        <v>0</v>
      </c>
      <c r="AM90" s="200">
        <f t="shared" si="46"/>
        <v>0</v>
      </c>
      <c r="AN90" s="200">
        <f t="shared" si="46"/>
        <v>0</v>
      </c>
      <c r="AO90" s="200">
        <f t="shared" si="41"/>
        <v>12578978317</v>
      </c>
      <c r="AP90" s="200">
        <f t="shared" si="42"/>
        <v>12167792564</v>
      </c>
      <c r="AQ90" s="200">
        <f t="shared" si="43"/>
        <v>11552029878</v>
      </c>
      <c r="AR90" s="200">
        <f t="shared" si="44"/>
        <v>8385639426</v>
      </c>
      <c r="AS90" s="185"/>
    </row>
    <row r="91" spans="1:63" s="186" customFormat="1" ht="14" thickTop="1" thickBot="1" x14ac:dyDescent="0.35">
      <c r="A91" s="193"/>
      <c r="B91" s="193"/>
      <c r="C91" s="193"/>
      <c r="D91" s="193"/>
      <c r="E91" s="193"/>
      <c r="F91" s="193"/>
      <c r="G91" s="193"/>
      <c r="H91" s="202" t="s">
        <v>745</v>
      </c>
      <c r="I91" s="195">
        <f>+I92</f>
        <v>3074063728</v>
      </c>
      <c r="J91" s="195">
        <f t="shared" ref="J91:AN91" si="47">+J92</f>
        <v>3004191587</v>
      </c>
      <c r="K91" s="195">
        <f t="shared" si="47"/>
        <v>3004191587</v>
      </c>
      <c r="L91" s="195">
        <f t="shared" si="47"/>
        <v>2897417351</v>
      </c>
      <c r="M91" s="195">
        <f t="shared" si="47"/>
        <v>0</v>
      </c>
      <c r="N91" s="195">
        <f t="shared" si="47"/>
        <v>0</v>
      </c>
      <c r="O91" s="195">
        <f t="shared" si="47"/>
        <v>0</v>
      </c>
      <c r="P91" s="195">
        <f t="shared" si="47"/>
        <v>0</v>
      </c>
      <c r="Q91" s="195">
        <f t="shared" si="47"/>
        <v>0</v>
      </c>
      <c r="R91" s="195">
        <f t="shared" si="47"/>
        <v>0</v>
      </c>
      <c r="S91" s="195">
        <f t="shared" si="47"/>
        <v>0</v>
      </c>
      <c r="T91" s="195">
        <f t="shared" si="47"/>
        <v>0</v>
      </c>
      <c r="U91" s="195">
        <f t="shared" si="47"/>
        <v>0</v>
      </c>
      <c r="V91" s="195">
        <f t="shared" si="47"/>
        <v>0</v>
      </c>
      <c r="W91" s="195">
        <f t="shared" si="47"/>
        <v>0</v>
      </c>
      <c r="X91" s="195">
        <f t="shared" si="47"/>
        <v>0</v>
      </c>
      <c r="Y91" s="195">
        <f t="shared" si="47"/>
        <v>0</v>
      </c>
      <c r="Z91" s="195">
        <f t="shared" si="47"/>
        <v>0</v>
      </c>
      <c r="AA91" s="195">
        <f t="shared" si="47"/>
        <v>0</v>
      </c>
      <c r="AB91" s="195">
        <f t="shared" si="47"/>
        <v>0</v>
      </c>
      <c r="AC91" s="195">
        <f t="shared" si="47"/>
        <v>0</v>
      </c>
      <c r="AD91" s="195">
        <f t="shared" si="47"/>
        <v>0</v>
      </c>
      <c r="AE91" s="195">
        <f t="shared" si="47"/>
        <v>0</v>
      </c>
      <c r="AF91" s="195">
        <f t="shared" si="47"/>
        <v>0</v>
      </c>
      <c r="AG91" s="195">
        <f t="shared" si="47"/>
        <v>0</v>
      </c>
      <c r="AH91" s="195">
        <f t="shared" si="47"/>
        <v>0</v>
      </c>
      <c r="AI91" s="195">
        <f t="shared" si="47"/>
        <v>0</v>
      </c>
      <c r="AJ91" s="195">
        <f t="shared" si="47"/>
        <v>0</v>
      </c>
      <c r="AK91" s="195">
        <f t="shared" si="47"/>
        <v>0</v>
      </c>
      <c r="AL91" s="195">
        <f t="shared" si="47"/>
        <v>0</v>
      </c>
      <c r="AM91" s="195">
        <f t="shared" si="47"/>
        <v>0</v>
      </c>
      <c r="AN91" s="195">
        <f t="shared" si="47"/>
        <v>0</v>
      </c>
      <c r="AO91" s="195">
        <f t="shared" si="41"/>
        <v>3074063728</v>
      </c>
      <c r="AP91" s="195">
        <f t="shared" si="42"/>
        <v>3004191587</v>
      </c>
      <c r="AQ91" s="195">
        <f t="shared" si="43"/>
        <v>3004191587</v>
      </c>
      <c r="AR91" s="195">
        <f t="shared" si="44"/>
        <v>2897417351</v>
      </c>
      <c r="AS91" s="185"/>
    </row>
    <row r="92" spans="1:63" s="186" customFormat="1" ht="14" thickTop="1" thickBot="1" x14ac:dyDescent="0.35">
      <c r="A92" s="193"/>
      <c r="B92" s="193"/>
      <c r="C92" s="193"/>
      <c r="D92" s="193"/>
      <c r="E92" s="193"/>
      <c r="F92" s="193"/>
      <c r="G92" s="193"/>
      <c r="H92" s="202" t="s">
        <v>819</v>
      </c>
      <c r="I92" s="195">
        <f>SUM(I93:I100)</f>
        <v>3074063728</v>
      </c>
      <c r="J92" s="195">
        <f t="shared" ref="J92:AN92" si="48">SUM(J93:J100)</f>
        <v>3004191587</v>
      </c>
      <c r="K92" s="195">
        <f t="shared" si="48"/>
        <v>3004191587</v>
      </c>
      <c r="L92" s="195">
        <f t="shared" si="48"/>
        <v>2897417351</v>
      </c>
      <c r="M92" s="195">
        <f t="shared" si="48"/>
        <v>0</v>
      </c>
      <c r="N92" s="195">
        <f t="shared" si="48"/>
        <v>0</v>
      </c>
      <c r="O92" s="195">
        <f t="shared" si="48"/>
        <v>0</v>
      </c>
      <c r="P92" s="195">
        <f t="shared" si="48"/>
        <v>0</v>
      </c>
      <c r="Q92" s="195">
        <f t="shared" si="48"/>
        <v>0</v>
      </c>
      <c r="R92" s="195">
        <f t="shared" si="48"/>
        <v>0</v>
      </c>
      <c r="S92" s="195">
        <f t="shared" si="48"/>
        <v>0</v>
      </c>
      <c r="T92" s="195">
        <f t="shared" si="48"/>
        <v>0</v>
      </c>
      <c r="U92" s="195">
        <f t="shared" si="48"/>
        <v>0</v>
      </c>
      <c r="V92" s="195">
        <f t="shared" si="48"/>
        <v>0</v>
      </c>
      <c r="W92" s="195">
        <f t="shared" si="48"/>
        <v>0</v>
      </c>
      <c r="X92" s="195">
        <f t="shared" si="48"/>
        <v>0</v>
      </c>
      <c r="Y92" s="195">
        <f t="shared" si="48"/>
        <v>0</v>
      </c>
      <c r="Z92" s="195">
        <f t="shared" si="48"/>
        <v>0</v>
      </c>
      <c r="AA92" s="195">
        <f t="shared" si="48"/>
        <v>0</v>
      </c>
      <c r="AB92" s="195">
        <f t="shared" si="48"/>
        <v>0</v>
      </c>
      <c r="AC92" s="195">
        <f t="shared" si="48"/>
        <v>0</v>
      </c>
      <c r="AD92" s="195">
        <f t="shared" si="48"/>
        <v>0</v>
      </c>
      <c r="AE92" s="195">
        <f t="shared" si="48"/>
        <v>0</v>
      </c>
      <c r="AF92" s="195">
        <f t="shared" si="48"/>
        <v>0</v>
      </c>
      <c r="AG92" s="195">
        <f t="shared" si="48"/>
        <v>0</v>
      </c>
      <c r="AH92" s="195">
        <f t="shared" si="48"/>
        <v>0</v>
      </c>
      <c r="AI92" s="195">
        <f t="shared" si="48"/>
        <v>0</v>
      </c>
      <c r="AJ92" s="195">
        <f t="shared" si="48"/>
        <v>0</v>
      </c>
      <c r="AK92" s="195">
        <f t="shared" si="48"/>
        <v>0</v>
      </c>
      <c r="AL92" s="195">
        <f t="shared" si="48"/>
        <v>0</v>
      </c>
      <c r="AM92" s="195">
        <f t="shared" si="48"/>
        <v>0</v>
      </c>
      <c r="AN92" s="195">
        <f t="shared" si="48"/>
        <v>0</v>
      </c>
      <c r="AO92" s="195">
        <f t="shared" si="41"/>
        <v>3074063728</v>
      </c>
      <c r="AP92" s="195">
        <f t="shared" si="42"/>
        <v>3004191587</v>
      </c>
      <c r="AQ92" s="195">
        <f t="shared" si="43"/>
        <v>3004191587</v>
      </c>
      <c r="AR92" s="195">
        <f t="shared" si="44"/>
        <v>2897417351</v>
      </c>
      <c r="AS92" s="185"/>
    </row>
    <row r="93" spans="1:63" s="186" customFormat="1" ht="27" thickTop="1" thickBot="1" x14ac:dyDescent="0.35">
      <c r="A93" s="196"/>
      <c r="B93" s="196"/>
      <c r="C93" s="196"/>
      <c r="D93" s="196"/>
      <c r="E93" s="197"/>
      <c r="F93" s="197"/>
      <c r="G93" s="197"/>
      <c r="H93" s="198" t="s">
        <v>746</v>
      </c>
      <c r="I93" s="199">
        <v>506148727</v>
      </c>
      <c r="J93" s="199">
        <v>506148726</v>
      </c>
      <c r="K93" s="199">
        <v>506148726</v>
      </c>
      <c r="L93" s="199">
        <v>506148726</v>
      </c>
      <c r="M93" s="199">
        <v>0</v>
      </c>
      <c r="N93" s="199">
        <v>0</v>
      </c>
      <c r="O93" s="199">
        <v>0</v>
      </c>
      <c r="P93" s="199">
        <v>0</v>
      </c>
      <c r="Q93" s="199">
        <v>0</v>
      </c>
      <c r="R93" s="199">
        <v>0</v>
      </c>
      <c r="S93" s="199">
        <v>0</v>
      </c>
      <c r="T93" s="199">
        <v>0</v>
      </c>
      <c r="U93" s="199">
        <v>0</v>
      </c>
      <c r="V93" s="199">
        <v>0</v>
      </c>
      <c r="W93" s="199">
        <v>0</v>
      </c>
      <c r="X93" s="199">
        <v>0</v>
      </c>
      <c r="Y93" s="199">
        <v>0</v>
      </c>
      <c r="Z93" s="199">
        <v>0</v>
      </c>
      <c r="AA93" s="199">
        <v>0</v>
      </c>
      <c r="AB93" s="199">
        <v>0</v>
      </c>
      <c r="AC93" s="199">
        <v>0</v>
      </c>
      <c r="AD93" s="199">
        <v>0</v>
      </c>
      <c r="AE93" s="199">
        <v>0</v>
      </c>
      <c r="AF93" s="199">
        <v>0</v>
      </c>
      <c r="AG93" s="199">
        <v>0</v>
      </c>
      <c r="AH93" s="199">
        <v>0</v>
      </c>
      <c r="AI93" s="199">
        <v>0</v>
      </c>
      <c r="AJ93" s="199">
        <v>0</v>
      </c>
      <c r="AK93" s="199">
        <v>0</v>
      </c>
      <c r="AL93" s="199">
        <v>0</v>
      </c>
      <c r="AM93" s="199">
        <v>0</v>
      </c>
      <c r="AN93" s="199">
        <v>0</v>
      </c>
      <c r="AO93" s="199">
        <f t="shared" si="41"/>
        <v>506148727</v>
      </c>
      <c r="AP93" s="199">
        <f t="shared" si="42"/>
        <v>506148726</v>
      </c>
      <c r="AQ93" s="199">
        <f t="shared" si="43"/>
        <v>506148726</v>
      </c>
      <c r="AR93" s="199">
        <f t="shared" si="44"/>
        <v>506148726</v>
      </c>
      <c r="AS93" s="185"/>
    </row>
    <row r="94" spans="1:63" s="186" customFormat="1" ht="14" thickTop="1" thickBot="1" x14ac:dyDescent="0.35">
      <c r="A94" s="196"/>
      <c r="B94" s="196"/>
      <c r="C94" s="196"/>
      <c r="D94" s="196"/>
      <c r="E94" s="197"/>
      <c r="F94" s="197"/>
      <c r="G94" s="197"/>
      <c r="H94" s="198" t="s">
        <v>747</v>
      </c>
      <c r="I94" s="199">
        <v>335916989</v>
      </c>
      <c r="J94" s="199">
        <v>334659210</v>
      </c>
      <c r="K94" s="199">
        <v>334659210</v>
      </c>
      <c r="L94" s="199">
        <v>333221748</v>
      </c>
      <c r="M94" s="199">
        <v>0</v>
      </c>
      <c r="N94" s="199">
        <v>0</v>
      </c>
      <c r="O94" s="199">
        <v>0</v>
      </c>
      <c r="P94" s="199">
        <v>0</v>
      </c>
      <c r="Q94" s="199">
        <v>0</v>
      </c>
      <c r="R94" s="199">
        <v>0</v>
      </c>
      <c r="S94" s="199">
        <v>0</v>
      </c>
      <c r="T94" s="199">
        <v>0</v>
      </c>
      <c r="U94" s="199">
        <v>0</v>
      </c>
      <c r="V94" s="199">
        <v>0</v>
      </c>
      <c r="W94" s="199">
        <v>0</v>
      </c>
      <c r="X94" s="199">
        <v>0</v>
      </c>
      <c r="Y94" s="199">
        <v>0</v>
      </c>
      <c r="Z94" s="199">
        <v>0</v>
      </c>
      <c r="AA94" s="199">
        <v>0</v>
      </c>
      <c r="AB94" s="199">
        <v>0</v>
      </c>
      <c r="AC94" s="199">
        <v>0</v>
      </c>
      <c r="AD94" s="199">
        <v>0</v>
      </c>
      <c r="AE94" s="199">
        <v>0</v>
      </c>
      <c r="AF94" s="199">
        <v>0</v>
      </c>
      <c r="AG94" s="199">
        <v>0</v>
      </c>
      <c r="AH94" s="199">
        <v>0</v>
      </c>
      <c r="AI94" s="199">
        <v>0</v>
      </c>
      <c r="AJ94" s="199">
        <v>0</v>
      </c>
      <c r="AK94" s="199">
        <v>0</v>
      </c>
      <c r="AL94" s="199">
        <v>0</v>
      </c>
      <c r="AM94" s="199">
        <v>0</v>
      </c>
      <c r="AN94" s="199">
        <v>0</v>
      </c>
      <c r="AO94" s="199">
        <f t="shared" si="41"/>
        <v>335916989</v>
      </c>
      <c r="AP94" s="199">
        <f t="shared" si="42"/>
        <v>334659210</v>
      </c>
      <c r="AQ94" s="199">
        <f t="shared" si="43"/>
        <v>334659210</v>
      </c>
      <c r="AR94" s="199">
        <f t="shared" si="44"/>
        <v>333221748</v>
      </c>
      <c r="AS94" s="185"/>
    </row>
    <row r="95" spans="1:63" s="186" customFormat="1" ht="14" thickTop="1" thickBot="1" x14ac:dyDescent="0.35">
      <c r="A95" s="196"/>
      <c r="B95" s="196"/>
      <c r="C95" s="196"/>
      <c r="D95" s="196"/>
      <c r="E95" s="197"/>
      <c r="F95" s="197"/>
      <c r="G95" s="197"/>
      <c r="H95" s="198" t="s">
        <v>748</v>
      </c>
      <c r="I95" s="184">
        <v>1032307322</v>
      </c>
      <c r="J95" s="199">
        <v>999546781</v>
      </c>
      <c r="K95" s="199">
        <v>999546781</v>
      </c>
      <c r="L95" s="199">
        <v>912615033</v>
      </c>
      <c r="M95" s="199">
        <v>0</v>
      </c>
      <c r="N95" s="199">
        <v>0</v>
      </c>
      <c r="O95" s="199">
        <v>0</v>
      </c>
      <c r="P95" s="199">
        <v>0</v>
      </c>
      <c r="Q95" s="199">
        <v>0</v>
      </c>
      <c r="R95" s="199">
        <v>0</v>
      </c>
      <c r="S95" s="199">
        <v>0</v>
      </c>
      <c r="T95" s="199">
        <v>0</v>
      </c>
      <c r="U95" s="199">
        <v>0</v>
      </c>
      <c r="V95" s="199">
        <v>0</v>
      </c>
      <c r="W95" s="199">
        <v>0</v>
      </c>
      <c r="X95" s="199">
        <v>0</v>
      </c>
      <c r="Y95" s="199">
        <v>0</v>
      </c>
      <c r="Z95" s="199">
        <v>0</v>
      </c>
      <c r="AA95" s="199">
        <v>0</v>
      </c>
      <c r="AB95" s="199">
        <v>0</v>
      </c>
      <c r="AC95" s="199">
        <v>0</v>
      </c>
      <c r="AD95" s="199">
        <v>0</v>
      </c>
      <c r="AE95" s="199">
        <v>0</v>
      </c>
      <c r="AF95" s="199">
        <v>0</v>
      </c>
      <c r="AG95" s="199">
        <v>0</v>
      </c>
      <c r="AH95" s="199">
        <v>0</v>
      </c>
      <c r="AI95" s="199">
        <v>0</v>
      </c>
      <c r="AJ95" s="199">
        <v>0</v>
      </c>
      <c r="AK95" s="199">
        <v>0</v>
      </c>
      <c r="AL95" s="199">
        <v>0</v>
      </c>
      <c r="AM95" s="199">
        <v>0</v>
      </c>
      <c r="AN95" s="199">
        <v>0</v>
      </c>
      <c r="AO95" s="199">
        <f t="shared" si="41"/>
        <v>1032307322</v>
      </c>
      <c r="AP95" s="199">
        <f t="shared" si="42"/>
        <v>999546781</v>
      </c>
      <c r="AQ95" s="199">
        <f t="shared" si="43"/>
        <v>999546781</v>
      </c>
      <c r="AR95" s="199">
        <f t="shared" si="44"/>
        <v>912615033</v>
      </c>
      <c r="AS95" s="185"/>
    </row>
    <row r="96" spans="1:63" s="186" customFormat="1" ht="14" thickTop="1" thickBot="1" x14ac:dyDescent="0.35">
      <c r="A96" s="196"/>
      <c r="B96" s="196"/>
      <c r="C96" s="196"/>
      <c r="D96" s="196"/>
      <c r="E96" s="197"/>
      <c r="F96" s="197"/>
      <c r="G96" s="197"/>
      <c r="H96" s="198" t="s">
        <v>749</v>
      </c>
      <c r="I96" s="199">
        <v>140672918.00000003</v>
      </c>
      <c r="J96" s="199">
        <v>139033490.00000003</v>
      </c>
      <c r="K96" s="199">
        <v>139033490.00000003</v>
      </c>
      <c r="L96" s="199">
        <v>128141118</v>
      </c>
      <c r="M96" s="199">
        <v>0</v>
      </c>
      <c r="N96" s="199">
        <v>0</v>
      </c>
      <c r="O96" s="199">
        <v>0</v>
      </c>
      <c r="P96" s="199">
        <v>0</v>
      </c>
      <c r="Q96" s="199">
        <v>0</v>
      </c>
      <c r="R96" s="199">
        <v>0</v>
      </c>
      <c r="S96" s="199">
        <v>0</v>
      </c>
      <c r="T96" s="199">
        <v>0</v>
      </c>
      <c r="U96" s="199">
        <v>0</v>
      </c>
      <c r="V96" s="199">
        <v>0</v>
      </c>
      <c r="W96" s="199">
        <v>0</v>
      </c>
      <c r="X96" s="199">
        <v>0</v>
      </c>
      <c r="Y96" s="199">
        <v>0</v>
      </c>
      <c r="Z96" s="199">
        <v>0</v>
      </c>
      <c r="AA96" s="199">
        <v>0</v>
      </c>
      <c r="AB96" s="199">
        <v>0</v>
      </c>
      <c r="AC96" s="199">
        <v>0</v>
      </c>
      <c r="AD96" s="199">
        <v>0</v>
      </c>
      <c r="AE96" s="199">
        <v>0</v>
      </c>
      <c r="AF96" s="199">
        <v>0</v>
      </c>
      <c r="AG96" s="199">
        <v>0</v>
      </c>
      <c r="AH96" s="199">
        <v>0</v>
      </c>
      <c r="AI96" s="199">
        <v>0</v>
      </c>
      <c r="AJ96" s="199">
        <v>0</v>
      </c>
      <c r="AK96" s="199">
        <v>0</v>
      </c>
      <c r="AL96" s="199">
        <v>0</v>
      </c>
      <c r="AM96" s="199">
        <v>0</v>
      </c>
      <c r="AN96" s="199">
        <v>0</v>
      </c>
      <c r="AO96" s="199">
        <f t="shared" si="41"/>
        <v>140672918.00000003</v>
      </c>
      <c r="AP96" s="199">
        <f t="shared" si="42"/>
        <v>139033490.00000003</v>
      </c>
      <c r="AQ96" s="199">
        <f t="shared" si="43"/>
        <v>139033490.00000003</v>
      </c>
      <c r="AR96" s="199">
        <f t="shared" si="44"/>
        <v>128141118</v>
      </c>
      <c r="AS96" s="185"/>
    </row>
    <row r="97" spans="1:45" s="186" customFormat="1" ht="14" thickTop="1" thickBot="1" x14ac:dyDescent="0.35">
      <c r="A97" s="196"/>
      <c r="B97" s="196"/>
      <c r="C97" s="196"/>
      <c r="D97" s="196"/>
      <c r="E97" s="197"/>
      <c r="F97" s="197"/>
      <c r="G97" s="197"/>
      <c r="H97" s="198" t="s">
        <v>750</v>
      </c>
      <c r="I97" s="199">
        <v>557459025</v>
      </c>
      <c r="J97" s="199">
        <v>523661022</v>
      </c>
      <c r="K97" s="199">
        <v>523661022</v>
      </c>
      <c r="L97" s="199">
        <v>519979632</v>
      </c>
      <c r="M97" s="199">
        <v>0</v>
      </c>
      <c r="N97" s="199">
        <v>0</v>
      </c>
      <c r="O97" s="199">
        <v>0</v>
      </c>
      <c r="P97" s="199">
        <v>0</v>
      </c>
      <c r="Q97" s="199">
        <v>0</v>
      </c>
      <c r="R97" s="199">
        <v>0</v>
      </c>
      <c r="S97" s="199">
        <v>0</v>
      </c>
      <c r="T97" s="199">
        <v>0</v>
      </c>
      <c r="U97" s="199">
        <v>0</v>
      </c>
      <c r="V97" s="199">
        <v>0</v>
      </c>
      <c r="W97" s="199">
        <v>0</v>
      </c>
      <c r="X97" s="199">
        <v>0</v>
      </c>
      <c r="Y97" s="199">
        <v>0</v>
      </c>
      <c r="Z97" s="199">
        <v>0</v>
      </c>
      <c r="AA97" s="199">
        <v>0</v>
      </c>
      <c r="AB97" s="199">
        <v>0</v>
      </c>
      <c r="AC97" s="199">
        <v>0</v>
      </c>
      <c r="AD97" s="199">
        <v>0</v>
      </c>
      <c r="AE97" s="199">
        <v>0</v>
      </c>
      <c r="AF97" s="199">
        <v>0</v>
      </c>
      <c r="AG97" s="199">
        <v>0</v>
      </c>
      <c r="AH97" s="199">
        <v>0</v>
      </c>
      <c r="AI97" s="199">
        <v>0</v>
      </c>
      <c r="AJ97" s="199">
        <v>0</v>
      </c>
      <c r="AK97" s="199">
        <v>0</v>
      </c>
      <c r="AL97" s="199">
        <v>0</v>
      </c>
      <c r="AM97" s="199">
        <v>0</v>
      </c>
      <c r="AN97" s="199">
        <v>0</v>
      </c>
      <c r="AO97" s="199">
        <f t="shared" si="41"/>
        <v>557459025</v>
      </c>
      <c r="AP97" s="199">
        <f t="shared" si="42"/>
        <v>523661022</v>
      </c>
      <c r="AQ97" s="199">
        <f t="shared" si="43"/>
        <v>523661022</v>
      </c>
      <c r="AR97" s="199">
        <f t="shared" si="44"/>
        <v>519979632</v>
      </c>
      <c r="AS97" s="185"/>
    </row>
    <row r="98" spans="1:45" s="186" customFormat="1" ht="14" thickTop="1" thickBot="1" x14ac:dyDescent="0.35">
      <c r="A98" s="196"/>
      <c r="B98" s="196"/>
      <c r="C98" s="196"/>
      <c r="D98" s="196"/>
      <c r="E98" s="197"/>
      <c r="F98" s="197"/>
      <c r="G98" s="197"/>
      <c r="H98" s="198" t="s">
        <v>751</v>
      </c>
      <c r="I98" s="199">
        <v>472992203</v>
      </c>
      <c r="J98" s="199">
        <v>472575814</v>
      </c>
      <c r="K98" s="199">
        <v>472575814</v>
      </c>
      <c r="L98" s="199">
        <v>468744550</v>
      </c>
      <c r="M98" s="199">
        <v>0</v>
      </c>
      <c r="N98" s="199">
        <v>0</v>
      </c>
      <c r="O98" s="199">
        <v>0</v>
      </c>
      <c r="P98" s="199">
        <v>0</v>
      </c>
      <c r="Q98" s="199">
        <v>0</v>
      </c>
      <c r="R98" s="199">
        <v>0</v>
      </c>
      <c r="S98" s="199">
        <v>0</v>
      </c>
      <c r="T98" s="199">
        <v>0</v>
      </c>
      <c r="U98" s="199">
        <v>0</v>
      </c>
      <c r="V98" s="199">
        <v>0</v>
      </c>
      <c r="W98" s="199">
        <v>0</v>
      </c>
      <c r="X98" s="199">
        <v>0</v>
      </c>
      <c r="Y98" s="199">
        <v>0</v>
      </c>
      <c r="Z98" s="199">
        <v>0</v>
      </c>
      <c r="AA98" s="199">
        <v>0</v>
      </c>
      <c r="AB98" s="199">
        <v>0</v>
      </c>
      <c r="AC98" s="199">
        <v>0</v>
      </c>
      <c r="AD98" s="199">
        <v>0</v>
      </c>
      <c r="AE98" s="199">
        <v>0</v>
      </c>
      <c r="AF98" s="199">
        <v>0</v>
      </c>
      <c r="AG98" s="199">
        <v>0</v>
      </c>
      <c r="AH98" s="199">
        <v>0</v>
      </c>
      <c r="AI98" s="199">
        <v>0</v>
      </c>
      <c r="AJ98" s="199">
        <v>0</v>
      </c>
      <c r="AK98" s="199">
        <v>0</v>
      </c>
      <c r="AL98" s="199">
        <v>0</v>
      </c>
      <c r="AM98" s="199">
        <v>0</v>
      </c>
      <c r="AN98" s="199">
        <v>0</v>
      </c>
      <c r="AO98" s="199">
        <f t="shared" si="41"/>
        <v>472992203</v>
      </c>
      <c r="AP98" s="199">
        <f t="shared" si="42"/>
        <v>472575814</v>
      </c>
      <c r="AQ98" s="199">
        <f t="shared" si="43"/>
        <v>472575814</v>
      </c>
      <c r="AR98" s="199">
        <f t="shared" si="44"/>
        <v>468744550</v>
      </c>
      <c r="AS98" s="185"/>
    </row>
    <row r="99" spans="1:45" s="186" customFormat="1" ht="14" thickTop="1" thickBot="1" x14ac:dyDescent="0.35">
      <c r="A99" s="196"/>
      <c r="B99" s="196"/>
      <c r="C99" s="196"/>
      <c r="D99" s="196"/>
      <c r="E99" s="197"/>
      <c r="F99" s="197"/>
      <c r="G99" s="197"/>
      <c r="H99" s="198" t="s">
        <v>752</v>
      </c>
      <c r="I99" s="199">
        <v>0</v>
      </c>
      <c r="J99" s="199">
        <v>0</v>
      </c>
      <c r="K99" s="199">
        <v>0</v>
      </c>
      <c r="L99" s="199">
        <v>0</v>
      </c>
      <c r="M99" s="199">
        <v>0</v>
      </c>
      <c r="N99" s="199">
        <v>0</v>
      </c>
      <c r="O99" s="199">
        <v>0</v>
      </c>
      <c r="P99" s="199">
        <v>0</v>
      </c>
      <c r="Q99" s="199">
        <v>0</v>
      </c>
      <c r="R99" s="199">
        <v>0</v>
      </c>
      <c r="S99" s="199">
        <v>0</v>
      </c>
      <c r="T99" s="199">
        <v>0</v>
      </c>
      <c r="U99" s="199">
        <v>0</v>
      </c>
      <c r="V99" s="199">
        <v>0</v>
      </c>
      <c r="W99" s="199">
        <v>0</v>
      </c>
      <c r="X99" s="199">
        <v>0</v>
      </c>
      <c r="Y99" s="199">
        <v>0</v>
      </c>
      <c r="Z99" s="199">
        <v>0</v>
      </c>
      <c r="AA99" s="199">
        <v>0</v>
      </c>
      <c r="AB99" s="199">
        <v>0</v>
      </c>
      <c r="AC99" s="199">
        <v>0</v>
      </c>
      <c r="AD99" s="199">
        <v>0</v>
      </c>
      <c r="AE99" s="199">
        <v>0</v>
      </c>
      <c r="AF99" s="199">
        <v>0</v>
      </c>
      <c r="AG99" s="199">
        <v>0</v>
      </c>
      <c r="AH99" s="199">
        <v>0</v>
      </c>
      <c r="AI99" s="199">
        <v>0</v>
      </c>
      <c r="AJ99" s="199">
        <v>0</v>
      </c>
      <c r="AK99" s="199">
        <v>0</v>
      </c>
      <c r="AL99" s="199">
        <v>0</v>
      </c>
      <c r="AM99" s="199">
        <v>0</v>
      </c>
      <c r="AN99" s="199">
        <v>0</v>
      </c>
      <c r="AO99" s="199">
        <f t="shared" si="41"/>
        <v>0</v>
      </c>
      <c r="AP99" s="199">
        <f t="shared" si="42"/>
        <v>0</v>
      </c>
      <c r="AQ99" s="199">
        <f t="shared" si="43"/>
        <v>0</v>
      </c>
      <c r="AR99" s="199">
        <f t="shared" si="44"/>
        <v>0</v>
      </c>
      <c r="AS99" s="185"/>
    </row>
    <row r="100" spans="1:45" s="186" customFormat="1" ht="14" thickTop="1" thickBot="1" x14ac:dyDescent="0.35">
      <c r="A100" s="196"/>
      <c r="B100" s="196"/>
      <c r="C100" s="196"/>
      <c r="D100" s="196"/>
      <c r="E100" s="197"/>
      <c r="F100" s="197"/>
      <c r="G100" s="197"/>
      <c r="H100" s="198" t="s">
        <v>753</v>
      </c>
      <c r="I100" s="199">
        <v>28566544</v>
      </c>
      <c r="J100" s="199">
        <v>28566544</v>
      </c>
      <c r="K100" s="199">
        <v>28566544</v>
      </c>
      <c r="L100" s="199">
        <v>28566544</v>
      </c>
      <c r="M100" s="199">
        <v>0</v>
      </c>
      <c r="N100" s="199">
        <v>0</v>
      </c>
      <c r="O100" s="199">
        <v>0</v>
      </c>
      <c r="P100" s="199">
        <v>0</v>
      </c>
      <c r="Q100" s="199">
        <v>0</v>
      </c>
      <c r="R100" s="199">
        <v>0</v>
      </c>
      <c r="S100" s="199">
        <v>0</v>
      </c>
      <c r="T100" s="199">
        <v>0</v>
      </c>
      <c r="U100" s="199">
        <v>0</v>
      </c>
      <c r="V100" s="199">
        <v>0</v>
      </c>
      <c r="W100" s="199">
        <v>0</v>
      </c>
      <c r="X100" s="199">
        <v>0</v>
      </c>
      <c r="Y100" s="199">
        <v>0</v>
      </c>
      <c r="Z100" s="199">
        <v>0</v>
      </c>
      <c r="AA100" s="199">
        <v>0</v>
      </c>
      <c r="AB100" s="199">
        <v>0</v>
      </c>
      <c r="AC100" s="199">
        <v>0</v>
      </c>
      <c r="AD100" s="199">
        <v>0</v>
      </c>
      <c r="AE100" s="199">
        <v>0</v>
      </c>
      <c r="AF100" s="199">
        <v>0</v>
      </c>
      <c r="AG100" s="199">
        <v>0</v>
      </c>
      <c r="AH100" s="199">
        <v>0</v>
      </c>
      <c r="AI100" s="199">
        <v>0</v>
      </c>
      <c r="AJ100" s="199">
        <v>0</v>
      </c>
      <c r="AK100" s="199">
        <v>0</v>
      </c>
      <c r="AL100" s="199">
        <v>0</v>
      </c>
      <c r="AM100" s="199">
        <v>0</v>
      </c>
      <c r="AN100" s="199">
        <v>0</v>
      </c>
      <c r="AO100" s="199">
        <f t="shared" si="41"/>
        <v>28566544</v>
      </c>
      <c r="AP100" s="199">
        <f t="shared" si="42"/>
        <v>28566544</v>
      </c>
      <c r="AQ100" s="199">
        <f t="shared" si="43"/>
        <v>28566544</v>
      </c>
      <c r="AR100" s="199">
        <f t="shared" si="44"/>
        <v>28566544</v>
      </c>
      <c r="AS100" s="185"/>
    </row>
    <row r="101" spans="1:45" s="186" customFormat="1" ht="14" thickTop="1" thickBot="1" x14ac:dyDescent="0.35">
      <c r="A101" s="193"/>
      <c r="B101" s="193"/>
      <c r="C101" s="193"/>
      <c r="D101" s="193"/>
      <c r="E101" s="193"/>
      <c r="F101" s="193"/>
      <c r="G101" s="193"/>
      <c r="H101" s="202" t="s">
        <v>754</v>
      </c>
      <c r="I101" s="195">
        <f>+I102</f>
        <v>8562936680</v>
      </c>
      <c r="J101" s="195">
        <f t="shared" ref="J101:AN101" si="49">+J102</f>
        <v>8253743462</v>
      </c>
      <c r="K101" s="195">
        <f t="shared" si="49"/>
        <v>7637980776</v>
      </c>
      <c r="L101" s="195">
        <f t="shared" si="49"/>
        <v>4582580493</v>
      </c>
      <c r="M101" s="195">
        <f t="shared" si="49"/>
        <v>0</v>
      </c>
      <c r="N101" s="195">
        <f t="shared" si="49"/>
        <v>0</v>
      </c>
      <c r="O101" s="195">
        <f t="shared" si="49"/>
        <v>0</v>
      </c>
      <c r="P101" s="195">
        <f t="shared" si="49"/>
        <v>0</v>
      </c>
      <c r="Q101" s="195">
        <f t="shared" si="49"/>
        <v>0</v>
      </c>
      <c r="R101" s="195">
        <f t="shared" si="49"/>
        <v>0</v>
      </c>
      <c r="S101" s="195">
        <f t="shared" si="49"/>
        <v>0</v>
      </c>
      <c r="T101" s="195">
        <f t="shared" si="49"/>
        <v>0</v>
      </c>
      <c r="U101" s="195">
        <f t="shared" si="49"/>
        <v>0</v>
      </c>
      <c r="V101" s="195">
        <f t="shared" si="49"/>
        <v>0</v>
      </c>
      <c r="W101" s="195">
        <f t="shared" si="49"/>
        <v>0</v>
      </c>
      <c r="X101" s="195">
        <f t="shared" si="49"/>
        <v>0</v>
      </c>
      <c r="Y101" s="195">
        <f t="shared" si="49"/>
        <v>0</v>
      </c>
      <c r="Z101" s="195">
        <f t="shared" si="49"/>
        <v>0</v>
      </c>
      <c r="AA101" s="195">
        <f t="shared" si="49"/>
        <v>0</v>
      </c>
      <c r="AB101" s="195">
        <f t="shared" si="49"/>
        <v>0</v>
      </c>
      <c r="AC101" s="195">
        <f t="shared" si="49"/>
        <v>0</v>
      </c>
      <c r="AD101" s="195">
        <f t="shared" si="49"/>
        <v>0</v>
      </c>
      <c r="AE101" s="195">
        <f t="shared" si="49"/>
        <v>0</v>
      </c>
      <c r="AF101" s="195">
        <f t="shared" si="49"/>
        <v>0</v>
      </c>
      <c r="AG101" s="195">
        <f t="shared" si="49"/>
        <v>0</v>
      </c>
      <c r="AH101" s="195">
        <f t="shared" si="49"/>
        <v>0</v>
      </c>
      <c r="AI101" s="195">
        <f t="shared" si="49"/>
        <v>0</v>
      </c>
      <c r="AJ101" s="195">
        <f t="shared" si="49"/>
        <v>0</v>
      </c>
      <c r="AK101" s="195">
        <f t="shared" si="49"/>
        <v>0</v>
      </c>
      <c r="AL101" s="195">
        <f t="shared" si="49"/>
        <v>0</v>
      </c>
      <c r="AM101" s="195">
        <f t="shared" si="49"/>
        <v>0</v>
      </c>
      <c r="AN101" s="195">
        <f t="shared" si="49"/>
        <v>0</v>
      </c>
      <c r="AO101" s="195">
        <f t="shared" si="41"/>
        <v>8562936680</v>
      </c>
      <c r="AP101" s="195">
        <f t="shared" si="42"/>
        <v>8253743462</v>
      </c>
      <c r="AQ101" s="195">
        <f t="shared" si="43"/>
        <v>7637980776</v>
      </c>
      <c r="AR101" s="195">
        <f t="shared" si="44"/>
        <v>4582580493</v>
      </c>
      <c r="AS101" s="185"/>
    </row>
    <row r="102" spans="1:45" s="186" customFormat="1" ht="40" thickTop="1" thickBot="1" x14ac:dyDescent="0.35">
      <c r="A102" s="193"/>
      <c r="B102" s="193"/>
      <c r="C102" s="193"/>
      <c r="D102" s="193"/>
      <c r="E102" s="193"/>
      <c r="F102" s="193"/>
      <c r="G102" s="193"/>
      <c r="H102" s="194" t="s">
        <v>820</v>
      </c>
      <c r="I102" s="195">
        <f t="shared" ref="I102:AN102" si="50">SUM(I103:I111)</f>
        <v>8562936680</v>
      </c>
      <c r="J102" s="195">
        <f t="shared" si="50"/>
        <v>8253743462</v>
      </c>
      <c r="K102" s="195">
        <f t="shared" si="50"/>
        <v>7637980776</v>
      </c>
      <c r="L102" s="195">
        <f t="shared" si="50"/>
        <v>4582580493</v>
      </c>
      <c r="M102" s="195">
        <f t="shared" si="50"/>
        <v>0</v>
      </c>
      <c r="N102" s="195">
        <f t="shared" si="50"/>
        <v>0</v>
      </c>
      <c r="O102" s="195">
        <f t="shared" si="50"/>
        <v>0</v>
      </c>
      <c r="P102" s="195">
        <f t="shared" si="50"/>
        <v>0</v>
      </c>
      <c r="Q102" s="195">
        <f t="shared" si="50"/>
        <v>0</v>
      </c>
      <c r="R102" s="195">
        <f t="shared" si="50"/>
        <v>0</v>
      </c>
      <c r="S102" s="195">
        <f t="shared" si="50"/>
        <v>0</v>
      </c>
      <c r="T102" s="195">
        <f t="shared" si="50"/>
        <v>0</v>
      </c>
      <c r="U102" s="195">
        <f t="shared" si="50"/>
        <v>0</v>
      </c>
      <c r="V102" s="195">
        <f t="shared" si="50"/>
        <v>0</v>
      </c>
      <c r="W102" s="195">
        <f t="shared" si="50"/>
        <v>0</v>
      </c>
      <c r="X102" s="195">
        <f t="shared" si="50"/>
        <v>0</v>
      </c>
      <c r="Y102" s="195">
        <f t="shared" si="50"/>
        <v>0</v>
      </c>
      <c r="Z102" s="195">
        <f t="shared" si="50"/>
        <v>0</v>
      </c>
      <c r="AA102" s="195">
        <f t="shared" si="50"/>
        <v>0</v>
      </c>
      <c r="AB102" s="195">
        <f t="shared" si="50"/>
        <v>0</v>
      </c>
      <c r="AC102" s="195">
        <f t="shared" si="50"/>
        <v>0</v>
      </c>
      <c r="AD102" s="195">
        <f t="shared" si="50"/>
        <v>0</v>
      </c>
      <c r="AE102" s="195">
        <f t="shared" si="50"/>
        <v>0</v>
      </c>
      <c r="AF102" s="195">
        <f t="shared" si="50"/>
        <v>0</v>
      </c>
      <c r="AG102" s="195">
        <f t="shared" si="50"/>
        <v>0</v>
      </c>
      <c r="AH102" s="195">
        <f t="shared" si="50"/>
        <v>0</v>
      </c>
      <c r="AI102" s="195">
        <f t="shared" si="50"/>
        <v>0</v>
      </c>
      <c r="AJ102" s="195">
        <f t="shared" si="50"/>
        <v>0</v>
      </c>
      <c r="AK102" s="195">
        <f t="shared" si="50"/>
        <v>0</v>
      </c>
      <c r="AL102" s="195">
        <f t="shared" si="50"/>
        <v>0</v>
      </c>
      <c r="AM102" s="195">
        <f t="shared" si="50"/>
        <v>0</v>
      </c>
      <c r="AN102" s="195">
        <f t="shared" si="50"/>
        <v>0</v>
      </c>
      <c r="AO102" s="195">
        <f t="shared" si="41"/>
        <v>8562936680</v>
      </c>
      <c r="AP102" s="195">
        <f t="shared" si="42"/>
        <v>8253743462</v>
      </c>
      <c r="AQ102" s="195">
        <f t="shared" si="43"/>
        <v>7637980776</v>
      </c>
      <c r="AR102" s="195">
        <f t="shared" si="44"/>
        <v>4582580493</v>
      </c>
      <c r="AS102" s="185"/>
    </row>
    <row r="103" spans="1:45" s="186" customFormat="1" ht="27" thickTop="1" thickBot="1" x14ac:dyDescent="0.35">
      <c r="A103" s="196"/>
      <c r="B103" s="196"/>
      <c r="C103" s="196"/>
      <c r="D103" s="196"/>
      <c r="E103" s="197"/>
      <c r="F103" s="197"/>
      <c r="G103" s="196"/>
      <c r="H103" s="198" t="s">
        <v>755</v>
      </c>
      <c r="I103" s="199">
        <v>0</v>
      </c>
      <c r="J103" s="199">
        <v>0</v>
      </c>
      <c r="K103" s="199">
        <v>0</v>
      </c>
      <c r="L103" s="199">
        <v>0</v>
      </c>
      <c r="M103" s="199">
        <v>0</v>
      </c>
      <c r="N103" s="199">
        <v>0</v>
      </c>
      <c r="O103" s="199">
        <v>0</v>
      </c>
      <c r="P103" s="199">
        <v>0</v>
      </c>
      <c r="Q103" s="199">
        <v>0</v>
      </c>
      <c r="R103" s="199">
        <v>0</v>
      </c>
      <c r="S103" s="199">
        <v>0</v>
      </c>
      <c r="T103" s="199">
        <v>0</v>
      </c>
      <c r="U103" s="199">
        <v>0</v>
      </c>
      <c r="V103" s="199">
        <v>0</v>
      </c>
      <c r="W103" s="199">
        <v>0</v>
      </c>
      <c r="X103" s="199">
        <v>0</v>
      </c>
      <c r="Y103" s="199">
        <v>0</v>
      </c>
      <c r="Z103" s="199">
        <v>0</v>
      </c>
      <c r="AA103" s="199">
        <v>0</v>
      </c>
      <c r="AB103" s="199">
        <v>0</v>
      </c>
      <c r="AC103" s="199">
        <v>0</v>
      </c>
      <c r="AD103" s="199">
        <v>0</v>
      </c>
      <c r="AE103" s="199">
        <v>0</v>
      </c>
      <c r="AF103" s="199">
        <v>0</v>
      </c>
      <c r="AG103" s="199">
        <v>0</v>
      </c>
      <c r="AH103" s="199">
        <v>0</v>
      </c>
      <c r="AI103" s="199">
        <v>0</v>
      </c>
      <c r="AJ103" s="199">
        <v>0</v>
      </c>
      <c r="AK103" s="199">
        <v>0</v>
      </c>
      <c r="AL103" s="199">
        <v>0</v>
      </c>
      <c r="AM103" s="199">
        <v>0</v>
      </c>
      <c r="AN103" s="199">
        <v>0</v>
      </c>
      <c r="AO103" s="199">
        <f t="shared" si="41"/>
        <v>0</v>
      </c>
      <c r="AP103" s="199">
        <f t="shared" si="42"/>
        <v>0</v>
      </c>
      <c r="AQ103" s="199">
        <f t="shared" si="43"/>
        <v>0</v>
      </c>
      <c r="AR103" s="199">
        <f t="shared" si="44"/>
        <v>0</v>
      </c>
      <c r="AS103" s="185"/>
    </row>
    <row r="104" spans="1:45" s="186" customFormat="1" ht="14" thickTop="1" thickBot="1" x14ac:dyDescent="0.35">
      <c r="A104" s="196"/>
      <c r="B104" s="196"/>
      <c r="C104" s="196"/>
      <c r="D104" s="196"/>
      <c r="E104" s="197"/>
      <c r="F104" s="197"/>
      <c r="G104" s="196"/>
      <c r="H104" s="198" t="s">
        <v>756</v>
      </c>
      <c r="I104" s="199">
        <v>6368841260</v>
      </c>
      <c r="J104" s="199">
        <v>6335631417</v>
      </c>
      <c r="K104" s="199">
        <v>6282734137</v>
      </c>
      <c r="L104" s="199">
        <v>3409355351</v>
      </c>
      <c r="M104" s="199">
        <v>0</v>
      </c>
      <c r="N104" s="199">
        <v>0</v>
      </c>
      <c r="O104" s="199">
        <v>0</v>
      </c>
      <c r="P104" s="199">
        <v>0</v>
      </c>
      <c r="Q104" s="199">
        <v>0</v>
      </c>
      <c r="R104" s="199">
        <v>0</v>
      </c>
      <c r="S104" s="199">
        <v>0</v>
      </c>
      <c r="T104" s="199">
        <v>0</v>
      </c>
      <c r="U104" s="199">
        <v>0</v>
      </c>
      <c r="V104" s="199">
        <v>0</v>
      </c>
      <c r="W104" s="199">
        <v>0</v>
      </c>
      <c r="X104" s="199">
        <v>0</v>
      </c>
      <c r="Y104" s="199">
        <v>0</v>
      </c>
      <c r="Z104" s="199">
        <v>0</v>
      </c>
      <c r="AA104" s="199">
        <v>0</v>
      </c>
      <c r="AB104" s="199">
        <v>0</v>
      </c>
      <c r="AC104" s="199">
        <v>0</v>
      </c>
      <c r="AD104" s="199">
        <v>0</v>
      </c>
      <c r="AE104" s="199">
        <v>0</v>
      </c>
      <c r="AF104" s="199">
        <v>0</v>
      </c>
      <c r="AG104" s="199">
        <v>0</v>
      </c>
      <c r="AH104" s="199">
        <v>0</v>
      </c>
      <c r="AI104" s="199">
        <v>0</v>
      </c>
      <c r="AJ104" s="199">
        <v>0</v>
      </c>
      <c r="AK104" s="199">
        <v>0</v>
      </c>
      <c r="AL104" s="199">
        <v>0</v>
      </c>
      <c r="AM104" s="199">
        <v>0</v>
      </c>
      <c r="AN104" s="199">
        <v>0</v>
      </c>
      <c r="AO104" s="199">
        <f t="shared" si="41"/>
        <v>6368841260</v>
      </c>
      <c r="AP104" s="199">
        <f t="shared" si="42"/>
        <v>6335631417</v>
      </c>
      <c r="AQ104" s="199">
        <f t="shared" si="43"/>
        <v>6282734137</v>
      </c>
      <c r="AR104" s="199">
        <f t="shared" si="44"/>
        <v>3409355351</v>
      </c>
      <c r="AS104" s="185"/>
    </row>
    <row r="105" spans="1:45" s="186" customFormat="1" ht="19.5" customHeight="1" thickTop="1" thickBot="1" x14ac:dyDescent="0.35">
      <c r="A105" s="196"/>
      <c r="B105" s="196"/>
      <c r="C105" s="196"/>
      <c r="D105" s="196"/>
      <c r="E105" s="197"/>
      <c r="F105" s="197"/>
      <c r="G105" s="196"/>
      <c r="H105" s="198" t="s">
        <v>757</v>
      </c>
      <c r="I105" s="199">
        <v>120600000</v>
      </c>
      <c r="J105" s="199">
        <v>120600000</v>
      </c>
      <c r="K105" s="199">
        <v>0</v>
      </c>
      <c r="L105" s="199">
        <v>0</v>
      </c>
      <c r="M105" s="199">
        <v>0</v>
      </c>
      <c r="N105" s="199">
        <v>0</v>
      </c>
      <c r="O105" s="199">
        <v>0</v>
      </c>
      <c r="P105" s="199">
        <v>0</v>
      </c>
      <c r="Q105" s="199">
        <v>0</v>
      </c>
      <c r="R105" s="199">
        <v>0</v>
      </c>
      <c r="S105" s="199">
        <v>0</v>
      </c>
      <c r="T105" s="199">
        <v>0</v>
      </c>
      <c r="U105" s="199">
        <v>0</v>
      </c>
      <c r="V105" s="199">
        <v>0</v>
      </c>
      <c r="W105" s="199">
        <v>0</v>
      </c>
      <c r="X105" s="199">
        <v>0</v>
      </c>
      <c r="Y105" s="199">
        <v>0</v>
      </c>
      <c r="Z105" s="199">
        <v>0</v>
      </c>
      <c r="AA105" s="199">
        <v>0</v>
      </c>
      <c r="AB105" s="199">
        <v>0</v>
      </c>
      <c r="AC105" s="199">
        <v>0</v>
      </c>
      <c r="AD105" s="199">
        <v>0</v>
      </c>
      <c r="AE105" s="199">
        <v>0</v>
      </c>
      <c r="AF105" s="199">
        <v>0</v>
      </c>
      <c r="AG105" s="199">
        <v>0</v>
      </c>
      <c r="AH105" s="199">
        <v>0</v>
      </c>
      <c r="AI105" s="199">
        <v>0</v>
      </c>
      <c r="AJ105" s="199">
        <v>0</v>
      </c>
      <c r="AK105" s="199">
        <v>0</v>
      </c>
      <c r="AL105" s="199">
        <v>0</v>
      </c>
      <c r="AM105" s="199">
        <v>0</v>
      </c>
      <c r="AN105" s="199">
        <v>0</v>
      </c>
      <c r="AO105" s="199">
        <f t="shared" si="41"/>
        <v>120600000</v>
      </c>
      <c r="AP105" s="199">
        <f t="shared" si="42"/>
        <v>120600000</v>
      </c>
      <c r="AQ105" s="199">
        <f t="shared" si="43"/>
        <v>0</v>
      </c>
      <c r="AR105" s="199">
        <f t="shared" si="44"/>
        <v>0</v>
      </c>
      <c r="AS105" s="185"/>
    </row>
    <row r="106" spans="1:45" s="186" customFormat="1" ht="14" thickTop="1" thickBot="1" x14ac:dyDescent="0.35">
      <c r="A106" s="196"/>
      <c r="B106" s="196"/>
      <c r="C106" s="196"/>
      <c r="D106" s="196"/>
      <c r="E106" s="197"/>
      <c r="F106" s="197"/>
      <c r="G106" s="196"/>
      <c r="H106" s="238" t="s">
        <v>865</v>
      </c>
      <c r="I106" s="199">
        <v>279110482</v>
      </c>
      <c r="J106" s="199">
        <v>270834012</v>
      </c>
      <c r="K106" s="199">
        <v>270834012</v>
      </c>
      <c r="L106" s="199">
        <v>255860088</v>
      </c>
      <c r="M106" s="199">
        <v>0</v>
      </c>
      <c r="N106" s="199">
        <v>0</v>
      </c>
      <c r="O106" s="199">
        <v>0</v>
      </c>
      <c r="P106" s="199">
        <v>0</v>
      </c>
      <c r="Q106" s="199">
        <v>0</v>
      </c>
      <c r="R106" s="199">
        <v>0</v>
      </c>
      <c r="S106" s="199">
        <v>0</v>
      </c>
      <c r="T106" s="199">
        <v>0</v>
      </c>
      <c r="U106" s="199">
        <v>0</v>
      </c>
      <c r="V106" s="199">
        <v>0</v>
      </c>
      <c r="W106" s="199">
        <v>0</v>
      </c>
      <c r="X106" s="199">
        <v>0</v>
      </c>
      <c r="Y106" s="199">
        <v>0</v>
      </c>
      <c r="Z106" s="199">
        <v>0</v>
      </c>
      <c r="AA106" s="199">
        <v>0</v>
      </c>
      <c r="AB106" s="199">
        <v>0</v>
      </c>
      <c r="AC106" s="199">
        <v>0</v>
      </c>
      <c r="AD106" s="199">
        <v>0</v>
      </c>
      <c r="AE106" s="199">
        <v>0</v>
      </c>
      <c r="AF106" s="199">
        <v>0</v>
      </c>
      <c r="AG106" s="199">
        <v>0</v>
      </c>
      <c r="AH106" s="199">
        <v>0</v>
      </c>
      <c r="AI106" s="199">
        <v>0</v>
      </c>
      <c r="AJ106" s="199">
        <v>0</v>
      </c>
      <c r="AK106" s="199">
        <v>0</v>
      </c>
      <c r="AL106" s="199">
        <v>0</v>
      </c>
      <c r="AM106" s="199">
        <v>0</v>
      </c>
      <c r="AN106" s="199">
        <v>0</v>
      </c>
      <c r="AO106" s="199">
        <f t="shared" si="41"/>
        <v>279110482</v>
      </c>
      <c r="AP106" s="199">
        <f t="shared" si="42"/>
        <v>270834012</v>
      </c>
      <c r="AQ106" s="199">
        <f t="shared" si="43"/>
        <v>270834012</v>
      </c>
      <c r="AR106" s="199">
        <f t="shared" si="44"/>
        <v>255860088</v>
      </c>
      <c r="AS106" s="185"/>
    </row>
    <row r="107" spans="1:45" s="186" customFormat="1" ht="27" thickTop="1" thickBot="1" x14ac:dyDescent="0.35">
      <c r="A107" s="196"/>
      <c r="B107" s="196"/>
      <c r="C107" s="196"/>
      <c r="D107" s="196"/>
      <c r="E107" s="197"/>
      <c r="F107" s="197"/>
      <c r="G107" s="196"/>
      <c r="H107" s="198" t="s">
        <v>759</v>
      </c>
      <c r="I107" s="199">
        <v>1400877647</v>
      </c>
      <c r="J107" s="199">
        <v>1351202565</v>
      </c>
      <c r="K107" s="199">
        <v>953052971</v>
      </c>
      <c r="L107" s="199">
        <v>786005398</v>
      </c>
      <c r="M107" s="199">
        <v>0</v>
      </c>
      <c r="N107" s="199">
        <v>0</v>
      </c>
      <c r="O107" s="199">
        <v>0</v>
      </c>
      <c r="P107" s="199">
        <v>0</v>
      </c>
      <c r="Q107" s="199">
        <v>0</v>
      </c>
      <c r="R107" s="199">
        <v>0</v>
      </c>
      <c r="S107" s="199">
        <v>0</v>
      </c>
      <c r="T107" s="199">
        <v>0</v>
      </c>
      <c r="U107" s="199">
        <v>0</v>
      </c>
      <c r="V107" s="199">
        <v>0</v>
      </c>
      <c r="W107" s="199">
        <v>0</v>
      </c>
      <c r="X107" s="199">
        <v>0</v>
      </c>
      <c r="Y107" s="199">
        <v>0</v>
      </c>
      <c r="Z107" s="199">
        <v>0</v>
      </c>
      <c r="AA107" s="199">
        <v>0</v>
      </c>
      <c r="AB107" s="199">
        <v>0</v>
      </c>
      <c r="AC107" s="199">
        <v>0</v>
      </c>
      <c r="AD107" s="199">
        <v>0</v>
      </c>
      <c r="AE107" s="199">
        <v>0</v>
      </c>
      <c r="AF107" s="199">
        <v>0</v>
      </c>
      <c r="AG107" s="199">
        <v>0</v>
      </c>
      <c r="AH107" s="199">
        <v>0</v>
      </c>
      <c r="AI107" s="199">
        <v>0</v>
      </c>
      <c r="AJ107" s="199">
        <v>0</v>
      </c>
      <c r="AK107" s="199">
        <v>0</v>
      </c>
      <c r="AL107" s="199">
        <v>0</v>
      </c>
      <c r="AM107" s="199">
        <v>0</v>
      </c>
      <c r="AN107" s="199">
        <v>0</v>
      </c>
      <c r="AO107" s="199">
        <f t="shared" si="41"/>
        <v>1400877647</v>
      </c>
      <c r="AP107" s="199">
        <f t="shared" si="42"/>
        <v>1351202565</v>
      </c>
      <c r="AQ107" s="199">
        <f t="shared" si="43"/>
        <v>953052971</v>
      </c>
      <c r="AR107" s="199">
        <f t="shared" si="44"/>
        <v>786005398</v>
      </c>
      <c r="AS107" s="185"/>
    </row>
    <row r="108" spans="1:45" s="186" customFormat="1" ht="14" thickTop="1" thickBot="1" x14ac:dyDescent="0.35">
      <c r="A108" s="196"/>
      <c r="B108" s="196"/>
      <c r="C108" s="196"/>
      <c r="D108" s="196"/>
      <c r="E108" s="197"/>
      <c r="F108" s="197"/>
      <c r="G108" s="196"/>
      <c r="H108" s="198" t="s">
        <v>758</v>
      </c>
      <c r="I108" s="199">
        <v>60349595</v>
      </c>
      <c r="J108" s="199">
        <v>60349595</v>
      </c>
      <c r="K108" s="199">
        <v>25578081</v>
      </c>
      <c r="L108" s="199">
        <v>25578081</v>
      </c>
      <c r="M108" s="199">
        <v>0</v>
      </c>
      <c r="N108" s="199">
        <v>0</v>
      </c>
      <c r="O108" s="199">
        <v>0</v>
      </c>
      <c r="P108" s="199">
        <v>0</v>
      </c>
      <c r="Q108" s="199">
        <v>0</v>
      </c>
      <c r="R108" s="199">
        <v>0</v>
      </c>
      <c r="S108" s="199">
        <v>0</v>
      </c>
      <c r="T108" s="199">
        <v>0</v>
      </c>
      <c r="U108" s="199">
        <v>0</v>
      </c>
      <c r="V108" s="199">
        <v>0</v>
      </c>
      <c r="W108" s="199">
        <v>0</v>
      </c>
      <c r="X108" s="199">
        <v>0</v>
      </c>
      <c r="Y108" s="199">
        <v>0</v>
      </c>
      <c r="Z108" s="199">
        <v>0</v>
      </c>
      <c r="AA108" s="199">
        <v>0</v>
      </c>
      <c r="AB108" s="199">
        <v>0</v>
      </c>
      <c r="AC108" s="199">
        <v>0</v>
      </c>
      <c r="AD108" s="199">
        <v>0</v>
      </c>
      <c r="AE108" s="199">
        <v>0</v>
      </c>
      <c r="AF108" s="199">
        <v>0</v>
      </c>
      <c r="AG108" s="199">
        <v>0</v>
      </c>
      <c r="AH108" s="199">
        <v>0</v>
      </c>
      <c r="AI108" s="199">
        <v>0</v>
      </c>
      <c r="AJ108" s="199">
        <v>0</v>
      </c>
      <c r="AK108" s="199">
        <v>0</v>
      </c>
      <c r="AL108" s="199">
        <v>0</v>
      </c>
      <c r="AM108" s="199">
        <v>0</v>
      </c>
      <c r="AN108" s="199">
        <v>0</v>
      </c>
      <c r="AO108" s="199">
        <f t="shared" si="41"/>
        <v>60349595</v>
      </c>
      <c r="AP108" s="199">
        <f t="shared" si="42"/>
        <v>60349595</v>
      </c>
      <c r="AQ108" s="199">
        <f t="shared" si="43"/>
        <v>25578081</v>
      </c>
      <c r="AR108" s="199">
        <f t="shared" si="44"/>
        <v>25578081</v>
      </c>
      <c r="AS108" s="185"/>
    </row>
    <row r="109" spans="1:45" s="186" customFormat="1" ht="27" thickTop="1" thickBot="1" x14ac:dyDescent="0.35">
      <c r="A109" s="196"/>
      <c r="B109" s="196"/>
      <c r="C109" s="196"/>
      <c r="D109" s="196"/>
      <c r="E109" s="197"/>
      <c r="F109" s="197"/>
      <c r="G109" s="196"/>
      <c r="H109" s="238" t="s">
        <v>866</v>
      </c>
      <c r="I109" s="199">
        <v>309557738</v>
      </c>
      <c r="J109" s="199">
        <v>91525915</v>
      </c>
      <c r="K109" s="199">
        <v>82181617</v>
      </c>
      <c r="L109" s="199">
        <v>82181617</v>
      </c>
      <c r="M109" s="199">
        <v>0</v>
      </c>
      <c r="N109" s="199">
        <v>0</v>
      </c>
      <c r="O109" s="199">
        <v>0</v>
      </c>
      <c r="P109" s="199">
        <v>0</v>
      </c>
      <c r="Q109" s="199">
        <v>0</v>
      </c>
      <c r="R109" s="199">
        <v>0</v>
      </c>
      <c r="S109" s="199">
        <v>0</v>
      </c>
      <c r="T109" s="199">
        <v>0</v>
      </c>
      <c r="U109" s="199">
        <v>0</v>
      </c>
      <c r="V109" s="199">
        <v>0</v>
      </c>
      <c r="W109" s="199">
        <v>0</v>
      </c>
      <c r="X109" s="199">
        <v>0</v>
      </c>
      <c r="Y109" s="199">
        <v>0</v>
      </c>
      <c r="Z109" s="199">
        <v>0</v>
      </c>
      <c r="AA109" s="199">
        <v>0</v>
      </c>
      <c r="AB109" s="199">
        <v>0</v>
      </c>
      <c r="AC109" s="199">
        <v>0</v>
      </c>
      <c r="AD109" s="199">
        <v>0</v>
      </c>
      <c r="AE109" s="199">
        <v>0</v>
      </c>
      <c r="AF109" s="199">
        <v>0</v>
      </c>
      <c r="AG109" s="199">
        <v>0</v>
      </c>
      <c r="AH109" s="199">
        <v>0</v>
      </c>
      <c r="AI109" s="199">
        <v>0</v>
      </c>
      <c r="AJ109" s="199">
        <v>0</v>
      </c>
      <c r="AK109" s="199">
        <v>0</v>
      </c>
      <c r="AL109" s="199">
        <v>0</v>
      </c>
      <c r="AM109" s="199">
        <v>0</v>
      </c>
      <c r="AN109" s="199">
        <v>0</v>
      </c>
      <c r="AO109" s="199">
        <f t="shared" si="41"/>
        <v>309557738</v>
      </c>
      <c r="AP109" s="239">
        <f t="shared" si="42"/>
        <v>91525915</v>
      </c>
      <c r="AQ109" s="199">
        <f t="shared" si="43"/>
        <v>82181617</v>
      </c>
      <c r="AR109" s="199">
        <f t="shared" si="44"/>
        <v>82181617</v>
      </c>
      <c r="AS109" s="185"/>
    </row>
    <row r="110" spans="1:45" s="186" customFormat="1" ht="27" thickTop="1" thickBot="1" x14ac:dyDescent="0.35">
      <c r="A110" s="196"/>
      <c r="B110" s="196"/>
      <c r="C110" s="196"/>
      <c r="D110" s="196"/>
      <c r="E110" s="197"/>
      <c r="F110" s="197"/>
      <c r="G110" s="196"/>
      <c r="H110" s="198" t="s">
        <v>760</v>
      </c>
      <c r="I110" s="199">
        <v>0</v>
      </c>
      <c r="J110" s="199">
        <v>0</v>
      </c>
      <c r="K110" s="199">
        <v>0</v>
      </c>
      <c r="L110" s="199">
        <v>0</v>
      </c>
      <c r="M110" s="199">
        <v>0</v>
      </c>
      <c r="N110" s="199">
        <v>0</v>
      </c>
      <c r="O110" s="199">
        <v>0</v>
      </c>
      <c r="P110" s="199">
        <v>0</v>
      </c>
      <c r="Q110" s="199">
        <v>0</v>
      </c>
      <c r="R110" s="199">
        <v>0</v>
      </c>
      <c r="S110" s="199">
        <v>0</v>
      </c>
      <c r="T110" s="199">
        <v>0</v>
      </c>
      <c r="U110" s="199">
        <v>0</v>
      </c>
      <c r="V110" s="199">
        <v>0</v>
      </c>
      <c r="W110" s="199">
        <v>0</v>
      </c>
      <c r="X110" s="199">
        <v>0</v>
      </c>
      <c r="Y110" s="199">
        <v>0</v>
      </c>
      <c r="Z110" s="199">
        <v>0</v>
      </c>
      <c r="AA110" s="199">
        <v>0</v>
      </c>
      <c r="AB110" s="199">
        <v>0</v>
      </c>
      <c r="AC110" s="199">
        <v>0</v>
      </c>
      <c r="AD110" s="199">
        <v>0</v>
      </c>
      <c r="AE110" s="199">
        <v>0</v>
      </c>
      <c r="AF110" s="199">
        <v>0</v>
      </c>
      <c r="AG110" s="199">
        <v>0</v>
      </c>
      <c r="AH110" s="199">
        <v>0</v>
      </c>
      <c r="AI110" s="199">
        <v>0</v>
      </c>
      <c r="AJ110" s="199">
        <v>0</v>
      </c>
      <c r="AK110" s="199">
        <v>0</v>
      </c>
      <c r="AL110" s="199">
        <v>0</v>
      </c>
      <c r="AM110" s="199">
        <v>0</v>
      </c>
      <c r="AN110" s="199">
        <v>0</v>
      </c>
      <c r="AO110" s="199">
        <f t="shared" si="41"/>
        <v>0</v>
      </c>
      <c r="AP110" s="199">
        <f t="shared" si="42"/>
        <v>0</v>
      </c>
      <c r="AQ110" s="199">
        <f t="shared" si="43"/>
        <v>0</v>
      </c>
      <c r="AR110" s="199">
        <f t="shared" si="44"/>
        <v>0</v>
      </c>
      <c r="AS110" s="185"/>
    </row>
    <row r="111" spans="1:45" s="186" customFormat="1" ht="27" thickTop="1" thickBot="1" x14ac:dyDescent="0.35">
      <c r="A111" s="196"/>
      <c r="B111" s="196"/>
      <c r="C111" s="196"/>
      <c r="D111" s="196"/>
      <c r="E111" s="197"/>
      <c r="F111" s="197"/>
      <c r="G111" s="196"/>
      <c r="H111" s="198" t="s">
        <v>761</v>
      </c>
      <c r="I111" s="199">
        <v>23599958</v>
      </c>
      <c r="J111" s="199">
        <v>23599958</v>
      </c>
      <c r="K111" s="199">
        <v>23599958</v>
      </c>
      <c r="L111" s="199">
        <v>23599958</v>
      </c>
      <c r="M111" s="199">
        <v>0</v>
      </c>
      <c r="N111" s="199">
        <v>0</v>
      </c>
      <c r="O111" s="199">
        <v>0</v>
      </c>
      <c r="P111" s="199">
        <v>0</v>
      </c>
      <c r="Q111" s="199">
        <v>0</v>
      </c>
      <c r="R111" s="199">
        <v>0</v>
      </c>
      <c r="S111" s="199">
        <v>0</v>
      </c>
      <c r="T111" s="199">
        <v>0</v>
      </c>
      <c r="U111" s="199">
        <v>0</v>
      </c>
      <c r="V111" s="199">
        <v>0</v>
      </c>
      <c r="W111" s="199">
        <v>0</v>
      </c>
      <c r="X111" s="199">
        <v>0</v>
      </c>
      <c r="Y111" s="199">
        <v>0</v>
      </c>
      <c r="Z111" s="199">
        <v>0</v>
      </c>
      <c r="AA111" s="199">
        <v>0</v>
      </c>
      <c r="AB111" s="199">
        <v>0</v>
      </c>
      <c r="AC111" s="199">
        <v>0</v>
      </c>
      <c r="AD111" s="199">
        <v>0</v>
      </c>
      <c r="AE111" s="199">
        <v>0</v>
      </c>
      <c r="AF111" s="199">
        <v>0</v>
      </c>
      <c r="AG111" s="199">
        <v>0</v>
      </c>
      <c r="AH111" s="199">
        <v>0</v>
      </c>
      <c r="AI111" s="199">
        <v>0</v>
      </c>
      <c r="AJ111" s="199">
        <v>0</v>
      </c>
      <c r="AK111" s="199">
        <v>0</v>
      </c>
      <c r="AL111" s="199">
        <v>0</v>
      </c>
      <c r="AM111" s="199">
        <v>0</v>
      </c>
      <c r="AN111" s="199">
        <v>0</v>
      </c>
      <c r="AO111" s="199">
        <f t="shared" si="41"/>
        <v>23599958</v>
      </c>
      <c r="AP111" s="199">
        <f t="shared" si="42"/>
        <v>23599958</v>
      </c>
      <c r="AQ111" s="199">
        <f t="shared" si="43"/>
        <v>23599958</v>
      </c>
      <c r="AR111" s="199">
        <f t="shared" si="44"/>
        <v>23599958</v>
      </c>
      <c r="AS111" s="185"/>
    </row>
    <row r="112" spans="1:45" s="186" customFormat="1" ht="14" thickTop="1" thickBot="1" x14ac:dyDescent="0.35">
      <c r="A112" s="193"/>
      <c r="B112" s="193"/>
      <c r="C112" s="193"/>
      <c r="D112" s="193"/>
      <c r="E112" s="193"/>
      <c r="F112" s="193"/>
      <c r="G112" s="193"/>
      <c r="H112" s="202" t="s">
        <v>762</v>
      </c>
      <c r="I112" s="195">
        <f>+I113</f>
        <v>941977909</v>
      </c>
      <c r="J112" s="195">
        <f t="shared" ref="J112:AN112" si="51">+J113</f>
        <v>909857515</v>
      </c>
      <c r="K112" s="195">
        <f t="shared" si="51"/>
        <v>909857515</v>
      </c>
      <c r="L112" s="195">
        <f t="shared" si="51"/>
        <v>905641582</v>
      </c>
      <c r="M112" s="195">
        <f t="shared" si="51"/>
        <v>0</v>
      </c>
      <c r="N112" s="195">
        <f t="shared" si="51"/>
        <v>0</v>
      </c>
      <c r="O112" s="195">
        <f t="shared" si="51"/>
        <v>0</v>
      </c>
      <c r="P112" s="195">
        <f t="shared" si="51"/>
        <v>0</v>
      </c>
      <c r="Q112" s="195">
        <f t="shared" si="51"/>
        <v>0</v>
      </c>
      <c r="R112" s="195">
        <f t="shared" si="51"/>
        <v>0</v>
      </c>
      <c r="S112" s="195">
        <f t="shared" si="51"/>
        <v>0</v>
      </c>
      <c r="T112" s="195">
        <f t="shared" si="51"/>
        <v>0</v>
      </c>
      <c r="U112" s="195">
        <f t="shared" si="51"/>
        <v>0</v>
      </c>
      <c r="V112" s="195">
        <f t="shared" si="51"/>
        <v>0</v>
      </c>
      <c r="W112" s="195">
        <f t="shared" si="51"/>
        <v>0</v>
      </c>
      <c r="X112" s="195">
        <f t="shared" si="51"/>
        <v>0</v>
      </c>
      <c r="Y112" s="195">
        <f t="shared" si="51"/>
        <v>0</v>
      </c>
      <c r="Z112" s="195">
        <f t="shared" si="51"/>
        <v>0</v>
      </c>
      <c r="AA112" s="195">
        <f t="shared" si="51"/>
        <v>0</v>
      </c>
      <c r="AB112" s="195">
        <f t="shared" si="51"/>
        <v>0</v>
      </c>
      <c r="AC112" s="195">
        <f t="shared" si="51"/>
        <v>0</v>
      </c>
      <c r="AD112" s="195">
        <f t="shared" si="51"/>
        <v>0</v>
      </c>
      <c r="AE112" s="195">
        <f t="shared" si="51"/>
        <v>0</v>
      </c>
      <c r="AF112" s="195">
        <f t="shared" si="51"/>
        <v>0</v>
      </c>
      <c r="AG112" s="195">
        <f t="shared" si="51"/>
        <v>0</v>
      </c>
      <c r="AH112" s="195">
        <f t="shared" si="51"/>
        <v>0</v>
      </c>
      <c r="AI112" s="195">
        <f t="shared" si="51"/>
        <v>0</v>
      </c>
      <c r="AJ112" s="195">
        <f t="shared" si="51"/>
        <v>0</v>
      </c>
      <c r="AK112" s="195">
        <f t="shared" si="51"/>
        <v>0</v>
      </c>
      <c r="AL112" s="195">
        <f t="shared" si="51"/>
        <v>0</v>
      </c>
      <c r="AM112" s="195">
        <f t="shared" si="51"/>
        <v>0</v>
      </c>
      <c r="AN112" s="195">
        <f t="shared" si="51"/>
        <v>0</v>
      </c>
      <c r="AO112" s="195">
        <f t="shared" si="41"/>
        <v>941977909</v>
      </c>
      <c r="AP112" s="195">
        <f t="shared" si="42"/>
        <v>909857515</v>
      </c>
      <c r="AQ112" s="195">
        <f t="shared" si="43"/>
        <v>909857515</v>
      </c>
      <c r="AR112" s="195">
        <f t="shared" si="44"/>
        <v>905641582</v>
      </c>
      <c r="AS112" s="185"/>
    </row>
    <row r="113" spans="1:63" s="186" customFormat="1" ht="14" thickTop="1" thickBot="1" x14ac:dyDescent="0.35">
      <c r="A113" s="193"/>
      <c r="B113" s="193"/>
      <c r="C113" s="193"/>
      <c r="D113" s="193"/>
      <c r="E113" s="193"/>
      <c r="F113" s="193"/>
      <c r="G113" s="193"/>
      <c r="H113" s="202" t="s">
        <v>821</v>
      </c>
      <c r="I113" s="195">
        <f>SUM(I114:I115)</f>
        <v>941977909</v>
      </c>
      <c r="J113" s="195">
        <f t="shared" ref="J113:AN113" si="52">SUM(J114:J115)</f>
        <v>909857515</v>
      </c>
      <c r="K113" s="195">
        <f t="shared" si="52"/>
        <v>909857515</v>
      </c>
      <c r="L113" s="195">
        <f t="shared" si="52"/>
        <v>905641582</v>
      </c>
      <c r="M113" s="195">
        <f t="shared" si="52"/>
        <v>0</v>
      </c>
      <c r="N113" s="195">
        <f t="shared" si="52"/>
        <v>0</v>
      </c>
      <c r="O113" s="195">
        <f t="shared" si="52"/>
        <v>0</v>
      </c>
      <c r="P113" s="195">
        <f t="shared" si="52"/>
        <v>0</v>
      </c>
      <c r="Q113" s="195">
        <f t="shared" si="52"/>
        <v>0</v>
      </c>
      <c r="R113" s="195">
        <f t="shared" si="52"/>
        <v>0</v>
      </c>
      <c r="S113" s="195">
        <f t="shared" si="52"/>
        <v>0</v>
      </c>
      <c r="T113" s="195">
        <f t="shared" si="52"/>
        <v>0</v>
      </c>
      <c r="U113" s="195">
        <f t="shared" si="52"/>
        <v>0</v>
      </c>
      <c r="V113" s="195">
        <f t="shared" si="52"/>
        <v>0</v>
      </c>
      <c r="W113" s="195">
        <f t="shared" si="52"/>
        <v>0</v>
      </c>
      <c r="X113" s="195">
        <f t="shared" si="52"/>
        <v>0</v>
      </c>
      <c r="Y113" s="195">
        <f t="shared" si="52"/>
        <v>0</v>
      </c>
      <c r="Z113" s="195">
        <f t="shared" si="52"/>
        <v>0</v>
      </c>
      <c r="AA113" s="195">
        <f t="shared" si="52"/>
        <v>0</v>
      </c>
      <c r="AB113" s="195">
        <f t="shared" si="52"/>
        <v>0</v>
      </c>
      <c r="AC113" s="195">
        <f t="shared" si="52"/>
        <v>0</v>
      </c>
      <c r="AD113" s="195">
        <f t="shared" si="52"/>
        <v>0</v>
      </c>
      <c r="AE113" s="195">
        <f t="shared" si="52"/>
        <v>0</v>
      </c>
      <c r="AF113" s="195">
        <f t="shared" si="52"/>
        <v>0</v>
      </c>
      <c r="AG113" s="195">
        <f t="shared" si="52"/>
        <v>0</v>
      </c>
      <c r="AH113" s="195">
        <f t="shared" si="52"/>
        <v>0</v>
      </c>
      <c r="AI113" s="195">
        <f t="shared" si="52"/>
        <v>0</v>
      </c>
      <c r="AJ113" s="195">
        <f t="shared" si="52"/>
        <v>0</v>
      </c>
      <c r="AK113" s="195">
        <f t="shared" si="52"/>
        <v>0</v>
      </c>
      <c r="AL113" s="195">
        <f t="shared" si="52"/>
        <v>0</v>
      </c>
      <c r="AM113" s="195">
        <f t="shared" si="52"/>
        <v>0</v>
      </c>
      <c r="AN113" s="195">
        <f t="shared" si="52"/>
        <v>0</v>
      </c>
      <c r="AO113" s="195">
        <f t="shared" si="41"/>
        <v>941977909</v>
      </c>
      <c r="AP113" s="195">
        <f t="shared" si="42"/>
        <v>909857515</v>
      </c>
      <c r="AQ113" s="195">
        <f t="shared" si="43"/>
        <v>909857515</v>
      </c>
      <c r="AR113" s="195">
        <f t="shared" si="44"/>
        <v>905641582</v>
      </c>
      <c r="AS113" s="185"/>
    </row>
    <row r="114" spans="1:63" s="211" customFormat="1" ht="14" thickTop="1" thickBot="1" x14ac:dyDescent="0.35">
      <c r="A114" s="219"/>
      <c r="B114" s="219"/>
      <c r="C114" s="219"/>
      <c r="D114" s="219"/>
      <c r="E114" s="220"/>
      <c r="F114" s="220"/>
      <c r="G114" s="219"/>
      <c r="H114" s="221" t="s">
        <v>763</v>
      </c>
      <c r="I114" s="222">
        <v>0</v>
      </c>
      <c r="J114" s="222">
        <v>0</v>
      </c>
      <c r="K114" s="222">
        <v>0</v>
      </c>
      <c r="L114" s="222">
        <v>0</v>
      </c>
      <c r="M114" s="222">
        <v>0</v>
      </c>
      <c r="N114" s="222">
        <v>0</v>
      </c>
      <c r="O114" s="222">
        <v>0</v>
      </c>
      <c r="P114" s="222">
        <v>0</v>
      </c>
      <c r="Q114" s="222">
        <v>0</v>
      </c>
      <c r="R114" s="222">
        <v>0</v>
      </c>
      <c r="S114" s="222">
        <v>0</v>
      </c>
      <c r="T114" s="222">
        <v>0</v>
      </c>
      <c r="U114" s="222">
        <v>0</v>
      </c>
      <c r="V114" s="222">
        <v>0</v>
      </c>
      <c r="W114" s="222">
        <v>0</v>
      </c>
      <c r="X114" s="222">
        <v>0</v>
      </c>
      <c r="Y114" s="222">
        <v>0</v>
      </c>
      <c r="Z114" s="222">
        <v>0</v>
      </c>
      <c r="AA114" s="222">
        <v>0</v>
      </c>
      <c r="AB114" s="222">
        <v>0</v>
      </c>
      <c r="AC114" s="222">
        <v>0</v>
      </c>
      <c r="AD114" s="222">
        <v>0</v>
      </c>
      <c r="AE114" s="222">
        <v>0</v>
      </c>
      <c r="AF114" s="222">
        <v>0</v>
      </c>
      <c r="AG114" s="222">
        <v>0</v>
      </c>
      <c r="AH114" s="222">
        <v>0</v>
      </c>
      <c r="AI114" s="222">
        <v>0</v>
      </c>
      <c r="AJ114" s="222">
        <v>0</v>
      </c>
      <c r="AK114" s="222">
        <v>0</v>
      </c>
      <c r="AL114" s="222">
        <v>0</v>
      </c>
      <c r="AM114" s="222">
        <v>0</v>
      </c>
      <c r="AN114" s="222">
        <v>0</v>
      </c>
      <c r="AO114" s="222">
        <f t="shared" si="41"/>
        <v>0</v>
      </c>
      <c r="AP114" s="222">
        <f t="shared" si="42"/>
        <v>0</v>
      </c>
      <c r="AQ114" s="222">
        <f t="shared" si="43"/>
        <v>0</v>
      </c>
      <c r="AR114" s="222">
        <f t="shared" si="44"/>
        <v>0</v>
      </c>
      <c r="AS114" s="223"/>
    </row>
    <row r="115" spans="1:63" s="211" customFormat="1" ht="14" thickTop="1" thickBot="1" x14ac:dyDescent="0.35">
      <c r="A115" s="219"/>
      <c r="B115" s="219"/>
      <c r="C115" s="219"/>
      <c r="D115" s="219"/>
      <c r="E115" s="220"/>
      <c r="F115" s="220"/>
      <c r="G115" s="219"/>
      <c r="H115" s="221" t="s">
        <v>811</v>
      </c>
      <c r="I115" s="222">
        <v>941977909</v>
      </c>
      <c r="J115" s="222">
        <v>909857515</v>
      </c>
      <c r="K115" s="222">
        <v>909857515</v>
      </c>
      <c r="L115" s="222">
        <v>905641582</v>
      </c>
      <c r="M115" s="222">
        <v>0</v>
      </c>
      <c r="N115" s="222">
        <v>0</v>
      </c>
      <c r="O115" s="222">
        <v>0</v>
      </c>
      <c r="P115" s="222">
        <v>0</v>
      </c>
      <c r="Q115" s="222">
        <v>0</v>
      </c>
      <c r="R115" s="222">
        <v>0</v>
      </c>
      <c r="S115" s="222">
        <v>0</v>
      </c>
      <c r="T115" s="222">
        <v>0</v>
      </c>
      <c r="U115" s="222">
        <v>0</v>
      </c>
      <c r="V115" s="222">
        <v>0</v>
      </c>
      <c r="W115" s="222">
        <v>0</v>
      </c>
      <c r="X115" s="222">
        <v>0</v>
      </c>
      <c r="Y115" s="222">
        <v>0</v>
      </c>
      <c r="Z115" s="222">
        <v>0</v>
      </c>
      <c r="AA115" s="222">
        <v>0</v>
      </c>
      <c r="AB115" s="222">
        <v>0</v>
      </c>
      <c r="AC115" s="222">
        <v>0</v>
      </c>
      <c r="AD115" s="222">
        <v>0</v>
      </c>
      <c r="AE115" s="222">
        <v>0</v>
      </c>
      <c r="AF115" s="222">
        <v>0</v>
      </c>
      <c r="AG115" s="222">
        <v>0</v>
      </c>
      <c r="AH115" s="222">
        <v>0</v>
      </c>
      <c r="AI115" s="222">
        <v>0</v>
      </c>
      <c r="AJ115" s="222">
        <v>0</v>
      </c>
      <c r="AK115" s="222">
        <v>0</v>
      </c>
      <c r="AL115" s="222">
        <v>0</v>
      </c>
      <c r="AM115" s="222">
        <v>0</v>
      </c>
      <c r="AN115" s="222">
        <v>0</v>
      </c>
      <c r="AO115" s="222">
        <f t="shared" si="41"/>
        <v>941977909</v>
      </c>
      <c r="AP115" s="222">
        <f t="shared" si="42"/>
        <v>909857515</v>
      </c>
      <c r="AQ115" s="222">
        <f t="shared" si="43"/>
        <v>909857515</v>
      </c>
      <c r="AR115" s="222">
        <f t="shared" si="44"/>
        <v>905641582</v>
      </c>
      <c r="AS115" s="223"/>
    </row>
    <row r="116" spans="1:63" ht="14.25" customHeight="1" thickTop="1" thickBot="1" x14ac:dyDescent="0.4">
      <c r="A116" s="159"/>
      <c r="B116" s="131"/>
      <c r="C116" s="131"/>
      <c r="D116" s="131"/>
      <c r="E116" s="159"/>
      <c r="F116" s="159"/>
      <c r="G116" s="159"/>
      <c r="H116" s="132" t="s">
        <v>822</v>
      </c>
      <c r="I116" s="160">
        <f t="shared" ref="I116:AN116" si="53">+I117+I122+I142</f>
        <v>6890691316</v>
      </c>
      <c r="J116" s="160">
        <f t="shared" si="53"/>
        <v>6718247895</v>
      </c>
      <c r="K116" s="160">
        <f t="shared" si="53"/>
        <v>5820151324</v>
      </c>
      <c r="L116" s="160">
        <f t="shared" si="53"/>
        <v>5383749815</v>
      </c>
      <c r="M116" s="160">
        <f t="shared" si="53"/>
        <v>0</v>
      </c>
      <c r="N116" s="160">
        <f t="shared" si="53"/>
        <v>0</v>
      </c>
      <c r="O116" s="160">
        <f t="shared" si="53"/>
        <v>0</v>
      </c>
      <c r="P116" s="160">
        <f t="shared" si="53"/>
        <v>0</v>
      </c>
      <c r="Q116" s="160">
        <f t="shared" si="53"/>
        <v>0</v>
      </c>
      <c r="R116" s="160">
        <f t="shared" si="53"/>
        <v>0</v>
      </c>
      <c r="S116" s="160">
        <f t="shared" si="53"/>
        <v>0</v>
      </c>
      <c r="T116" s="160">
        <f t="shared" si="53"/>
        <v>0</v>
      </c>
      <c r="U116" s="160">
        <f t="shared" si="53"/>
        <v>0</v>
      </c>
      <c r="V116" s="160">
        <f t="shared" si="53"/>
        <v>0</v>
      </c>
      <c r="W116" s="160">
        <f t="shared" si="53"/>
        <v>0</v>
      </c>
      <c r="X116" s="160">
        <f t="shared" si="53"/>
        <v>0</v>
      </c>
      <c r="Y116" s="160">
        <f t="shared" si="53"/>
        <v>0</v>
      </c>
      <c r="Z116" s="160">
        <f t="shared" si="53"/>
        <v>0</v>
      </c>
      <c r="AA116" s="160">
        <f t="shared" si="53"/>
        <v>0</v>
      </c>
      <c r="AB116" s="160">
        <f t="shared" si="53"/>
        <v>0</v>
      </c>
      <c r="AC116" s="160">
        <f t="shared" si="53"/>
        <v>0</v>
      </c>
      <c r="AD116" s="160">
        <f t="shared" si="53"/>
        <v>0</v>
      </c>
      <c r="AE116" s="160">
        <f t="shared" si="53"/>
        <v>0</v>
      </c>
      <c r="AF116" s="160">
        <f t="shared" si="53"/>
        <v>0</v>
      </c>
      <c r="AG116" s="160">
        <f t="shared" si="53"/>
        <v>0</v>
      </c>
      <c r="AH116" s="160">
        <f t="shared" si="53"/>
        <v>0</v>
      </c>
      <c r="AI116" s="160">
        <f t="shared" si="53"/>
        <v>0</v>
      </c>
      <c r="AJ116" s="160">
        <f t="shared" si="53"/>
        <v>0</v>
      </c>
      <c r="AK116" s="160">
        <f t="shared" si="53"/>
        <v>3640754690</v>
      </c>
      <c r="AL116" s="160">
        <f t="shared" si="53"/>
        <v>3640754689</v>
      </c>
      <c r="AM116" s="160">
        <f t="shared" si="53"/>
        <v>29932682</v>
      </c>
      <c r="AN116" s="160">
        <f t="shared" si="53"/>
        <v>0</v>
      </c>
      <c r="AO116" s="160">
        <f t="shared" ref="AO116:AO147" si="54">+I116+M116+Q116+U116+Y116+AC116+AG116+AK116</f>
        <v>10531446006</v>
      </c>
      <c r="AP116" s="160">
        <f t="shared" ref="AP116:AP147" si="55">+J116+N116+R116+V116+Z116+AD116+AH116+AL116</f>
        <v>10359002584</v>
      </c>
      <c r="AQ116" s="160">
        <f t="shared" ref="AQ116:AQ147" si="56">+K116+O116+S116+W116+AA116+AE116+AI116+AM116</f>
        <v>5850084006</v>
      </c>
      <c r="AR116" s="160">
        <f t="shared" ref="AR116:AR147" si="57">+L116+P116+T116+X116+AB116+AF116+AJ116+AN116</f>
        <v>5383749815</v>
      </c>
      <c r="AS116" s="134"/>
      <c r="AT116" s="123"/>
      <c r="AU116" s="123"/>
      <c r="AV116" s="123"/>
      <c r="AW116" s="123"/>
      <c r="AX116" s="123"/>
      <c r="AY116" s="123"/>
      <c r="AZ116" s="123"/>
      <c r="BA116" s="123"/>
      <c r="BB116" s="123"/>
      <c r="BC116" s="123"/>
      <c r="BD116" s="123"/>
      <c r="BE116" s="123"/>
      <c r="BF116" s="123"/>
      <c r="BG116" s="123"/>
      <c r="BH116" s="123"/>
      <c r="BI116" s="123"/>
      <c r="BJ116" s="123"/>
      <c r="BK116" s="123"/>
    </row>
    <row r="117" spans="1:63" s="186" customFormat="1" ht="14" thickTop="1" thickBot="1" x14ac:dyDescent="0.35">
      <c r="A117" s="187"/>
      <c r="B117" s="188"/>
      <c r="C117" s="188"/>
      <c r="D117" s="190"/>
      <c r="E117" s="191"/>
      <c r="F117" s="191"/>
      <c r="G117" s="191"/>
      <c r="H117" s="192" t="s">
        <v>765</v>
      </c>
      <c r="I117" s="200">
        <f>+I118</f>
        <v>496252415</v>
      </c>
      <c r="J117" s="200">
        <f t="shared" ref="J117:AN118" si="58">+J118</f>
        <v>494755405</v>
      </c>
      <c r="K117" s="200">
        <f t="shared" si="58"/>
        <v>494755405</v>
      </c>
      <c r="L117" s="200">
        <f t="shared" si="58"/>
        <v>468823789</v>
      </c>
      <c r="M117" s="200">
        <f t="shared" si="58"/>
        <v>0</v>
      </c>
      <c r="N117" s="200">
        <f t="shared" si="58"/>
        <v>0</v>
      </c>
      <c r="O117" s="200">
        <f t="shared" si="58"/>
        <v>0</v>
      </c>
      <c r="P117" s="200">
        <f t="shared" si="58"/>
        <v>0</v>
      </c>
      <c r="Q117" s="200">
        <f t="shared" si="58"/>
        <v>0</v>
      </c>
      <c r="R117" s="200">
        <f t="shared" si="58"/>
        <v>0</v>
      </c>
      <c r="S117" s="200">
        <f t="shared" si="58"/>
        <v>0</v>
      </c>
      <c r="T117" s="200">
        <f t="shared" si="58"/>
        <v>0</v>
      </c>
      <c r="U117" s="200">
        <f t="shared" si="58"/>
        <v>0</v>
      </c>
      <c r="V117" s="200">
        <f t="shared" si="58"/>
        <v>0</v>
      </c>
      <c r="W117" s="200">
        <f t="shared" si="58"/>
        <v>0</v>
      </c>
      <c r="X117" s="200">
        <f t="shared" si="58"/>
        <v>0</v>
      </c>
      <c r="Y117" s="200">
        <f t="shared" si="58"/>
        <v>0</v>
      </c>
      <c r="Z117" s="200">
        <f t="shared" si="58"/>
        <v>0</v>
      </c>
      <c r="AA117" s="200">
        <f t="shared" si="58"/>
        <v>0</v>
      </c>
      <c r="AB117" s="200">
        <f t="shared" si="58"/>
        <v>0</v>
      </c>
      <c r="AC117" s="200">
        <f t="shared" si="58"/>
        <v>0</v>
      </c>
      <c r="AD117" s="200">
        <f t="shared" si="58"/>
        <v>0</v>
      </c>
      <c r="AE117" s="200">
        <f t="shared" si="58"/>
        <v>0</v>
      </c>
      <c r="AF117" s="200">
        <f t="shared" si="58"/>
        <v>0</v>
      </c>
      <c r="AG117" s="200">
        <f t="shared" si="58"/>
        <v>0</v>
      </c>
      <c r="AH117" s="200">
        <f t="shared" si="58"/>
        <v>0</v>
      </c>
      <c r="AI117" s="200">
        <f t="shared" si="58"/>
        <v>0</v>
      </c>
      <c r="AJ117" s="200">
        <f t="shared" si="58"/>
        <v>0</v>
      </c>
      <c r="AK117" s="200">
        <f t="shared" si="58"/>
        <v>0</v>
      </c>
      <c r="AL117" s="200">
        <f t="shared" si="58"/>
        <v>0</v>
      </c>
      <c r="AM117" s="200">
        <f t="shared" si="58"/>
        <v>0</v>
      </c>
      <c r="AN117" s="200">
        <f t="shared" si="58"/>
        <v>0</v>
      </c>
      <c r="AO117" s="200">
        <f t="shared" si="54"/>
        <v>496252415</v>
      </c>
      <c r="AP117" s="200">
        <f t="shared" si="55"/>
        <v>494755405</v>
      </c>
      <c r="AQ117" s="200">
        <f t="shared" si="56"/>
        <v>494755405</v>
      </c>
      <c r="AR117" s="200">
        <f t="shared" si="57"/>
        <v>468823789</v>
      </c>
      <c r="AS117" s="185"/>
    </row>
    <row r="118" spans="1:63" s="186" customFormat="1" ht="14" thickTop="1" thickBot="1" x14ac:dyDescent="0.35">
      <c r="A118" s="193"/>
      <c r="B118" s="193"/>
      <c r="C118" s="193"/>
      <c r="D118" s="193"/>
      <c r="E118" s="193"/>
      <c r="F118" s="193"/>
      <c r="G118" s="193"/>
      <c r="H118" s="194" t="s">
        <v>766</v>
      </c>
      <c r="I118" s="195">
        <f>+I119</f>
        <v>496252415</v>
      </c>
      <c r="J118" s="195">
        <f t="shared" si="58"/>
        <v>494755405</v>
      </c>
      <c r="K118" s="195">
        <f t="shared" si="58"/>
        <v>494755405</v>
      </c>
      <c r="L118" s="195">
        <f t="shared" si="58"/>
        <v>468823789</v>
      </c>
      <c r="M118" s="195">
        <f t="shared" si="58"/>
        <v>0</v>
      </c>
      <c r="N118" s="195">
        <f t="shared" si="58"/>
        <v>0</v>
      </c>
      <c r="O118" s="195">
        <f t="shared" si="58"/>
        <v>0</v>
      </c>
      <c r="P118" s="195">
        <f t="shared" si="58"/>
        <v>0</v>
      </c>
      <c r="Q118" s="195">
        <f t="shared" si="58"/>
        <v>0</v>
      </c>
      <c r="R118" s="195">
        <f t="shared" si="58"/>
        <v>0</v>
      </c>
      <c r="S118" s="195">
        <f t="shared" si="58"/>
        <v>0</v>
      </c>
      <c r="T118" s="195">
        <f t="shared" si="58"/>
        <v>0</v>
      </c>
      <c r="U118" s="195">
        <f t="shared" si="58"/>
        <v>0</v>
      </c>
      <c r="V118" s="195">
        <f t="shared" si="58"/>
        <v>0</v>
      </c>
      <c r="W118" s="195">
        <f t="shared" si="58"/>
        <v>0</v>
      </c>
      <c r="X118" s="195">
        <f t="shared" si="58"/>
        <v>0</v>
      </c>
      <c r="Y118" s="195">
        <f t="shared" si="58"/>
        <v>0</v>
      </c>
      <c r="Z118" s="195">
        <f t="shared" si="58"/>
        <v>0</v>
      </c>
      <c r="AA118" s="195">
        <f t="shared" si="58"/>
        <v>0</v>
      </c>
      <c r="AB118" s="195">
        <f t="shared" si="58"/>
        <v>0</v>
      </c>
      <c r="AC118" s="195">
        <f t="shared" si="58"/>
        <v>0</v>
      </c>
      <c r="AD118" s="195">
        <f t="shared" si="58"/>
        <v>0</v>
      </c>
      <c r="AE118" s="195">
        <f t="shared" si="58"/>
        <v>0</v>
      </c>
      <c r="AF118" s="195">
        <f t="shared" si="58"/>
        <v>0</v>
      </c>
      <c r="AG118" s="195">
        <f t="shared" si="58"/>
        <v>0</v>
      </c>
      <c r="AH118" s="195">
        <f t="shared" si="58"/>
        <v>0</v>
      </c>
      <c r="AI118" s="195">
        <f t="shared" si="58"/>
        <v>0</v>
      </c>
      <c r="AJ118" s="195">
        <f t="shared" si="58"/>
        <v>0</v>
      </c>
      <c r="AK118" s="195">
        <f t="shared" si="58"/>
        <v>0</v>
      </c>
      <c r="AL118" s="195">
        <f t="shared" si="58"/>
        <v>0</v>
      </c>
      <c r="AM118" s="195">
        <f t="shared" si="58"/>
        <v>0</v>
      </c>
      <c r="AN118" s="195">
        <f t="shared" si="58"/>
        <v>0</v>
      </c>
      <c r="AO118" s="195">
        <f t="shared" si="54"/>
        <v>496252415</v>
      </c>
      <c r="AP118" s="195">
        <f t="shared" si="55"/>
        <v>494755405</v>
      </c>
      <c r="AQ118" s="195">
        <f t="shared" si="56"/>
        <v>494755405</v>
      </c>
      <c r="AR118" s="195">
        <f t="shared" si="57"/>
        <v>468823789</v>
      </c>
      <c r="AS118" s="185"/>
    </row>
    <row r="119" spans="1:63" s="186" customFormat="1" ht="40" thickTop="1" thickBot="1" x14ac:dyDescent="0.35">
      <c r="A119" s="193"/>
      <c r="B119" s="193"/>
      <c r="C119" s="193"/>
      <c r="D119" s="193"/>
      <c r="E119" s="193"/>
      <c r="F119" s="193"/>
      <c r="G119" s="193"/>
      <c r="H119" s="194" t="s">
        <v>823</v>
      </c>
      <c r="I119" s="195">
        <f>SUM(I120:I121)</f>
        <v>496252415</v>
      </c>
      <c r="J119" s="195">
        <f t="shared" ref="J119:AN119" si="59">SUM(J120:J121)</f>
        <v>494755405</v>
      </c>
      <c r="K119" s="195">
        <f t="shared" si="59"/>
        <v>494755405</v>
      </c>
      <c r="L119" s="195">
        <f t="shared" si="59"/>
        <v>468823789</v>
      </c>
      <c r="M119" s="195">
        <f t="shared" si="59"/>
        <v>0</v>
      </c>
      <c r="N119" s="195">
        <f t="shared" si="59"/>
        <v>0</v>
      </c>
      <c r="O119" s="195">
        <f t="shared" si="59"/>
        <v>0</v>
      </c>
      <c r="P119" s="195">
        <f t="shared" si="59"/>
        <v>0</v>
      </c>
      <c r="Q119" s="195">
        <f t="shared" si="59"/>
        <v>0</v>
      </c>
      <c r="R119" s="195">
        <f t="shared" si="59"/>
        <v>0</v>
      </c>
      <c r="S119" s="195">
        <f t="shared" si="59"/>
        <v>0</v>
      </c>
      <c r="T119" s="195">
        <f t="shared" si="59"/>
        <v>0</v>
      </c>
      <c r="U119" s="195">
        <f t="shared" si="59"/>
        <v>0</v>
      </c>
      <c r="V119" s="195">
        <f t="shared" si="59"/>
        <v>0</v>
      </c>
      <c r="W119" s="195">
        <f t="shared" si="59"/>
        <v>0</v>
      </c>
      <c r="X119" s="195">
        <f t="shared" si="59"/>
        <v>0</v>
      </c>
      <c r="Y119" s="195">
        <f t="shared" si="59"/>
        <v>0</v>
      </c>
      <c r="Z119" s="195">
        <f t="shared" si="59"/>
        <v>0</v>
      </c>
      <c r="AA119" s="195">
        <f t="shared" si="59"/>
        <v>0</v>
      </c>
      <c r="AB119" s="195">
        <f t="shared" si="59"/>
        <v>0</v>
      </c>
      <c r="AC119" s="195">
        <f t="shared" si="59"/>
        <v>0</v>
      </c>
      <c r="AD119" s="195">
        <f t="shared" si="59"/>
        <v>0</v>
      </c>
      <c r="AE119" s="195">
        <f t="shared" si="59"/>
        <v>0</v>
      </c>
      <c r="AF119" s="195">
        <f t="shared" si="59"/>
        <v>0</v>
      </c>
      <c r="AG119" s="195">
        <f t="shared" si="59"/>
        <v>0</v>
      </c>
      <c r="AH119" s="195">
        <f t="shared" si="59"/>
        <v>0</v>
      </c>
      <c r="AI119" s="195">
        <f t="shared" si="59"/>
        <v>0</v>
      </c>
      <c r="AJ119" s="195">
        <f t="shared" si="59"/>
        <v>0</v>
      </c>
      <c r="AK119" s="195">
        <f t="shared" si="59"/>
        <v>0</v>
      </c>
      <c r="AL119" s="195">
        <f t="shared" si="59"/>
        <v>0</v>
      </c>
      <c r="AM119" s="195">
        <f t="shared" si="59"/>
        <v>0</v>
      </c>
      <c r="AN119" s="195">
        <f t="shared" si="59"/>
        <v>0</v>
      </c>
      <c r="AO119" s="195">
        <f t="shared" si="54"/>
        <v>496252415</v>
      </c>
      <c r="AP119" s="195">
        <f t="shared" si="55"/>
        <v>494755405</v>
      </c>
      <c r="AQ119" s="195">
        <f t="shared" si="56"/>
        <v>494755405</v>
      </c>
      <c r="AR119" s="195">
        <f t="shared" si="57"/>
        <v>468823789</v>
      </c>
      <c r="AS119" s="185"/>
    </row>
    <row r="120" spans="1:63" s="186" customFormat="1" ht="14" thickTop="1" thickBot="1" x14ac:dyDescent="0.35">
      <c r="A120" s="196"/>
      <c r="B120" s="196"/>
      <c r="C120" s="196"/>
      <c r="D120" s="196"/>
      <c r="E120" s="197"/>
      <c r="F120" s="197"/>
      <c r="G120" s="197"/>
      <c r="H120" s="198" t="s">
        <v>767</v>
      </c>
      <c r="I120" s="199">
        <v>50172318</v>
      </c>
      <c r="J120" s="184">
        <v>50172318</v>
      </c>
      <c r="K120" s="199">
        <v>50172318</v>
      </c>
      <c r="L120" s="199">
        <v>50172318</v>
      </c>
      <c r="M120" s="199">
        <v>0</v>
      </c>
      <c r="N120" s="199">
        <v>0</v>
      </c>
      <c r="O120" s="199">
        <v>0</v>
      </c>
      <c r="P120" s="199">
        <v>0</v>
      </c>
      <c r="Q120" s="199">
        <v>0</v>
      </c>
      <c r="R120" s="199">
        <v>0</v>
      </c>
      <c r="S120" s="199">
        <v>0</v>
      </c>
      <c r="T120" s="199">
        <v>0</v>
      </c>
      <c r="U120" s="199">
        <v>0</v>
      </c>
      <c r="V120" s="199">
        <v>0</v>
      </c>
      <c r="W120" s="199">
        <v>0</v>
      </c>
      <c r="X120" s="199">
        <v>0</v>
      </c>
      <c r="Y120" s="199">
        <v>0</v>
      </c>
      <c r="Z120" s="199">
        <v>0</v>
      </c>
      <c r="AA120" s="199">
        <v>0</v>
      </c>
      <c r="AB120" s="199">
        <v>0</v>
      </c>
      <c r="AC120" s="199">
        <v>0</v>
      </c>
      <c r="AD120" s="199">
        <v>0</v>
      </c>
      <c r="AE120" s="199">
        <v>0</v>
      </c>
      <c r="AF120" s="199">
        <v>0</v>
      </c>
      <c r="AG120" s="199">
        <v>0</v>
      </c>
      <c r="AH120" s="199">
        <v>0</v>
      </c>
      <c r="AI120" s="199">
        <v>0</v>
      </c>
      <c r="AJ120" s="199">
        <v>0</v>
      </c>
      <c r="AK120" s="199">
        <v>0</v>
      </c>
      <c r="AL120" s="199">
        <v>0</v>
      </c>
      <c r="AM120" s="199">
        <v>0</v>
      </c>
      <c r="AN120" s="199">
        <v>0</v>
      </c>
      <c r="AO120" s="199">
        <f t="shared" si="54"/>
        <v>50172318</v>
      </c>
      <c r="AP120" s="199">
        <f t="shared" si="55"/>
        <v>50172318</v>
      </c>
      <c r="AQ120" s="199">
        <f t="shared" si="56"/>
        <v>50172318</v>
      </c>
      <c r="AR120" s="199">
        <f t="shared" si="57"/>
        <v>50172318</v>
      </c>
      <c r="AS120" s="185"/>
    </row>
    <row r="121" spans="1:63" s="186" customFormat="1" ht="14" thickTop="1" thickBot="1" x14ac:dyDescent="0.35">
      <c r="A121" s="196"/>
      <c r="B121" s="196"/>
      <c r="C121" s="196"/>
      <c r="D121" s="196"/>
      <c r="E121" s="197"/>
      <c r="F121" s="197"/>
      <c r="G121" s="197"/>
      <c r="H121" s="198" t="s">
        <v>824</v>
      </c>
      <c r="I121" s="199">
        <v>446080097</v>
      </c>
      <c r="J121" s="199">
        <v>444583087</v>
      </c>
      <c r="K121" s="199">
        <v>444583087</v>
      </c>
      <c r="L121" s="199">
        <v>418651471</v>
      </c>
      <c r="M121" s="199">
        <v>0</v>
      </c>
      <c r="N121" s="199">
        <v>0</v>
      </c>
      <c r="O121" s="199">
        <v>0</v>
      </c>
      <c r="P121" s="199">
        <v>0</v>
      </c>
      <c r="Q121" s="199">
        <v>0</v>
      </c>
      <c r="R121" s="199">
        <v>0</v>
      </c>
      <c r="S121" s="199">
        <v>0</v>
      </c>
      <c r="T121" s="199">
        <v>0</v>
      </c>
      <c r="U121" s="199">
        <v>0</v>
      </c>
      <c r="V121" s="199">
        <v>0</v>
      </c>
      <c r="W121" s="199">
        <v>0</v>
      </c>
      <c r="X121" s="199">
        <v>0</v>
      </c>
      <c r="Y121" s="199">
        <v>0</v>
      </c>
      <c r="Z121" s="199">
        <v>0</v>
      </c>
      <c r="AA121" s="199">
        <v>0</v>
      </c>
      <c r="AB121" s="199">
        <v>0</v>
      </c>
      <c r="AC121" s="199">
        <v>0</v>
      </c>
      <c r="AD121" s="199">
        <v>0</v>
      </c>
      <c r="AE121" s="199">
        <v>0</v>
      </c>
      <c r="AF121" s="199">
        <v>0</v>
      </c>
      <c r="AG121" s="199">
        <v>0</v>
      </c>
      <c r="AH121" s="199">
        <v>0</v>
      </c>
      <c r="AI121" s="199">
        <v>0</v>
      </c>
      <c r="AJ121" s="199">
        <v>0</v>
      </c>
      <c r="AK121" s="199">
        <v>0</v>
      </c>
      <c r="AL121" s="199">
        <v>0</v>
      </c>
      <c r="AM121" s="199">
        <v>0</v>
      </c>
      <c r="AN121" s="199">
        <v>0</v>
      </c>
      <c r="AO121" s="199">
        <f t="shared" si="54"/>
        <v>446080097</v>
      </c>
      <c r="AP121" s="199">
        <f t="shared" si="55"/>
        <v>444583087</v>
      </c>
      <c r="AQ121" s="199">
        <f t="shared" si="56"/>
        <v>444583087</v>
      </c>
      <c r="AR121" s="199">
        <f t="shared" si="57"/>
        <v>418651471</v>
      </c>
      <c r="AS121" s="185"/>
    </row>
    <row r="122" spans="1:63" s="186" customFormat="1" ht="14" thickTop="1" thickBot="1" x14ac:dyDescent="0.35">
      <c r="A122" s="187"/>
      <c r="B122" s="187"/>
      <c r="C122" s="187"/>
      <c r="D122" s="187"/>
      <c r="E122" s="187"/>
      <c r="F122" s="187"/>
      <c r="G122" s="187"/>
      <c r="H122" s="192" t="s">
        <v>768</v>
      </c>
      <c r="I122" s="189">
        <f t="shared" ref="I122:AN122" si="60">+I123+I131+I138</f>
        <v>5438928234</v>
      </c>
      <c r="J122" s="189">
        <f t="shared" si="60"/>
        <v>5270646572</v>
      </c>
      <c r="K122" s="189">
        <f t="shared" si="60"/>
        <v>4704807624</v>
      </c>
      <c r="L122" s="189">
        <f t="shared" si="60"/>
        <v>4298742480</v>
      </c>
      <c r="M122" s="189">
        <f t="shared" si="60"/>
        <v>0</v>
      </c>
      <c r="N122" s="189">
        <f t="shared" si="60"/>
        <v>0</v>
      </c>
      <c r="O122" s="189">
        <f t="shared" si="60"/>
        <v>0</v>
      </c>
      <c r="P122" s="189">
        <f t="shared" si="60"/>
        <v>0</v>
      </c>
      <c r="Q122" s="189">
        <f t="shared" si="60"/>
        <v>0</v>
      </c>
      <c r="R122" s="189">
        <f t="shared" si="60"/>
        <v>0</v>
      </c>
      <c r="S122" s="189">
        <f t="shared" si="60"/>
        <v>0</v>
      </c>
      <c r="T122" s="189">
        <f t="shared" si="60"/>
        <v>0</v>
      </c>
      <c r="U122" s="189">
        <f t="shared" si="60"/>
        <v>0</v>
      </c>
      <c r="V122" s="189">
        <f t="shared" si="60"/>
        <v>0</v>
      </c>
      <c r="W122" s="189">
        <f t="shared" si="60"/>
        <v>0</v>
      </c>
      <c r="X122" s="189">
        <f t="shared" si="60"/>
        <v>0</v>
      </c>
      <c r="Y122" s="189">
        <f t="shared" si="60"/>
        <v>0</v>
      </c>
      <c r="Z122" s="189">
        <f t="shared" si="60"/>
        <v>0</v>
      </c>
      <c r="AA122" s="189">
        <f t="shared" si="60"/>
        <v>0</v>
      </c>
      <c r="AB122" s="189">
        <f t="shared" si="60"/>
        <v>0</v>
      </c>
      <c r="AC122" s="189">
        <f t="shared" si="60"/>
        <v>0</v>
      </c>
      <c r="AD122" s="189">
        <f t="shared" si="60"/>
        <v>0</v>
      </c>
      <c r="AE122" s="189">
        <f t="shared" si="60"/>
        <v>0</v>
      </c>
      <c r="AF122" s="189">
        <f t="shared" si="60"/>
        <v>0</v>
      </c>
      <c r="AG122" s="189">
        <f t="shared" si="60"/>
        <v>0</v>
      </c>
      <c r="AH122" s="189">
        <f t="shared" si="60"/>
        <v>0</v>
      </c>
      <c r="AI122" s="189">
        <f t="shared" si="60"/>
        <v>0</v>
      </c>
      <c r="AJ122" s="189">
        <f t="shared" si="60"/>
        <v>0</v>
      </c>
      <c r="AK122" s="189">
        <f t="shared" si="60"/>
        <v>0</v>
      </c>
      <c r="AL122" s="189">
        <f t="shared" si="60"/>
        <v>0</v>
      </c>
      <c r="AM122" s="189">
        <f t="shared" si="60"/>
        <v>0</v>
      </c>
      <c r="AN122" s="189">
        <f t="shared" si="60"/>
        <v>0</v>
      </c>
      <c r="AO122" s="189">
        <f t="shared" si="54"/>
        <v>5438928234</v>
      </c>
      <c r="AP122" s="189">
        <f t="shared" si="55"/>
        <v>5270646572</v>
      </c>
      <c r="AQ122" s="189">
        <f t="shared" si="56"/>
        <v>4704807624</v>
      </c>
      <c r="AR122" s="189">
        <f t="shared" si="57"/>
        <v>4298742480</v>
      </c>
      <c r="AS122" s="185"/>
    </row>
    <row r="123" spans="1:63" s="186" customFormat="1" ht="14" thickTop="1" thickBot="1" x14ac:dyDescent="0.35">
      <c r="A123" s="193"/>
      <c r="B123" s="193"/>
      <c r="C123" s="193"/>
      <c r="D123" s="193"/>
      <c r="E123" s="193"/>
      <c r="F123" s="193"/>
      <c r="G123" s="193"/>
      <c r="H123" s="194" t="s">
        <v>769</v>
      </c>
      <c r="I123" s="195">
        <f>+I124</f>
        <v>1220470487</v>
      </c>
      <c r="J123" s="195">
        <f t="shared" ref="J123:AN123" si="61">+J124</f>
        <v>1197409999</v>
      </c>
      <c r="K123" s="195">
        <f t="shared" si="61"/>
        <v>631571051</v>
      </c>
      <c r="L123" s="195">
        <f t="shared" si="61"/>
        <v>454163896</v>
      </c>
      <c r="M123" s="195">
        <f t="shared" si="61"/>
        <v>0</v>
      </c>
      <c r="N123" s="195">
        <f t="shared" si="61"/>
        <v>0</v>
      </c>
      <c r="O123" s="195">
        <f t="shared" si="61"/>
        <v>0</v>
      </c>
      <c r="P123" s="195">
        <f t="shared" si="61"/>
        <v>0</v>
      </c>
      <c r="Q123" s="195">
        <f t="shared" si="61"/>
        <v>0</v>
      </c>
      <c r="R123" s="195">
        <f t="shared" si="61"/>
        <v>0</v>
      </c>
      <c r="S123" s="195">
        <f t="shared" si="61"/>
        <v>0</v>
      </c>
      <c r="T123" s="195">
        <f t="shared" si="61"/>
        <v>0</v>
      </c>
      <c r="U123" s="195">
        <f t="shared" si="61"/>
        <v>0</v>
      </c>
      <c r="V123" s="195">
        <f t="shared" si="61"/>
        <v>0</v>
      </c>
      <c r="W123" s="195">
        <f t="shared" si="61"/>
        <v>0</v>
      </c>
      <c r="X123" s="195">
        <f t="shared" si="61"/>
        <v>0</v>
      </c>
      <c r="Y123" s="195">
        <f t="shared" si="61"/>
        <v>0</v>
      </c>
      <c r="Z123" s="195">
        <f t="shared" si="61"/>
        <v>0</v>
      </c>
      <c r="AA123" s="195">
        <f t="shared" si="61"/>
        <v>0</v>
      </c>
      <c r="AB123" s="195">
        <f t="shared" si="61"/>
        <v>0</v>
      </c>
      <c r="AC123" s="195">
        <f t="shared" si="61"/>
        <v>0</v>
      </c>
      <c r="AD123" s="195">
        <f t="shared" si="61"/>
        <v>0</v>
      </c>
      <c r="AE123" s="195">
        <f t="shared" si="61"/>
        <v>0</v>
      </c>
      <c r="AF123" s="195">
        <f t="shared" si="61"/>
        <v>0</v>
      </c>
      <c r="AG123" s="195">
        <f t="shared" si="61"/>
        <v>0</v>
      </c>
      <c r="AH123" s="195">
        <f t="shared" si="61"/>
        <v>0</v>
      </c>
      <c r="AI123" s="195">
        <f t="shared" si="61"/>
        <v>0</v>
      </c>
      <c r="AJ123" s="195">
        <f t="shared" si="61"/>
        <v>0</v>
      </c>
      <c r="AK123" s="195">
        <f t="shared" si="61"/>
        <v>0</v>
      </c>
      <c r="AL123" s="195">
        <f t="shared" si="61"/>
        <v>0</v>
      </c>
      <c r="AM123" s="195">
        <f t="shared" si="61"/>
        <v>0</v>
      </c>
      <c r="AN123" s="195">
        <f t="shared" si="61"/>
        <v>0</v>
      </c>
      <c r="AO123" s="195">
        <f t="shared" si="54"/>
        <v>1220470487</v>
      </c>
      <c r="AP123" s="195">
        <f t="shared" si="55"/>
        <v>1197409999</v>
      </c>
      <c r="AQ123" s="195">
        <f t="shared" si="56"/>
        <v>631571051</v>
      </c>
      <c r="AR123" s="195">
        <f t="shared" si="57"/>
        <v>454163896</v>
      </c>
      <c r="AS123" s="185"/>
    </row>
    <row r="124" spans="1:63" s="186" customFormat="1" ht="43" customHeight="1" thickTop="1" thickBot="1" x14ac:dyDescent="0.35">
      <c r="A124" s="193"/>
      <c r="B124" s="193"/>
      <c r="C124" s="193"/>
      <c r="D124" s="193"/>
      <c r="E124" s="193"/>
      <c r="F124" s="193"/>
      <c r="G124" s="193"/>
      <c r="H124" s="194" t="s">
        <v>825</v>
      </c>
      <c r="I124" s="195">
        <f>SUM(I125:I130)</f>
        <v>1220470487</v>
      </c>
      <c r="J124" s="195">
        <f t="shared" ref="J124:AI124" si="62">SUM(J125:J130)</f>
        <v>1197409999</v>
      </c>
      <c r="K124" s="195">
        <f t="shared" si="62"/>
        <v>631571051</v>
      </c>
      <c r="L124" s="195">
        <f t="shared" si="62"/>
        <v>454163896</v>
      </c>
      <c r="M124" s="195">
        <f t="shared" si="62"/>
        <v>0</v>
      </c>
      <c r="N124" s="195">
        <f t="shared" si="62"/>
        <v>0</v>
      </c>
      <c r="O124" s="195">
        <f t="shared" si="62"/>
        <v>0</v>
      </c>
      <c r="P124" s="195">
        <f t="shared" si="62"/>
        <v>0</v>
      </c>
      <c r="Q124" s="195">
        <f t="shared" si="62"/>
        <v>0</v>
      </c>
      <c r="R124" s="195">
        <f t="shared" si="62"/>
        <v>0</v>
      </c>
      <c r="S124" s="195">
        <f t="shared" si="62"/>
        <v>0</v>
      </c>
      <c r="T124" s="195">
        <f t="shared" si="62"/>
        <v>0</v>
      </c>
      <c r="U124" s="195">
        <f t="shared" si="62"/>
        <v>0</v>
      </c>
      <c r="V124" s="195">
        <f t="shared" si="62"/>
        <v>0</v>
      </c>
      <c r="W124" s="195">
        <f t="shared" si="62"/>
        <v>0</v>
      </c>
      <c r="X124" s="195">
        <f t="shared" si="62"/>
        <v>0</v>
      </c>
      <c r="Y124" s="195">
        <f t="shared" si="62"/>
        <v>0</v>
      </c>
      <c r="Z124" s="195">
        <f t="shared" si="62"/>
        <v>0</v>
      </c>
      <c r="AA124" s="195">
        <f t="shared" si="62"/>
        <v>0</v>
      </c>
      <c r="AB124" s="195">
        <f t="shared" si="62"/>
        <v>0</v>
      </c>
      <c r="AC124" s="195">
        <f t="shared" si="62"/>
        <v>0</v>
      </c>
      <c r="AD124" s="195">
        <f t="shared" si="62"/>
        <v>0</v>
      </c>
      <c r="AE124" s="195">
        <f t="shared" si="62"/>
        <v>0</v>
      </c>
      <c r="AF124" s="195">
        <f t="shared" si="62"/>
        <v>0</v>
      </c>
      <c r="AG124" s="195">
        <f t="shared" si="62"/>
        <v>0</v>
      </c>
      <c r="AH124" s="195">
        <f t="shared" si="62"/>
        <v>0</v>
      </c>
      <c r="AI124" s="195">
        <f t="shared" si="62"/>
        <v>0</v>
      </c>
      <c r="AJ124" s="195">
        <f>SUM(AJ125:AJ130)</f>
        <v>0</v>
      </c>
      <c r="AK124" s="195">
        <f>SUM(AK125:AK130)</f>
        <v>0</v>
      </c>
      <c r="AL124" s="195">
        <f>SUM(AL125:AL130)</f>
        <v>0</v>
      </c>
      <c r="AM124" s="195">
        <f>SUM(AM125:AM130)</f>
        <v>0</v>
      </c>
      <c r="AN124" s="195">
        <f>SUM(AN125:AN130)</f>
        <v>0</v>
      </c>
      <c r="AO124" s="195">
        <f t="shared" si="54"/>
        <v>1220470487</v>
      </c>
      <c r="AP124" s="195">
        <f t="shared" si="55"/>
        <v>1197409999</v>
      </c>
      <c r="AQ124" s="195">
        <f t="shared" si="56"/>
        <v>631571051</v>
      </c>
      <c r="AR124" s="195">
        <f t="shared" si="57"/>
        <v>454163896</v>
      </c>
      <c r="AS124" s="185"/>
    </row>
    <row r="125" spans="1:63" s="186" customFormat="1" ht="27" thickTop="1" thickBot="1" x14ac:dyDescent="0.35">
      <c r="A125" s="196"/>
      <c r="B125" s="196"/>
      <c r="C125" s="203"/>
      <c r="D125" s="196"/>
      <c r="E125" s="197"/>
      <c r="F125" s="197"/>
      <c r="G125" s="196"/>
      <c r="H125" s="198" t="s">
        <v>770</v>
      </c>
      <c r="I125" s="199">
        <v>356305917</v>
      </c>
      <c r="J125" s="199">
        <v>340042214</v>
      </c>
      <c r="K125" s="199">
        <v>340042214</v>
      </c>
      <c r="L125" s="199">
        <v>335995557</v>
      </c>
      <c r="M125" s="199">
        <v>0</v>
      </c>
      <c r="N125" s="199">
        <v>0</v>
      </c>
      <c r="O125" s="199">
        <v>0</v>
      </c>
      <c r="P125" s="199">
        <v>0</v>
      </c>
      <c r="Q125" s="199">
        <v>0</v>
      </c>
      <c r="R125" s="199">
        <v>0</v>
      </c>
      <c r="S125" s="199">
        <v>0</v>
      </c>
      <c r="T125" s="199">
        <v>0</v>
      </c>
      <c r="U125" s="199">
        <v>0</v>
      </c>
      <c r="V125" s="199">
        <v>0</v>
      </c>
      <c r="W125" s="199">
        <v>0</v>
      </c>
      <c r="X125" s="199">
        <v>0</v>
      </c>
      <c r="Y125" s="199">
        <v>0</v>
      </c>
      <c r="Z125" s="199">
        <v>0</v>
      </c>
      <c r="AA125" s="199">
        <v>0</v>
      </c>
      <c r="AB125" s="199">
        <v>0</v>
      </c>
      <c r="AC125" s="199">
        <v>0</v>
      </c>
      <c r="AD125" s="199">
        <v>0</v>
      </c>
      <c r="AE125" s="199">
        <v>0</v>
      </c>
      <c r="AF125" s="199">
        <v>0</v>
      </c>
      <c r="AG125" s="199">
        <v>0</v>
      </c>
      <c r="AH125" s="199">
        <v>0</v>
      </c>
      <c r="AI125" s="199">
        <v>0</v>
      </c>
      <c r="AJ125" s="199">
        <v>0</v>
      </c>
      <c r="AK125" s="199">
        <v>0</v>
      </c>
      <c r="AL125" s="199">
        <v>0</v>
      </c>
      <c r="AM125" s="199">
        <v>0</v>
      </c>
      <c r="AN125" s="199">
        <v>0</v>
      </c>
      <c r="AO125" s="199">
        <f t="shared" si="54"/>
        <v>356305917</v>
      </c>
      <c r="AP125" s="199">
        <f t="shared" si="55"/>
        <v>340042214</v>
      </c>
      <c r="AQ125" s="199">
        <f t="shared" si="56"/>
        <v>340042214</v>
      </c>
      <c r="AR125" s="199">
        <f t="shared" si="57"/>
        <v>335995557</v>
      </c>
      <c r="AS125" s="185"/>
    </row>
    <row r="126" spans="1:63" s="186" customFormat="1" ht="14" thickTop="1" thickBot="1" x14ac:dyDescent="0.35">
      <c r="A126" s="196"/>
      <c r="B126" s="196"/>
      <c r="C126" s="203"/>
      <c r="D126" s="196"/>
      <c r="E126" s="197"/>
      <c r="F126" s="197"/>
      <c r="G126" s="196"/>
      <c r="H126" s="198" t="s">
        <v>771</v>
      </c>
      <c r="I126" s="199">
        <v>602400000</v>
      </c>
      <c r="J126" s="199">
        <v>602400000</v>
      </c>
      <c r="K126" s="199">
        <v>167558723</v>
      </c>
      <c r="L126" s="199">
        <v>0</v>
      </c>
      <c r="M126" s="199">
        <v>0</v>
      </c>
      <c r="N126" s="199">
        <v>0</v>
      </c>
      <c r="O126" s="199">
        <v>0</v>
      </c>
      <c r="P126" s="199">
        <v>0</v>
      </c>
      <c r="Q126" s="199">
        <v>0</v>
      </c>
      <c r="R126" s="199">
        <v>0</v>
      </c>
      <c r="S126" s="199">
        <v>0</v>
      </c>
      <c r="T126" s="199">
        <v>0</v>
      </c>
      <c r="U126" s="199">
        <v>0</v>
      </c>
      <c r="V126" s="199">
        <v>0</v>
      </c>
      <c r="W126" s="199">
        <v>0</v>
      </c>
      <c r="X126" s="199">
        <v>0</v>
      </c>
      <c r="Y126" s="199">
        <v>0</v>
      </c>
      <c r="Z126" s="199">
        <v>0</v>
      </c>
      <c r="AA126" s="199">
        <v>0</v>
      </c>
      <c r="AB126" s="199">
        <v>0</v>
      </c>
      <c r="AC126" s="199">
        <v>0</v>
      </c>
      <c r="AD126" s="199">
        <v>0</v>
      </c>
      <c r="AE126" s="199">
        <v>0</v>
      </c>
      <c r="AF126" s="199">
        <v>0</v>
      </c>
      <c r="AG126" s="199">
        <v>0</v>
      </c>
      <c r="AH126" s="199">
        <v>0</v>
      </c>
      <c r="AI126" s="199">
        <v>0</v>
      </c>
      <c r="AJ126" s="199">
        <v>0</v>
      </c>
      <c r="AK126" s="199">
        <v>0</v>
      </c>
      <c r="AL126" s="199">
        <v>0</v>
      </c>
      <c r="AM126" s="199">
        <v>0</v>
      </c>
      <c r="AN126" s="199">
        <v>0</v>
      </c>
      <c r="AO126" s="199">
        <f t="shared" si="54"/>
        <v>602400000</v>
      </c>
      <c r="AP126" s="199">
        <f t="shared" si="55"/>
        <v>602400000</v>
      </c>
      <c r="AQ126" s="199">
        <f t="shared" si="56"/>
        <v>167558723</v>
      </c>
      <c r="AR126" s="199">
        <f t="shared" si="57"/>
        <v>0</v>
      </c>
      <c r="AS126" s="185"/>
    </row>
    <row r="127" spans="1:63" s="186" customFormat="1" ht="14" thickTop="1" thickBot="1" x14ac:dyDescent="0.35">
      <c r="A127" s="196"/>
      <c r="B127" s="196"/>
      <c r="C127" s="203"/>
      <c r="D127" s="196"/>
      <c r="E127" s="197"/>
      <c r="F127" s="197"/>
      <c r="G127" s="196"/>
      <c r="H127" s="198" t="s">
        <v>772</v>
      </c>
      <c r="I127" s="199">
        <v>204993890</v>
      </c>
      <c r="J127" s="199">
        <v>202295263</v>
      </c>
      <c r="K127" s="199">
        <v>71297592</v>
      </c>
      <c r="L127" s="199">
        <v>71297592</v>
      </c>
      <c r="M127" s="199">
        <v>0</v>
      </c>
      <c r="N127" s="199">
        <v>0</v>
      </c>
      <c r="O127" s="199">
        <v>0</v>
      </c>
      <c r="P127" s="199">
        <v>0</v>
      </c>
      <c r="Q127" s="199">
        <v>0</v>
      </c>
      <c r="R127" s="199">
        <v>0</v>
      </c>
      <c r="S127" s="199">
        <v>0</v>
      </c>
      <c r="T127" s="199">
        <v>0</v>
      </c>
      <c r="U127" s="199">
        <v>0</v>
      </c>
      <c r="V127" s="199">
        <v>0</v>
      </c>
      <c r="W127" s="199">
        <v>0</v>
      </c>
      <c r="X127" s="199">
        <v>0</v>
      </c>
      <c r="Y127" s="199">
        <v>0</v>
      </c>
      <c r="Z127" s="199">
        <v>0</v>
      </c>
      <c r="AA127" s="199">
        <v>0</v>
      </c>
      <c r="AB127" s="199">
        <v>0</v>
      </c>
      <c r="AC127" s="199">
        <v>0</v>
      </c>
      <c r="AD127" s="199">
        <v>0</v>
      </c>
      <c r="AE127" s="199">
        <v>0</v>
      </c>
      <c r="AF127" s="199">
        <v>0</v>
      </c>
      <c r="AG127" s="199">
        <v>0</v>
      </c>
      <c r="AH127" s="199">
        <v>0</v>
      </c>
      <c r="AI127" s="199">
        <v>0</v>
      </c>
      <c r="AJ127" s="199">
        <v>0</v>
      </c>
      <c r="AK127" s="199">
        <v>0</v>
      </c>
      <c r="AL127" s="199">
        <v>0</v>
      </c>
      <c r="AM127" s="199">
        <v>0</v>
      </c>
      <c r="AN127" s="199">
        <v>0</v>
      </c>
      <c r="AO127" s="199">
        <f t="shared" si="54"/>
        <v>204993890</v>
      </c>
      <c r="AP127" s="199">
        <f t="shared" si="55"/>
        <v>202295263</v>
      </c>
      <c r="AQ127" s="199">
        <f t="shared" si="56"/>
        <v>71297592</v>
      </c>
      <c r="AR127" s="199">
        <f t="shared" si="57"/>
        <v>71297592</v>
      </c>
      <c r="AS127" s="185"/>
    </row>
    <row r="128" spans="1:63" s="186" customFormat="1" ht="14" thickTop="1" thickBot="1" x14ac:dyDescent="0.35">
      <c r="A128" s="196"/>
      <c r="B128" s="196"/>
      <c r="C128" s="203"/>
      <c r="D128" s="196"/>
      <c r="E128" s="197"/>
      <c r="F128" s="197"/>
      <c r="G128" s="196"/>
      <c r="H128" s="198" t="s">
        <v>773</v>
      </c>
      <c r="I128" s="199">
        <v>11603549</v>
      </c>
      <c r="J128" s="199">
        <v>8702662</v>
      </c>
      <c r="K128" s="199">
        <v>8702662</v>
      </c>
      <c r="L128" s="199">
        <v>2900887</v>
      </c>
      <c r="M128" s="199">
        <v>0</v>
      </c>
      <c r="N128" s="199">
        <v>0</v>
      </c>
      <c r="O128" s="199">
        <v>0</v>
      </c>
      <c r="P128" s="199">
        <v>0</v>
      </c>
      <c r="Q128" s="199">
        <v>0</v>
      </c>
      <c r="R128" s="199">
        <v>0</v>
      </c>
      <c r="S128" s="199">
        <v>0</v>
      </c>
      <c r="T128" s="199">
        <v>0</v>
      </c>
      <c r="U128" s="199">
        <v>0</v>
      </c>
      <c r="V128" s="199">
        <v>0</v>
      </c>
      <c r="W128" s="199">
        <v>0</v>
      </c>
      <c r="X128" s="199">
        <v>0</v>
      </c>
      <c r="Y128" s="199">
        <v>0</v>
      </c>
      <c r="Z128" s="199">
        <v>0</v>
      </c>
      <c r="AA128" s="199">
        <v>0</v>
      </c>
      <c r="AB128" s="199">
        <v>0</v>
      </c>
      <c r="AC128" s="199">
        <v>0</v>
      </c>
      <c r="AD128" s="199">
        <v>0</v>
      </c>
      <c r="AE128" s="199">
        <v>0</v>
      </c>
      <c r="AF128" s="199">
        <v>0</v>
      </c>
      <c r="AG128" s="199">
        <v>0</v>
      </c>
      <c r="AH128" s="199">
        <v>0</v>
      </c>
      <c r="AI128" s="199">
        <v>0</v>
      </c>
      <c r="AJ128" s="199">
        <v>0</v>
      </c>
      <c r="AK128" s="199">
        <v>0</v>
      </c>
      <c r="AL128" s="199">
        <v>0</v>
      </c>
      <c r="AM128" s="199">
        <v>0</v>
      </c>
      <c r="AN128" s="199">
        <v>0</v>
      </c>
      <c r="AO128" s="199">
        <f t="shared" si="54"/>
        <v>11603549</v>
      </c>
      <c r="AP128" s="199">
        <f t="shared" si="55"/>
        <v>8702662</v>
      </c>
      <c r="AQ128" s="199">
        <f t="shared" si="56"/>
        <v>8702662</v>
      </c>
      <c r="AR128" s="199">
        <f t="shared" si="57"/>
        <v>2900887</v>
      </c>
      <c r="AS128" s="185"/>
    </row>
    <row r="129" spans="1:45" s="186" customFormat="1" ht="27" thickTop="1" thickBot="1" x14ac:dyDescent="0.35">
      <c r="A129" s="196"/>
      <c r="B129" s="196"/>
      <c r="C129" s="203"/>
      <c r="D129" s="196"/>
      <c r="E129" s="197"/>
      <c r="F129" s="197"/>
      <c r="G129" s="196"/>
      <c r="H129" s="238" t="s">
        <v>867</v>
      </c>
      <c r="I129" s="199">
        <v>17629920</v>
      </c>
      <c r="J129" s="199">
        <v>17629920</v>
      </c>
      <c r="K129" s="199">
        <v>17629920</v>
      </c>
      <c r="L129" s="199">
        <v>17629920</v>
      </c>
      <c r="M129" s="199">
        <v>0</v>
      </c>
      <c r="N129" s="199">
        <v>0</v>
      </c>
      <c r="O129" s="199">
        <v>0</v>
      </c>
      <c r="P129" s="199">
        <v>0</v>
      </c>
      <c r="Q129" s="199">
        <v>0</v>
      </c>
      <c r="R129" s="199">
        <v>0</v>
      </c>
      <c r="S129" s="199">
        <v>0</v>
      </c>
      <c r="T129" s="199">
        <v>0</v>
      </c>
      <c r="U129" s="199">
        <v>0</v>
      </c>
      <c r="V129" s="199">
        <v>0</v>
      </c>
      <c r="W129" s="199">
        <v>0</v>
      </c>
      <c r="X129" s="199">
        <v>0</v>
      </c>
      <c r="Y129" s="199">
        <v>0</v>
      </c>
      <c r="Z129" s="199">
        <v>0</v>
      </c>
      <c r="AA129" s="199">
        <v>0</v>
      </c>
      <c r="AB129" s="199">
        <v>0</v>
      </c>
      <c r="AC129" s="199">
        <v>0</v>
      </c>
      <c r="AD129" s="199">
        <v>0</v>
      </c>
      <c r="AE129" s="199">
        <v>0</v>
      </c>
      <c r="AF129" s="199">
        <v>0</v>
      </c>
      <c r="AG129" s="199">
        <v>0</v>
      </c>
      <c r="AH129" s="199">
        <v>0</v>
      </c>
      <c r="AI129" s="199">
        <v>0</v>
      </c>
      <c r="AJ129" s="199">
        <v>0</v>
      </c>
      <c r="AK129" s="199">
        <v>0</v>
      </c>
      <c r="AL129" s="199">
        <v>0</v>
      </c>
      <c r="AM129" s="199">
        <v>0</v>
      </c>
      <c r="AN129" s="199">
        <v>0</v>
      </c>
      <c r="AO129" s="199">
        <f t="shared" si="54"/>
        <v>17629920</v>
      </c>
      <c r="AP129" s="199">
        <f t="shared" si="55"/>
        <v>17629920</v>
      </c>
      <c r="AQ129" s="199">
        <f t="shared" si="56"/>
        <v>17629920</v>
      </c>
      <c r="AR129" s="199">
        <f t="shared" si="57"/>
        <v>17629920</v>
      </c>
      <c r="AS129" s="185"/>
    </row>
    <row r="130" spans="1:45" s="186" customFormat="1" ht="14" thickTop="1" thickBot="1" x14ac:dyDescent="0.35">
      <c r="A130" s="196"/>
      <c r="B130" s="196"/>
      <c r="C130" s="203"/>
      <c r="D130" s="196"/>
      <c r="E130" s="197"/>
      <c r="F130" s="197"/>
      <c r="G130" s="196"/>
      <c r="H130" s="198" t="s">
        <v>774</v>
      </c>
      <c r="I130" s="199">
        <v>27537211</v>
      </c>
      <c r="J130" s="199">
        <v>26339940</v>
      </c>
      <c r="K130" s="199">
        <v>26339940</v>
      </c>
      <c r="L130" s="199">
        <v>26339940</v>
      </c>
      <c r="M130" s="199">
        <v>0</v>
      </c>
      <c r="N130" s="199">
        <v>0</v>
      </c>
      <c r="O130" s="199">
        <v>0</v>
      </c>
      <c r="P130" s="199">
        <v>0</v>
      </c>
      <c r="Q130" s="199">
        <v>0</v>
      </c>
      <c r="R130" s="199">
        <v>0</v>
      </c>
      <c r="S130" s="199">
        <v>0</v>
      </c>
      <c r="T130" s="199">
        <v>0</v>
      </c>
      <c r="U130" s="199">
        <v>0</v>
      </c>
      <c r="V130" s="199">
        <v>0</v>
      </c>
      <c r="W130" s="199">
        <v>0</v>
      </c>
      <c r="X130" s="199">
        <v>0</v>
      </c>
      <c r="Y130" s="199">
        <v>0</v>
      </c>
      <c r="Z130" s="199">
        <v>0</v>
      </c>
      <c r="AA130" s="199">
        <v>0</v>
      </c>
      <c r="AB130" s="199">
        <v>0</v>
      </c>
      <c r="AC130" s="199">
        <v>0</v>
      </c>
      <c r="AD130" s="199">
        <v>0</v>
      </c>
      <c r="AE130" s="199">
        <v>0</v>
      </c>
      <c r="AF130" s="199">
        <v>0</v>
      </c>
      <c r="AG130" s="199">
        <v>0</v>
      </c>
      <c r="AH130" s="199">
        <v>0</v>
      </c>
      <c r="AI130" s="199">
        <v>0</v>
      </c>
      <c r="AJ130" s="199">
        <v>0</v>
      </c>
      <c r="AK130" s="199">
        <v>0</v>
      </c>
      <c r="AL130" s="199">
        <v>0</v>
      </c>
      <c r="AM130" s="199">
        <v>0</v>
      </c>
      <c r="AN130" s="199">
        <v>0</v>
      </c>
      <c r="AO130" s="199">
        <f t="shared" si="54"/>
        <v>27537211</v>
      </c>
      <c r="AP130" s="199">
        <f t="shared" si="55"/>
        <v>26339940</v>
      </c>
      <c r="AQ130" s="199">
        <f t="shared" si="56"/>
        <v>26339940</v>
      </c>
      <c r="AR130" s="199">
        <f t="shared" si="57"/>
        <v>26339940</v>
      </c>
      <c r="AS130" s="185"/>
    </row>
    <row r="131" spans="1:45" s="186" customFormat="1" ht="14" thickTop="1" thickBot="1" x14ac:dyDescent="0.35">
      <c r="A131" s="204"/>
      <c r="B131" s="204"/>
      <c r="C131" s="204"/>
      <c r="D131" s="204"/>
      <c r="E131" s="204"/>
      <c r="F131" s="204"/>
      <c r="G131" s="205"/>
      <c r="H131" s="202" t="s">
        <v>775</v>
      </c>
      <c r="I131" s="206">
        <f>+I132</f>
        <v>3549464516</v>
      </c>
      <c r="J131" s="206">
        <f t="shared" ref="J131:AJ131" si="63">+J132</f>
        <v>3415627610</v>
      </c>
      <c r="K131" s="206">
        <f t="shared" si="63"/>
        <v>3415627610</v>
      </c>
      <c r="L131" s="206">
        <f t="shared" si="63"/>
        <v>3396542530</v>
      </c>
      <c r="M131" s="206">
        <f t="shared" si="63"/>
        <v>0</v>
      </c>
      <c r="N131" s="206">
        <f t="shared" si="63"/>
        <v>0</v>
      </c>
      <c r="O131" s="206">
        <f t="shared" si="63"/>
        <v>0</v>
      </c>
      <c r="P131" s="206">
        <f t="shared" si="63"/>
        <v>0</v>
      </c>
      <c r="Q131" s="206">
        <f t="shared" si="63"/>
        <v>0</v>
      </c>
      <c r="R131" s="206">
        <f t="shared" si="63"/>
        <v>0</v>
      </c>
      <c r="S131" s="206">
        <f t="shared" si="63"/>
        <v>0</v>
      </c>
      <c r="T131" s="206">
        <f t="shared" si="63"/>
        <v>0</v>
      </c>
      <c r="U131" s="206">
        <f t="shared" si="63"/>
        <v>0</v>
      </c>
      <c r="V131" s="206">
        <f t="shared" si="63"/>
        <v>0</v>
      </c>
      <c r="W131" s="206">
        <f t="shared" si="63"/>
        <v>0</v>
      </c>
      <c r="X131" s="206">
        <f t="shared" si="63"/>
        <v>0</v>
      </c>
      <c r="Y131" s="206">
        <f t="shared" si="63"/>
        <v>0</v>
      </c>
      <c r="Z131" s="206">
        <f t="shared" si="63"/>
        <v>0</v>
      </c>
      <c r="AA131" s="206">
        <f t="shared" si="63"/>
        <v>0</v>
      </c>
      <c r="AB131" s="206">
        <f t="shared" si="63"/>
        <v>0</v>
      </c>
      <c r="AC131" s="206">
        <f t="shared" si="63"/>
        <v>0</v>
      </c>
      <c r="AD131" s="206">
        <f t="shared" si="63"/>
        <v>0</v>
      </c>
      <c r="AE131" s="206">
        <f t="shared" si="63"/>
        <v>0</v>
      </c>
      <c r="AF131" s="206">
        <f t="shared" si="63"/>
        <v>0</v>
      </c>
      <c r="AG131" s="206">
        <f t="shared" si="63"/>
        <v>0</v>
      </c>
      <c r="AH131" s="206">
        <f t="shared" si="63"/>
        <v>0</v>
      </c>
      <c r="AI131" s="206">
        <f t="shared" si="63"/>
        <v>0</v>
      </c>
      <c r="AJ131" s="206">
        <f t="shared" si="63"/>
        <v>0</v>
      </c>
      <c r="AK131" s="206">
        <f>+AK132</f>
        <v>0</v>
      </c>
      <c r="AL131" s="206">
        <f>+AL132</f>
        <v>0</v>
      </c>
      <c r="AM131" s="206">
        <f>+AM132</f>
        <v>0</v>
      </c>
      <c r="AN131" s="206">
        <f>+AN132</f>
        <v>0</v>
      </c>
      <c r="AO131" s="206">
        <f t="shared" si="54"/>
        <v>3549464516</v>
      </c>
      <c r="AP131" s="206">
        <f t="shared" si="55"/>
        <v>3415627610</v>
      </c>
      <c r="AQ131" s="206">
        <f t="shared" si="56"/>
        <v>3415627610</v>
      </c>
      <c r="AR131" s="206">
        <f t="shared" si="57"/>
        <v>3396542530</v>
      </c>
      <c r="AS131" s="185"/>
    </row>
    <row r="132" spans="1:45" s="186" customFormat="1" ht="14" thickTop="1" thickBot="1" x14ac:dyDescent="0.35">
      <c r="A132" s="204"/>
      <c r="B132" s="204"/>
      <c r="C132" s="204"/>
      <c r="D132" s="204"/>
      <c r="E132" s="193"/>
      <c r="F132" s="193"/>
      <c r="G132" s="193"/>
      <c r="H132" s="202" t="s">
        <v>826</v>
      </c>
      <c r="I132" s="195">
        <f>SUM(I133:I137)</f>
        <v>3549464516</v>
      </c>
      <c r="J132" s="195">
        <f t="shared" ref="J132:AJ132" si="64">SUM(J133:J137)</f>
        <v>3415627610</v>
      </c>
      <c r="K132" s="195">
        <f t="shared" si="64"/>
        <v>3415627610</v>
      </c>
      <c r="L132" s="195">
        <f t="shared" si="64"/>
        <v>3396542530</v>
      </c>
      <c r="M132" s="195">
        <f t="shared" si="64"/>
        <v>0</v>
      </c>
      <c r="N132" s="195">
        <f t="shared" si="64"/>
        <v>0</v>
      </c>
      <c r="O132" s="195">
        <f t="shared" si="64"/>
        <v>0</v>
      </c>
      <c r="P132" s="195">
        <f t="shared" si="64"/>
        <v>0</v>
      </c>
      <c r="Q132" s="195">
        <f t="shared" si="64"/>
        <v>0</v>
      </c>
      <c r="R132" s="195">
        <f t="shared" si="64"/>
        <v>0</v>
      </c>
      <c r="S132" s="195">
        <f t="shared" si="64"/>
        <v>0</v>
      </c>
      <c r="T132" s="195">
        <f t="shared" si="64"/>
        <v>0</v>
      </c>
      <c r="U132" s="195">
        <f t="shared" si="64"/>
        <v>0</v>
      </c>
      <c r="V132" s="195">
        <f t="shared" si="64"/>
        <v>0</v>
      </c>
      <c r="W132" s="195">
        <f t="shared" si="64"/>
        <v>0</v>
      </c>
      <c r="X132" s="195">
        <f t="shared" si="64"/>
        <v>0</v>
      </c>
      <c r="Y132" s="195">
        <f t="shared" si="64"/>
        <v>0</v>
      </c>
      <c r="Z132" s="195">
        <f t="shared" si="64"/>
        <v>0</v>
      </c>
      <c r="AA132" s="195">
        <f t="shared" si="64"/>
        <v>0</v>
      </c>
      <c r="AB132" s="195">
        <f t="shared" si="64"/>
        <v>0</v>
      </c>
      <c r="AC132" s="195">
        <f t="shared" si="64"/>
        <v>0</v>
      </c>
      <c r="AD132" s="195">
        <f t="shared" si="64"/>
        <v>0</v>
      </c>
      <c r="AE132" s="195">
        <f t="shared" si="64"/>
        <v>0</v>
      </c>
      <c r="AF132" s="195">
        <f t="shared" si="64"/>
        <v>0</v>
      </c>
      <c r="AG132" s="195">
        <f t="shared" si="64"/>
        <v>0</v>
      </c>
      <c r="AH132" s="195">
        <f t="shared" si="64"/>
        <v>0</v>
      </c>
      <c r="AI132" s="195">
        <f t="shared" si="64"/>
        <v>0</v>
      </c>
      <c r="AJ132" s="195">
        <f t="shared" si="64"/>
        <v>0</v>
      </c>
      <c r="AK132" s="195">
        <f>SUM(AK133:AK137)</f>
        <v>0</v>
      </c>
      <c r="AL132" s="195">
        <f>SUM(AL133:AL137)</f>
        <v>0</v>
      </c>
      <c r="AM132" s="195">
        <f>SUM(AM133:AM137)</f>
        <v>0</v>
      </c>
      <c r="AN132" s="195">
        <f>SUM(AN133:AN137)</f>
        <v>0</v>
      </c>
      <c r="AO132" s="195">
        <f t="shared" si="54"/>
        <v>3549464516</v>
      </c>
      <c r="AP132" s="195">
        <f t="shared" si="55"/>
        <v>3415627610</v>
      </c>
      <c r="AQ132" s="195">
        <f t="shared" si="56"/>
        <v>3415627610</v>
      </c>
      <c r="AR132" s="195">
        <f t="shared" si="57"/>
        <v>3396542530</v>
      </c>
      <c r="AS132" s="185"/>
    </row>
    <row r="133" spans="1:45" s="186" customFormat="1" ht="14" thickTop="1" thickBot="1" x14ac:dyDescent="0.35">
      <c r="A133" s="196"/>
      <c r="B133" s="196"/>
      <c r="C133" s="203"/>
      <c r="D133" s="203"/>
      <c r="E133" s="197"/>
      <c r="F133" s="197"/>
      <c r="G133" s="197"/>
      <c r="H133" s="198" t="s">
        <v>776</v>
      </c>
      <c r="I133" s="199">
        <v>2889306476</v>
      </c>
      <c r="J133" s="199">
        <v>2778486938</v>
      </c>
      <c r="K133" s="199">
        <v>2778486938</v>
      </c>
      <c r="L133" s="199">
        <v>2769681767</v>
      </c>
      <c r="M133" s="199">
        <v>0</v>
      </c>
      <c r="N133" s="199">
        <v>0</v>
      </c>
      <c r="O133" s="199">
        <v>0</v>
      </c>
      <c r="P133" s="199">
        <v>0</v>
      </c>
      <c r="Q133" s="199">
        <v>0</v>
      </c>
      <c r="R133" s="199">
        <v>0</v>
      </c>
      <c r="S133" s="199">
        <v>0</v>
      </c>
      <c r="T133" s="199">
        <v>0</v>
      </c>
      <c r="U133" s="199">
        <v>0</v>
      </c>
      <c r="V133" s="199">
        <v>0</v>
      </c>
      <c r="W133" s="199">
        <v>0</v>
      </c>
      <c r="X133" s="199">
        <v>0</v>
      </c>
      <c r="Y133" s="199">
        <v>0</v>
      </c>
      <c r="Z133" s="199">
        <v>0</v>
      </c>
      <c r="AA133" s="199">
        <v>0</v>
      </c>
      <c r="AB133" s="199">
        <v>0</v>
      </c>
      <c r="AC133" s="199">
        <v>0</v>
      </c>
      <c r="AD133" s="199">
        <v>0</v>
      </c>
      <c r="AE133" s="199">
        <v>0</v>
      </c>
      <c r="AF133" s="199">
        <v>0</v>
      </c>
      <c r="AG133" s="199">
        <v>0</v>
      </c>
      <c r="AH133" s="199">
        <v>0</v>
      </c>
      <c r="AI133" s="199">
        <v>0</v>
      </c>
      <c r="AJ133" s="199">
        <v>0</v>
      </c>
      <c r="AK133" s="199">
        <v>0</v>
      </c>
      <c r="AL133" s="199">
        <v>0</v>
      </c>
      <c r="AM133" s="199">
        <v>0</v>
      </c>
      <c r="AN133" s="199">
        <v>0</v>
      </c>
      <c r="AO133" s="199">
        <f t="shared" si="54"/>
        <v>2889306476</v>
      </c>
      <c r="AP133" s="199">
        <f t="shared" si="55"/>
        <v>2778486938</v>
      </c>
      <c r="AQ133" s="199">
        <f t="shared" si="56"/>
        <v>2778486938</v>
      </c>
      <c r="AR133" s="199">
        <f t="shared" si="57"/>
        <v>2769681767</v>
      </c>
      <c r="AS133" s="185"/>
    </row>
    <row r="134" spans="1:45" s="186" customFormat="1" ht="27" thickTop="1" thickBot="1" x14ac:dyDescent="0.35">
      <c r="A134" s="196"/>
      <c r="B134" s="196"/>
      <c r="C134" s="203"/>
      <c r="D134" s="203"/>
      <c r="E134" s="197"/>
      <c r="F134" s="197"/>
      <c r="G134" s="197"/>
      <c r="H134" s="198" t="s">
        <v>777</v>
      </c>
      <c r="I134" s="184">
        <v>563522267</v>
      </c>
      <c r="J134" s="199">
        <v>541057872</v>
      </c>
      <c r="K134" s="199">
        <v>541057872</v>
      </c>
      <c r="L134" s="199">
        <v>530777963</v>
      </c>
      <c r="M134" s="199">
        <v>0</v>
      </c>
      <c r="N134" s="199">
        <v>0</v>
      </c>
      <c r="O134" s="199">
        <v>0</v>
      </c>
      <c r="P134" s="199">
        <v>0</v>
      </c>
      <c r="Q134" s="199">
        <v>0</v>
      </c>
      <c r="R134" s="199">
        <v>0</v>
      </c>
      <c r="S134" s="199">
        <v>0</v>
      </c>
      <c r="T134" s="199">
        <v>0</v>
      </c>
      <c r="U134" s="199">
        <v>0</v>
      </c>
      <c r="V134" s="199">
        <v>0</v>
      </c>
      <c r="W134" s="199">
        <v>0</v>
      </c>
      <c r="X134" s="199">
        <v>0</v>
      </c>
      <c r="Y134" s="199">
        <v>0</v>
      </c>
      <c r="Z134" s="199">
        <v>0</v>
      </c>
      <c r="AA134" s="199">
        <v>0</v>
      </c>
      <c r="AB134" s="199">
        <v>0</v>
      </c>
      <c r="AC134" s="199">
        <v>0</v>
      </c>
      <c r="AD134" s="199">
        <v>0</v>
      </c>
      <c r="AE134" s="199">
        <v>0</v>
      </c>
      <c r="AF134" s="199">
        <v>0</v>
      </c>
      <c r="AG134" s="199">
        <v>0</v>
      </c>
      <c r="AH134" s="199">
        <v>0</v>
      </c>
      <c r="AI134" s="199">
        <v>0</v>
      </c>
      <c r="AJ134" s="199">
        <v>0</v>
      </c>
      <c r="AK134" s="199">
        <v>0</v>
      </c>
      <c r="AL134" s="199">
        <v>0</v>
      </c>
      <c r="AM134" s="199">
        <v>0</v>
      </c>
      <c r="AN134" s="199">
        <v>0</v>
      </c>
      <c r="AO134" s="199">
        <f t="shared" si="54"/>
        <v>563522267</v>
      </c>
      <c r="AP134" s="199">
        <f t="shared" si="55"/>
        <v>541057872</v>
      </c>
      <c r="AQ134" s="199">
        <f t="shared" si="56"/>
        <v>541057872</v>
      </c>
      <c r="AR134" s="199">
        <f t="shared" si="57"/>
        <v>530777963</v>
      </c>
      <c r="AS134" s="185"/>
    </row>
    <row r="135" spans="1:45" s="186" customFormat="1" ht="14" thickTop="1" thickBot="1" x14ac:dyDescent="0.35">
      <c r="A135" s="196"/>
      <c r="B135" s="196"/>
      <c r="C135" s="203"/>
      <c r="D135" s="203"/>
      <c r="E135" s="197"/>
      <c r="F135" s="197"/>
      <c r="G135" s="197"/>
      <c r="H135" s="198" t="s">
        <v>778</v>
      </c>
      <c r="I135" s="199">
        <v>96635773</v>
      </c>
      <c r="J135" s="199">
        <v>96082800</v>
      </c>
      <c r="K135" s="199">
        <v>96082800</v>
      </c>
      <c r="L135" s="199">
        <v>96082800</v>
      </c>
      <c r="M135" s="199">
        <v>0</v>
      </c>
      <c r="N135" s="199">
        <v>0</v>
      </c>
      <c r="O135" s="199">
        <v>0</v>
      </c>
      <c r="P135" s="199">
        <v>0</v>
      </c>
      <c r="Q135" s="199">
        <v>0</v>
      </c>
      <c r="R135" s="199">
        <v>0</v>
      </c>
      <c r="S135" s="199">
        <v>0</v>
      </c>
      <c r="T135" s="199">
        <v>0</v>
      </c>
      <c r="U135" s="199">
        <v>0</v>
      </c>
      <c r="V135" s="199">
        <v>0</v>
      </c>
      <c r="W135" s="199">
        <v>0</v>
      </c>
      <c r="X135" s="199">
        <v>0</v>
      </c>
      <c r="Y135" s="199">
        <v>0</v>
      </c>
      <c r="Z135" s="199">
        <v>0</v>
      </c>
      <c r="AA135" s="199">
        <v>0</v>
      </c>
      <c r="AB135" s="199">
        <v>0</v>
      </c>
      <c r="AC135" s="199">
        <v>0</v>
      </c>
      <c r="AD135" s="199">
        <v>0</v>
      </c>
      <c r="AE135" s="199">
        <v>0</v>
      </c>
      <c r="AF135" s="199">
        <v>0</v>
      </c>
      <c r="AG135" s="199">
        <v>0</v>
      </c>
      <c r="AH135" s="199">
        <v>0</v>
      </c>
      <c r="AI135" s="199">
        <v>0</v>
      </c>
      <c r="AJ135" s="199">
        <v>0</v>
      </c>
      <c r="AK135" s="199">
        <v>0</v>
      </c>
      <c r="AL135" s="199">
        <v>0</v>
      </c>
      <c r="AM135" s="199">
        <v>0</v>
      </c>
      <c r="AN135" s="199">
        <v>0</v>
      </c>
      <c r="AO135" s="199">
        <f t="shared" si="54"/>
        <v>96635773</v>
      </c>
      <c r="AP135" s="199">
        <f t="shared" si="55"/>
        <v>96082800</v>
      </c>
      <c r="AQ135" s="199">
        <f t="shared" si="56"/>
        <v>96082800</v>
      </c>
      <c r="AR135" s="199">
        <f t="shared" si="57"/>
        <v>96082800</v>
      </c>
      <c r="AS135" s="185"/>
    </row>
    <row r="136" spans="1:45" s="186" customFormat="1" ht="14" thickTop="1" thickBot="1" x14ac:dyDescent="0.35">
      <c r="A136" s="196"/>
      <c r="B136" s="196"/>
      <c r="C136" s="203"/>
      <c r="D136" s="203"/>
      <c r="E136" s="197"/>
      <c r="F136" s="197"/>
      <c r="G136" s="197"/>
      <c r="H136" s="198" t="s">
        <v>779</v>
      </c>
      <c r="I136" s="199">
        <v>0</v>
      </c>
      <c r="J136" s="199">
        <v>0</v>
      </c>
      <c r="K136" s="199">
        <v>0</v>
      </c>
      <c r="L136" s="199">
        <v>0</v>
      </c>
      <c r="M136" s="199">
        <v>0</v>
      </c>
      <c r="N136" s="199">
        <v>0</v>
      </c>
      <c r="O136" s="199">
        <v>0</v>
      </c>
      <c r="P136" s="199">
        <v>0</v>
      </c>
      <c r="Q136" s="199">
        <v>0</v>
      </c>
      <c r="R136" s="199">
        <v>0</v>
      </c>
      <c r="S136" s="199">
        <v>0</v>
      </c>
      <c r="T136" s="199">
        <v>0</v>
      </c>
      <c r="U136" s="199">
        <v>0</v>
      </c>
      <c r="V136" s="199">
        <v>0</v>
      </c>
      <c r="W136" s="199">
        <v>0</v>
      </c>
      <c r="X136" s="199">
        <v>0</v>
      </c>
      <c r="Y136" s="199">
        <v>0</v>
      </c>
      <c r="Z136" s="199">
        <v>0</v>
      </c>
      <c r="AA136" s="199">
        <v>0</v>
      </c>
      <c r="AB136" s="199">
        <v>0</v>
      </c>
      <c r="AC136" s="199">
        <v>0</v>
      </c>
      <c r="AD136" s="199">
        <v>0</v>
      </c>
      <c r="AE136" s="199">
        <v>0</v>
      </c>
      <c r="AF136" s="199">
        <v>0</v>
      </c>
      <c r="AG136" s="199">
        <v>0</v>
      </c>
      <c r="AH136" s="199">
        <v>0</v>
      </c>
      <c r="AI136" s="199">
        <v>0</v>
      </c>
      <c r="AJ136" s="199">
        <v>0</v>
      </c>
      <c r="AK136" s="199">
        <v>0</v>
      </c>
      <c r="AL136" s="199">
        <v>0</v>
      </c>
      <c r="AM136" s="199">
        <v>0</v>
      </c>
      <c r="AN136" s="199">
        <v>0</v>
      </c>
      <c r="AO136" s="199">
        <f t="shared" si="54"/>
        <v>0</v>
      </c>
      <c r="AP136" s="199">
        <f t="shared" si="55"/>
        <v>0</v>
      </c>
      <c r="AQ136" s="199">
        <f t="shared" si="56"/>
        <v>0</v>
      </c>
      <c r="AR136" s="199">
        <f t="shared" si="57"/>
        <v>0</v>
      </c>
      <c r="AS136" s="185"/>
    </row>
    <row r="137" spans="1:45" s="186" customFormat="1" ht="14" thickTop="1" thickBot="1" x14ac:dyDescent="0.35">
      <c r="A137" s="196"/>
      <c r="B137" s="196"/>
      <c r="C137" s="203"/>
      <c r="D137" s="203"/>
      <c r="E137" s="197"/>
      <c r="F137" s="197"/>
      <c r="G137" s="197"/>
      <c r="H137" s="198" t="s">
        <v>780</v>
      </c>
      <c r="I137" s="199">
        <v>0</v>
      </c>
      <c r="J137" s="199">
        <v>0</v>
      </c>
      <c r="K137" s="199">
        <v>0</v>
      </c>
      <c r="L137" s="199">
        <v>0</v>
      </c>
      <c r="M137" s="199">
        <v>0</v>
      </c>
      <c r="N137" s="199">
        <v>0</v>
      </c>
      <c r="O137" s="199">
        <v>0</v>
      </c>
      <c r="P137" s="199">
        <v>0</v>
      </c>
      <c r="Q137" s="199">
        <v>0</v>
      </c>
      <c r="R137" s="199">
        <v>0</v>
      </c>
      <c r="S137" s="199">
        <v>0</v>
      </c>
      <c r="T137" s="199">
        <v>0</v>
      </c>
      <c r="U137" s="199">
        <v>0</v>
      </c>
      <c r="V137" s="199">
        <v>0</v>
      </c>
      <c r="W137" s="199">
        <v>0</v>
      </c>
      <c r="X137" s="199">
        <v>0</v>
      </c>
      <c r="Y137" s="199">
        <v>0</v>
      </c>
      <c r="Z137" s="199">
        <v>0</v>
      </c>
      <c r="AA137" s="199">
        <v>0</v>
      </c>
      <c r="AB137" s="199">
        <v>0</v>
      </c>
      <c r="AC137" s="199">
        <v>0</v>
      </c>
      <c r="AD137" s="199">
        <v>0</v>
      </c>
      <c r="AE137" s="199">
        <v>0</v>
      </c>
      <c r="AF137" s="199">
        <v>0</v>
      </c>
      <c r="AG137" s="199">
        <v>0</v>
      </c>
      <c r="AH137" s="199">
        <v>0</v>
      </c>
      <c r="AI137" s="199">
        <v>0</v>
      </c>
      <c r="AJ137" s="199">
        <v>0</v>
      </c>
      <c r="AK137" s="199">
        <v>0</v>
      </c>
      <c r="AL137" s="199">
        <v>0</v>
      </c>
      <c r="AM137" s="199">
        <v>0</v>
      </c>
      <c r="AN137" s="199">
        <v>0</v>
      </c>
      <c r="AO137" s="199">
        <f t="shared" si="54"/>
        <v>0</v>
      </c>
      <c r="AP137" s="199">
        <f t="shared" si="55"/>
        <v>0</v>
      </c>
      <c r="AQ137" s="199">
        <f t="shared" si="56"/>
        <v>0</v>
      </c>
      <c r="AR137" s="199">
        <f t="shared" si="57"/>
        <v>0</v>
      </c>
      <c r="AS137" s="185"/>
    </row>
    <row r="138" spans="1:45" s="186" customFormat="1" ht="14" thickTop="1" thickBot="1" x14ac:dyDescent="0.35">
      <c r="A138" s="204"/>
      <c r="B138" s="204"/>
      <c r="C138" s="204"/>
      <c r="D138" s="204"/>
      <c r="E138" s="204"/>
      <c r="F138" s="204"/>
      <c r="G138" s="205"/>
      <c r="H138" s="202" t="s">
        <v>781</v>
      </c>
      <c r="I138" s="206">
        <f>+I139</f>
        <v>668993231</v>
      </c>
      <c r="J138" s="206">
        <f t="shared" ref="J138:AN138" si="65">+J139</f>
        <v>657608963</v>
      </c>
      <c r="K138" s="206">
        <f t="shared" si="65"/>
        <v>657608963</v>
      </c>
      <c r="L138" s="206">
        <f t="shared" si="65"/>
        <v>448036054</v>
      </c>
      <c r="M138" s="206">
        <f t="shared" si="65"/>
        <v>0</v>
      </c>
      <c r="N138" s="206">
        <f t="shared" si="65"/>
        <v>0</v>
      </c>
      <c r="O138" s="206">
        <f t="shared" si="65"/>
        <v>0</v>
      </c>
      <c r="P138" s="206">
        <f t="shared" si="65"/>
        <v>0</v>
      </c>
      <c r="Q138" s="206">
        <f t="shared" si="65"/>
        <v>0</v>
      </c>
      <c r="R138" s="206">
        <f t="shared" si="65"/>
        <v>0</v>
      </c>
      <c r="S138" s="206">
        <f t="shared" si="65"/>
        <v>0</v>
      </c>
      <c r="T138" s="206">
        <f t="shared" si="65"/>
        <v>0</v>
      </c>
      <c r="U138" s="206">
        <f t="shared" si="65"/>
        <v>0</v>
      </c>
      <c r="V138" s="206">
        <f t="shared" si="65"/>
        <v>0</v>
      </c>
      <c r="W138" s="206">
        <f t="shared" si="65"/>
        <v>0</v>
      </c>
      <c r="X138" s="206">
        <f t="shared" si="65"/>
        <v>0</v>
      </c>
      <c r="Y138" s="206">
        <f t="shared" si="65"/>
        <v>0</v>
      </c>
      <c r="Z138" s="206">
        <f t="shared" si="65"/>
        <v>0</v>
      </c>
      <c r="AA138" s="206">
        <f t="shared" si="65"/>
        <v>0</v>
      </c>
      <c r="AB138" s="206">
        <f t="shared" si="65"/>
        <v>0</v>
      </c>
      <c r="AC138" s="206">
        <f t="shared" si="65"/>
        <v>0</v>
      </c>
      <c r="AD138" s="206">
        <f t="shared" si="65"/>
        <v>0</v>
      </c>
      <c r="AE138" s="206">
        <f t="shared" si="65"/>
        <v>0</v>
      </c>
      <c r="AF138" s="206">
        <f t="shared" si="65"/>
        <v>0</v>
      </c>
      <c r="AG138" s="206">
        <f t="shared" si="65"/>
        <v>0</v>
      </c>
      <c r="AH138" s="206">
        <f t="shared" si="65"/>
        <v>0</v>
      </c>
      <c r="AI138" s="206">
        <f t="shared" si="65"/>
        <v>0</v>
      </c>
      <c r="AJ138" s="206">
        <f t="shared" si="65"/>
        <v>0</v>
      </c>
      <c r="AK138" s="206">
        <f t="shared" si="65"/>
        <v>0</v>
      </c>
      <c r="AL138" s="206">
        <f t="shared" si="65"/>
        <v>0</v>
      </c>
      <c r="AM138" s="206">
        <f t="shared" si="65"/>
        <v>0</v>
      </c>
      <c r="AN138" s="206">
        <f t="shared" si="65"/>
        <v>0</v>
      </c>
      <c r="AO138" s="206">
        <f t="shared" si="54"/>
        <v>668993231</v>
      </c>
      <c r="AP138" s="206">
        <f t="shared" si="55"/>
        <v>657608963</v>
      </c>
      <c r="AQ138" s="206">
        <f t="shared" si="56"/>
        <v>657608963</v>
      </c>
      <c r="AR138" s="206">
        <f t="shared" si="57"/>
        <v>448036054</v>
      </c>
      <c r="AS138" s="185"/>
    </row>
    <row r="139" spans="1:45" s="186" customFormat="1" ht="14" thickTop="1" thickBot="1" x14ac:dyDescent="0.35">
      <c r="A139" s="204"/>
      <c r="B139" s="204"/>
      <c r="C139" s="204"/>
      <c r="D139" s="204"/>
      <c r="E139" s="193"/>
      <c r="F139" s="193"/>
      <c r="G139" s="193"/>
      <c r="H139" s="194" t="s">
        <v>827</v>
      </c>
      <c r="I139" s="195">
        <f>SUM(I140:I141)</f>
        <v>668993231</v>
      </c>
      <c r="J139" s="195">
        <f t="shared" ref="J139:AN139" si="66">SUM(J140:J141)</f>
        <v>657608963</v>
      </c>
      <c r="K139" s="195">
        <f t="shared" si="66"/>
        <v>657608963</v>
      </c>
      <c r="L139" s="195">
        <f t="shared" si="66"/>
        <v>448036054</v>
      </c>
      <c r="M139" s="195">
        <f t="shared" si="66"/>
        <v>0</v>
      </c>
      <c r="N139" s="195">
        <f t="shared" si="66"/>
        <v>0</v>
      </c>
      <c r="O139" s="195">
        <f t="shared" si="66"/>
        <v>0</v>
      </c>
      <c r="P139" s="195">
        <f t="shared" si="66"/>
        <v>0</v>
      </c>
      <c r="Q139" s="195">
        <f t="shared" si="66"/>
        <v>0</v>
      </c>
      <c r="R139" s="195">
        <f t="shared" si="66"/>
        <v>0</v>
      </c>
      <c r="S139" s="195">
        <f t="shared" si="66"/>
        <v>0</v>
      </c>
      <c r="T139" s="195">
        <f t="shared" si="66"/>
        <v>0</v>
      </c>
      <c r="U139" s="195">
        <f t="shared" si="66"/>
        <v>0</v>
      </c>
      <c r="V139" s="195">
        <f t="shared" si="66"/>
        <v>0</v>
      </c>
      <c r="W139" s="195">
        <f t="shared" si="66"/>
        <v>0</v>
      </c>
      <c r="X139" s="195">
        <f t="shared" si="66"/>
        <v>0</v>
      </c>
      <c r="Y139" s="195">
        <f t="shared" si="66"/>
        <v>0</v>
      </c>
      <c r="Z139" s="195">
        <f t="shared" si="66"/>
        <v>0</v>
      </c>
      <c r="AA139" s="195">
        <f t="shared" si="66"/>
        <v>0</v>
      </c>
      <c r="AB139" s="195">
        <f t="shared" si="66"/>
        <v>0</v>
      </c>
      <c r="AC139" s="195">
        <f t="shared" si="66"/>
        <v>0</v>
      </c>
      <c r="AD139" s="195">
        <f t="shared" si="66"/>
        <v>0</v>
      </c>
      <c r="AE139" s="195">
        <f t="shared" si="66"/>
        <v>0</v>
      </c>
      <c r="AF139" s="195">
        <f t="shared" si="66"/>
        <v>0</v>
      </c>
      <c r="AG139" s="195">
        <f t="shared" si="66"/>
        <v>0</v>
      </c>
      <c r="AH139" s="195">
        <f t="shared" si="66"/>
        <v>0</v>
      </c>
      <c r="AI139" s="195">
        <f t="shared" si="66"/>
        <v>0</v>
      </c>
      <c r="AJ139" s="195">
        <f t="shared" si="66"/>
        <v>0</v>
      </c>
      <c r="AK139" s="195">
        <f t="shared" si="66"/>
        <v>0</v>
      </c>
      <c r="AL139" s="195">
        <f t="shared" si="66"/>
        <v>0</v>
      </c>
      <c r="AM139" s="195">
        <f t="shared" si="66"/>
        <v>0</v>
      </c>
      <c r="AN139" s="195">
        <f t="shared" si="66"/>
        <v>0</v>
      </c>
      <c r="AO139" s="195">
        <f t="shared" si="54"/>
        <v>668993231</v>
      </c>
      <c r="AP139" s="195">
        <f t="shared" si="55"/>
        <v>657608963</v>
      </c>
      <c r="AQ139" s="195">
        <f t="shared" si="56"/>
        <v>657608963</v>
      </c>
      <c r="AR139" s="195">
        <f t="shared" si="57"/>
        <v>448036054</v>
      </c>
      <c r="AS139" s="185"/>
    </row>
    <row r="140" spans="1:45" s="186" customFormat="1" ht="27" thickTop="1" thickBot="1" x14ac:dyDescent="0.35">
      <c r="A140" s="196"/>
      <c r="B140" s="196"/>
      <c r="C140" s="203"/>
      <c r="D140" s="203"/>
      <c r="E140" s="197"/>
      <c r="F140" s="197"/>
      <c r="G140" s="197"/>
      <c r="H140" s="198" t="s">
        <v>782</v>
      </c>
      <c r="I140" s="199">
        <v>26500000</v>
      </c>
      <c r="J140" s="199">
        <v>26500000</v>
      </c>
      <c r="K140" s="199">
        <v>26500000</v>
      </c>
      <c r="L140" s="199">
        <v>26500000</v>
      </c>
      <c r="M140" s="199">
        <v>0</v>
      </c>
      <c r="N140" s="199">
        <v>0</v>
      </c>
      <c r="O140" s="199">
        <v>0</v>
      </c>
      <c r="P140" s="199">
        <v>0</v>
      </c>
      <c r="Q140" s="199">
        <v>0</v>
      </c>
      <c r="R140" s="199">
        <v>0</v>
      </c>
      <c r="S140" s="199">
        <v>0</v>
      </c>
      <c r="T140" s="199">
        <v>0</v>
      </c>
      <c r="U140" s="199">
        <v>0</v>
      </c>
      <c r="V140" s="199">
        <v>0</v>
      </c>
      <c r="W140" s="199">
        <v>0</v>
      </c>
      <c r="X140" s="199">
        <v>0</v>
      </c>
      <c r="Y140" s="199">
        <v>0</v>
      </c>
      <c r="Z140" s="199">
        <v>0</v>
      </c>
      <c r="AA140" s="199">
        <v>0</v>
      </c>
      <c r="AB140" s="199">
        <v>0</v>
      </c>
      <c r="AC140" s="199">
        <v>0</v>
      </c>
      <c r="AD140" s="199">
        <v>0</v>
      </c>
      <c r="AE140" s="199">
        <v>0</v>
      </c>
      <c r="AF140" s="199">
        <v>0</v>
      </c>
      <c r="AG140" s="199">
        <v>0</v>
      </c>
      <c r="AH140" s="199">
        <v>0</v>
      </c>
      <c r="AI140" s="199">
        <v>0</v>
      </c>
      <c r="AJ140" s="199">
        <v>0</v>
      </c>
      <c r="AK140" s="199">
        <v>0</v>
      </c>
      <c r="AL140" s="199">
        <v>0</v>
      </c>
      <c r="AM140" s="199">
        <v>0</v>
      </c>
      <c r="AN140" s="199">
        <v>0</v>
      </c>
      <c r="AO140" s="199">
        <f t="shared" si="54"/>
        <v>26500000</v>
      </c>
      <c r="AP140" s="199">
        <f t="shared" si="55"/>
        <v>26500000</v>
      </c>
      <c r="AQ140" s="199">
        <f t="shared" si="56"/>
        <v>26500000</v>
      </c>
      <c r="AR140" s="199">
        <f t="shared" si="57"/>
        <v>26500000</v>
      </c>
      <c r="AS140" s="185"/>
    </row>
    <row r="141" spans="1:45" s="186" customFormat="1" ht="27" thickTop="1" thickBot="1" x14ac:dyDescent="0.35">
      <c r="A141" s="196"/>
      <c r="B141" s="196"/>
      <c r="C141" s="203"/>
      <c r="D141" s="203"/>
      <c r="E141" s="197"/>
      <c r="F141" s="197"/>
      <c r="G141" s="197"/>
      <c r="H141" s="198" t="s">
        <v>783</v>
      </c>
      <c r="I141" s="199">
        <v>642493231</v>
      </c>
      <c r="J141" s="199">
        <v>631108963</v>
      </c>
      <c r="K141" s="199">
        <v>631108963</v>
      </c>
      <c r="L141" s="199">
        <v>421536054</v>
      </c>
      <c r="M141" s="199">
        <v>0</v>
      </c>
      <c r="N141" s="199">
        <v>0</v>
      </c>
      <c r="O141" s="199">
        <v>0</v>
      </c>
      <c r="P141" s="199">
        <v>0</v>
      </c>
      <c r="Q141" s="199">
        <v>0</v>
      </c>
      <c r="R141" s="199">
        <v>0</v>
      </c>
      <c r="S141" s="199">
        <v>0</v>
      </c>
      <c r="T141" s="199">
        <v>0</v>
      </c>
      <c r="U141" s="199">
        <v>0</v>
      </c>
      <c r="V141" s="199">
        <v>0</v>
      </c>
      <c r="W141" s="199">
        <v>0</v>
      </c>
      <c r="X141" s="199">
        <v>0</v>
      </c>
      <c r="Y141" s="199">
        <v>0</v>
      </c>
      <c r="Z141" s="199">
        <v>0</v>
      </c>
      <c r="AA141" s="199">
        <v>0</v>
      </c>
      <c r="AB141" s="199">
        <v>0</v>
      </c>
      <c r="AC141" s="199">
        <v>0</v>
      </c>
      <c r="AD141" s="199">
        <v>0</v>
      </c>
      <c r="AE141" s="199">
        <v>0</v>
      </c>
      <c r="AF141" s="199">
        <v>0</v>
      </c>
      <c r="AG141" s="199">
        <v>0</v>
      </c>
      <c r="AH141" s="199">
        <v>0</v>
      </c>
      <c r="AI141" s="199">
        <v>0</v>
      </c>
      <c r="AJ141" s="199">
        <v>0</v>
      </c>
      <c r="AK141" s="199">
        <v>0</v>
      </c>
      <c r="AL141" s="199">
        <v>0</v>
      </c>
      <c r="AM141" s="199">
        <v>0</v>
      </c>
      <c r="AN141" s="199">
        <v>0</v>
      </c>
      <c r="AO141" s="199">
        <f t="shared" si="54"/>
        <v>642493231</v>
      </c>
      <c r="AP141" s="199">
        <f t="shared" si="55"/>
        <v>631108963</v>
      </c>
      <c r="AQ141" s="199">
        <f t="shared" si="56"/>
        <v>631108963</v>
      </c>
      <c r="AR141" s="199">
        <f t="shared" si="57"/>
        <v>421536054</v>
      </c>
      <c r="AS141" s="185"/>
    </row>
    <row r="142" spans="1:45" s="186" customFormat="1" ht="14" thickTop="1" thickBot="1" x14ac:dyDescent="0.35">
      <c r="A142" s="187"/>
      <c r="B142" s="188"/>
      <c r="C142" s="188"/>
      <c r="D142" s="190"/>
      <c r="E142" s="191"/>
      <c r="F142" s="191"/>
      <c r="G142" s="191"/>
      <c r="H142" s="201" t="s">
        <v>784</v>
      </c>
      <c r="I142" s="200">
        <f>+I143</f>
        <v>955510667</v>
      </c>
      <c r="J142" s="200">
        <f t="shared" ref="J142:AN143" si="67">+J143</f>
        <v>952845918</v>
      </c>
      <c r="K142" s="200">
        <f t="shared" si="67"/>
        <v>620588295</v>
      </c>
      <c r="L142" s="200">
        <f t="shared" si="67"/>
        <v>616183546</v>
      </c>
      <c r="M142" s="200">
        <f t="shared" si="67"/>
        <v>0</v>
      </c>
      <c r="N142" s="200">
        <f t="shared" si="67"/>
        <v>0</v>
      </c>
      <c r="O142" s="200">
        <f t="shared" si="67"/>
        <v>0</v>
      </c>
      <c r="P142" s="200">
        <f t="shared" si="67"/>
        <v>0</v>
      </c>
      <c r="Q142" s="200">
        <f t="shared" si="67"/>
        <v>0</v>
      </c>
      <c r="R142" s="200">
        <f t="shared" si="67"/>
        <v>0</v>
      </c>
      <c r="S142" s="200">
        <f t="shared" si="67"/>
        <v>0</v>
      </c>
      <c r="T142" s="200">
        <f t="shared" si="67"/>
        <v>0</v>
      </c>
      <c r="U142" s="200">
        <f t="shared" si="67"/>
        <v>0</v>
      </c>
      <c r="V142" s="200">
        <f t="shared" si="67"/>
        <v>0</v>
      </c>
      <c r="W142" s="200">
        <f t="shared" si="67"/>
        <v>0</v>
      </c>
      <c r="X142" s="200">
        <f t="shared" si="67"/>
        <v>0</v>
      </c>
      <c r="Y142" s="200">
        <f t="shared" si="67"/>
        <v>0</v>
      </c>
      <c r="Z142" s="200">
        <f t="shared" si="67"/>
        <v>0</v>
      </c>
      <c r="AA142" s="200">
        <f t="shared" si="67"/>
        <v>0</v>
      </c>
      <c r="AB142" s="200">
        <f t="shared" si="67"/>
        <v>0</v>
      </c>
      <c r="AC142" s="200">
        <f t="shared" si="67"/>
        <v>0</v>
      </c>
      <c r="AD142" s="200">
        <f t="shared" si="67"/>
        <v>0</v>
      </c>
      <c r="AE142" s="200">
        <f t="shared" si="67"/>
        <v>0</v>
      </c>
      <c r="AF142" s="200">
        <f t="shared" si="67"/>
        <v>0</v>
      </c>
      <c r="AG142" s="200">
        <f t="shared" si="67"/>
        <v>0</v>
      </c>
      <c r="AH142" s="200">
        <f t="shared" si="67"/>
        <v>0</v>
      </c>
      <c r="AI142" s="200">
        <f t="shared" si="67"/>
        <v>0</v>
      </c>
      <c r="AJ142" s="200">
        <f t="shared" si="67"/>
        <v>0</v>
      </c>
      <c r="AK142" s="200">
        <f t="shared" si="67"/>
        <v>3640754690</v>
      </c>
      <c r="AL142" s="200">
        <f t="shared" si="67"/>
        <v>3640754689</v>
      </c>
      <c r="AM142" s="200">
        <f t="shared" si="67"/>
        <v>29932682</v>
      </c>
      <c r="AN142" s="200">
        <f t="shared" si="67"/>
        <v>0</v>
      </c>
      <c r="AO142" s="200">
        <f t="shared" si="54"/>
        <v>4596265357</v>
      </c>
      <c r="AP142" s="200">
        <f t="shared" si="55"/>
        <v>4593600607</v>
      </c>
      <c r="AQ142" s="200">
        <f t="shared" si="56"/>
        <v>650520977</v>
      </c>
      <c r="AR142" s="200">
        <f t="shared" si="57"/>
        <v>616183546</v>
      </c>
      <c r="AS142" s="185"/>
    </row>
    <row r="143" spans="1:45" s="186" customFormat="1" ht="14" thickTop="1" thickBot="1" x14ac:dyDescent="0.35">
      <c r="A143" s="193"/>
      <c r="B143" s="193"/>
      <c r="C143" s="193"/>
      <c r="D143" s="193"/>
      <c r="E143" s="193"/>
      <c r="F143" s="193"/>
      <c r="G143" s="193"/>
      <c r="H143" s="202" t="s">
        <v>785</v>
      </c>
      <c r="I143" s="195">
        <f>+I144</f>
        <v>955510667</v>
      </c>
      <c r="J143" s="195">
        <f t="shared" si="67"/>
        <v>952845918</v>
      </c>
      <c r="K143" s="195">
        <f t="shared" si="67"/>
        <v>620588295</v>
      </c>
      <c r="L143" s="195">
        <f t="shared" si="67"/>
        <v>616183546</v>
      </c>
      <c r="M143" s="195">
        <f t="shared" si="67"/>
        <v>0</v>
      </c>
      <c r="N143" s="195">
        <f t="shared" si="67"/>
        <v>0</v>
      </c>
      <c r="O143" s="195">
        <f t="shared" si="67"/>
        <v>0</v>
      </c>
      <c r="P143" s="195">
        <f t="shared" si="67"/>
        <v>0</v>
      </c>
      <c r="Q143" s="195">
        <f t="shared" si="67"/>
        <v>0</v>
      </c>
      <c r="R143" s="195">
        <f t="shared" si="67"/>
        <v>0</v>
      </c>
      <c r="S143" s="195">
        <f t="shared" si="67"/>
        <v>0</v>
      </c>
      <c r="T143" s="195">
        <f t="shared" si="67"/>
        <v>0</v>
      </c>
      <c r="U143" s="195">
        <f t="shared" si="67"/>
        <v>0</v>
      </c>
      <c r="V143" s="195">
        <f t="shared" si="67"/>
        <v>0</v>
      </c>
      <c r="W143" s="195">
        <f t="shared" si="67"/>
        <v>0</v>
      </c>
      <c r="X143" s="195">
        <f t="shared" si="67"/>
        <v>0</v>
      </c>
      <c r="Y143" s="195">
        <f t="shared" si="67"/>
        <v>0</v>
      </c>
      <c r="Z143" s="195">
        <f t="shared" si="67"/>
        <v>0</v>
      </c>
      <c r="AA143" s="195">
        <f t="shared" si="67"/>
        <v>0</v>
      </c>
      <c r="AB143" s="195">
        <f t="shared" si="67"/>
        <v>0</v>
      </c>
      <c r="AC143" s="195">
        <f t="shared" si="67"/>
        <v>0</v>
      </c>
      <c r="AD143" s="195">
        <f t="shared" si="67"/>
        <v>0</v>
      </c>
      <c r="AE143" s="195">
        <f t="shared" si="67"/>
        <v>0</v>
      </c>
      <c r="AF143" s="195">
        <f t="shared" si="67"/>
        <v>0</v>
      </c>
      <c r="AG143" s="195">
        <f t="shared" si="67"/>
        <v>0</v>
      </c>
      <c r="AH143" s="195">
        <f t="shared" si="67"/>
        <v>0</v>
      </c>
      <c r="AI143" s="195">
        <f t="shared" si="67"/>
        <v>0</v>
      </c>
      <c r="AJ143" s="195">
        <f t="shared" si="67"/>
        <v>0</v>
      </c>
      <c r="AK143" s="195">
        <f t="shared" si="67"/>
        <v>3640754690</v>
      </c>
      <c r="AL143" s="195">
        <f t="shared" si="67"/>
        <v>3640754689</v>
      </c>
      <c r="AM143" s="195">
        <f t="shared" si="67"/>
        <v>29932682</v>
      </c>
      <c r="AN143" s="195">
        <f t="shared" si="67"/>
        <v>0</v>
      </c>
      <c r="AO143" s="195">
        <f t="shared" si="54"/>
        <v>4596265357</v>
      </c>
      <c r="AP143" s="195">
        <f t="shared" si="55"/>
        <v>4593600607</v>
      </c>
      <c r="AQ143" s="195">
        <f t="shared" si="56"/>
        <v>650520977</v>
      </c>
      <c r="AR143" s="195">
        <f t="shared" si="57"/>
        <v>616183546</v>
      </c>
      <c r="AS143" s="185"/>
    </row>
    <row r="144" spans="1:45" s="186" customFormat="1" ht="14" thickTop="1" thickBot="1" x14ac:dyDescent="0.35">
      <c r="A144" s="193"/>
      <c r="B144" s="193"/>
      <c r="C144" s="193"/>
      <c r="D144" s="193"/>
      <c r="E144" s="193"/>
      <c r="F144" s="193"/>
      <c r="G144" s="193"/>
      <c r="H144" s="202" t="s">
        <v>828</v>
      </c>
      <c r="I144" s="195">
        <f>SUM(I145:I147)</f>
        <v>955510667</v>
      </c>
      <c r="J144" s="195">
        <f t="shared" ref="J144:AN144" si="68">SUM(J145:J147)</f>
        <v>952845918</v>
      </c>
      <c r="K144" s="195">
        <f t="shared" si="68"/>
        <v>620588295</v>
      </c>
      <c r="L144" s="195">
        <f t="shared" si="68"/>
        <v>616183546</v>
      </c>
      <c r="M144" s="195">
        <f t="shared" si="68"/>
        <v>0</v>
      </c>
      <c r="N144" s="195">
        <f t="shared" si="68"/>
        <v>0</v>
      </c>
      <c r="O144" s="195">
        <f t="shared" si="68"/>
        <v>0</v>
      </c>
      <c r="P144" s="195">
        <f t="shared" si="68"/>
        <v>0</v>
      </c>
      <c r="Q144" s="195">
        <f t="shared" si="68"/>
        <v>0</v>
      </c>
      <c r="R144" s="195">
        <f t="shared" si="68"/>
        <v>0</v>
      </c>
      <c r="S144" s="195">
        <f t="shared" si="68"/>
        <v>0</v>
      </c>
      <c r="T144" s="195">
        <f t="shared" si="68"/>
        <v>0</v>
      </c>
      <c r="U144" s="195">
        <f t="shared" si="68"/>
        <v>0</v>
      </c>
      <c r="V144" s="195">
        <f t="shared" si="68"/>
        <v>0</v>
      </c>
      <c r="W144" s="195">
        <f t="shared" si="68"/>
        <v>0</v>
      </c>
      <c r="X144" s="195">
        <f t="shared" si="68"/>
        <v>0</v>
      </c>
      <c r="Y144" s="195">
        <f t="shared" si="68"/>
        <v>0</v>
      </c>
      <c r="Z144" s="195">
        <f t="shared" si="68"/>
        <v>0</v>
      </c>
      <c r="AA144" s="195">
        <f t="shared" si="68"/>
        <v>0</v>
      </c>
      <c r="AB144" s="195">
        <f t="shared" si="68"/>
        <v>0</v>
      </c>
      <c r="AC144" s="195">
        <f t="shared" si="68"/>
        <v>0</v>
      </c>
      <c r="AD144" s="195">
        <f t="shared" si="68"/>
        <v>0</v>
      </c>
      <c r="AE144" s="195">
        <f t="shared" si="68"/>
        <v>0</v>
      </c>
      <c r="AF144" s="195">
        <f t="shared" si="68"/>
        <v>0</v>
      </c>
      <c r="AG144" s="195">
        <f t="shared" si="68"/>
        <v>0</v>
      </c>
      <c r="AH144" s="195">
        <f t="shared" si="68"/>
        <v>0</v>
      </c>
      <c r="AI144" s="195">
        <f t="shared" si="68"/>
        <v>0</v>
      </c>
      <c r="AJ144" s="195">
        <f t="shared" si="68"/>
        <v>0</v>
      </c>
      <c r="AK144" s="195">
        <f t="shared" si="68"/>
        <v>3640754690</v>
      </c>
      <c r="AL144" s="195">
        <f t="shared" si="68"/>
        <v>3640754689</v>
      </c>
      <c r="AM144" s="195">
        <f t="shared" si="68"/>
        <v>29932682</v>
      </c>
      <c r="AN144" s="195">
        <f t="shared" si="68"/>
        <v>0</v>
      </c>
      <c r="AO144" s="195">
        <f t="shared" si="54"/>
        <v>4596265357</v>
      </c>
      <c r="AP144" s="195">
        <f t="shared" si="55"/>
        <v>4593600607</v>
      </c>
      <c r="AQ144" s="195">
        <f t="shared" si="56"/>
        <v>650520977</v>
      </c>
      <c r="AR144" s="195">
        <f t="shared" si="57"/>
        <v>616183546</v>
      </c>
      <c r="AS144" s="185"/>
    </row>
    <row r="145" spans="1:63" s="186" customFormat="1" ht="27" thickTop="1" thickBot="1" x14ac:dyDescent="0.35">
      <c r="A145" s="196"/>
      <c r="B145" s="196"/>
      <c r="C145" s="196"/>
      <c r="D145" s="196"/>
      <c r="E145" s="197"/>
      <c r="F145" s="197"/>
      <c r="G145" s="196"/>
      <c r="H145" s="198" t="s">
        <v>786</v>
      </c>
      <c r="I145" s="199">
        <v>55066568</v>
      </c>
      <c r="J145" s="199">
        <v>55066568</v>
      </c>
      <c r="K145" s="199">
        <v>55066568</v>
      </c>
      <c r="L145" s="199">
        <v>55066568</v>
      </c>
      <c r="M145" s="199">
        <v>0</v>
      </c>
      <c r="N145" s="199">
        <v>0</v>
      </c>
      <c r="O145" s="199">
        <v>0</v>
      </c>
      <c r="P145" s="199">
        <v>0</v>
      </c>
      <c r="Q145" s="199">
        <v>0</v>
      </c>
      <c r="R145" s="199">
        <v>0</v>
      </c>
      <c r="S145" s="199">
        <v>0</v>
      </c>
      <c r="T145" s="199">
        <v>0</v>
      </c>
      <c r="U145" s="199">
        <v>0</v>
      </c>
      <c r="V145" s="199">
        <v>0</v>
      </c>
      <c r="W145" s="199">
        <v>0</v>
      </c>
      <c r="X145" s="199">
        <v>0</v>
      </c>
      <c r="Y145" s="199">
        <v>0</v>
      </c>
      <c r="Z145" s="199">
        <v>0</v>
      </c>
      <c r="AA145" s="199">
        <v>0</v>
      </c>
      <c r="AB145" s="199">
        <v>0</v>
      </c>
      <c r="AC145" s="199">
        <v>0</v>
      </c>
      <c r="AD145" s="199">
        <v>0</v>
      </c>
      <c r="AE145" s="199">
        <v>0</v>
      </c>
      <c r="AF145" s="199">
        <v>0</v>
      </c>
      <c r="AG145" s="199">
        <v>0</v>
      </c>
      <c r="AH145" s="199">
        <v>0</v>
      </c>
      <c r="AI145" s="199">
        <v>0</v>
      </c>
      <c r="AJ145" s="199">
        <v>0</v>
      </c>
      <c r="AK145" s="199">
        <v>0</v>
      </c>
      <c r="AL145" s="199">
        <v>0</v>
      </c>
      <c r="AM145" s="199">
        <v>0</v>
      </c>
      <c r="AN145" s="199">
        <v>0</v>
      </c>
      <c r="AO145" s="199">
        <f t="shared" si="54"/>
        <v>55066568</v>
      </c>
      <c r="AP145" s="199">
        <f t="shared" si="55"/>
        <v>55066568</v>
      </c>
      <c r="AQ145" s="199">
        <f t="shared" si="56"/>
        <v>55066568</v>
      </c>
      <c r="AR145" s="199">
        <f t="shared" si="57"/>
        <v>55066568</v>
      </c>
      <c r="AS145" s="185"/>
    </row>
    <row r="146" spans="1:63" s="186" customFormat="1" ht="27" thickTop="1" thickBot="1" x14ac:dyDescent="0.35">
      <c r="A146" s="196"/>
      <c r="B146" s="196"/>
      <c r="C146" s="196"/>
      <c r="D146" s="196"/>
      <c r="E146" s="197"/>
      <c r="F146" s="197"/>
      <c r="G146" s="196"/>
      <c r="H146" s="198" t="s">
        <v>787</v>
      </c>
      <c r="I146" s="199">
        <v>0</v>
      </c>
      <c r="J146" s="199">
        <v>0</v>
      </c>
      <c r="K146" s="199">
        <v>0</v>
      </c>
      <c r="L146" s="199">
        <v>0</v>
      </c>
      <c r="M146" s="199">
        <v>0</v>
      </c>
      <c r="N146" s="199">
        <v>0</v>
      </c>
      <c r="O146" s="199">
        <v>0</v>
      </c>
      <c r="P146" s="199">
        <v>0</v>
      </c>
      <c r="Q146" s="199">
        <v>0</v>
      </c>
      <c r="R146" s="199">
        <v>0</v>
      </c>
      <c r="S146" s="199">
        <v>0</v>
      </c>
      <c r="T146" s="199">
        <v>0</v>
      </c>
      <c r="U146" s="199">
        <v>0</v>
      </c>
      <c r="V146" s="199">
        <v>0</v>
      </c>
      <c r="W146" s="199">
        <v>0</v>
      </c>
      <c r="X146" s="199">
        <v>0</v>
      </c>
      <c r="Y146" s="199">
        <v>0</v>
      </c>
      <c r="Z146" s="199">
        <v>0</v>
      </c>
      <c r="AA146" s="199">
        <v>0</v>
      </c>
      <c r="AB146" s="199">
        <v>0</v>
      </c>
      <c r="AC146" s="199">
        <v>0</v>
      </c>
      <c r="AD146" s="199">
        <v>0</v>
      </c>
      <c r="AE146" s="199">
        <v>0</v>
      </c>
      <c r="AF146" s="199">
        <v>0</v>
      </c>
      <c r="AG146" s="199">
        <v>0</v>
      </c>
      <c r="AH146" s="199">
        <v>0</v>
      </c>
      <c r="AI146" s="199">
        <v>0</v>
      </c>
      <c r="AJ146" s="199">
        <v>0</v>
      </c>
      <c r="AK146" s="199">
        <v>0</v>
      </c>
      <c r="AL146" s="199">
        <v>0</v>
      </c>
      <c r="AM146" s="199">
        <v>0</v>
      </c>
      <c r="AN146" s="199">
        <v>0</v>
      </c>
      <c r="AO146" s="199">
        <f t="shared" si="54"/>
        <v>0</v>
      </c>
      <c r="AP146" s="199">
        <f t="shared" si="55"/>
        <v>0</v>
      </c>
      <c r="AQ146" s="199">
        <f t="shared" si="56"/>
        <v>0</v>
      </c>
      <c r="AR146" s="199">
        <f t="shared" si="57"/>
        <v>0</v>
      </c>
      <c r="AS146" s="185"/>
    </row>
    <row r="147" spans="1:63" s="186" customFormat="1" ht="27" thickTop="1" thickBot="1" x14ac:dyDescent="0.35">
      <c r="A147" s="196"/>
      <c r="B147" s="196"/>
      <c r="C147" s="196"/>
      <c r="D147" s="196"/>
      <c r="E147" s="197"/>
      <c r="F147" s="197"/>
      <c r="G147" s="197"/>
      <c r="H147" s="198" t="s">
        <v>788</v>
      </c>
      <c r="I147" s="199">
        <v>900444099</v>
      </c>
      <c r="J147" s="199">
        <v>897779350</v>
      </c>
      <c r="K147" s="199">
        <v>565521727</v>
      </c>
      <c r="L147" s="199">
        <v>561116978</v>
      </c>
      <c r="M147" s="199">
        <v>0</v>
      </c>
      <c r="N147" s="199">
        <v>0</v>
      </c>
      <c r="O147" s="199">
        <v>0</v>
      </c>
      <c r="P147" s="199">
        <v>0</v>
      </c>
      <c r="Q147" s="199">
        <v>0</v>
      </c>
      <c r="R147" s="199">
        <v>0</v>
      </c>
      <c r="S147" s="199">
        <v>0</v>
      </c>
      <c r="T147" s="199">
        <v>0</v>
      </c>
      <c r="U147" s="199">
        <v>0</v>
      </c>
      <c r="V147" s="199">
        <v>0</v>
      </c>
      <c r="W147" s="199">
        <v>0</v>
      </c>
      <c r="X147" s="199">
        <v>0</v>
      </c>
      <c r="Y147" s="199">
        <v>0</v>
      </c>
      <c r="Z147" s="199">
        <v>0</v>
      </c>
      <c r="AA147" s="199">
        <v>0</v>
      </c>
      <c r="AB147" s="199">
        <v>0</v>
      </c>
      <c r="AC147" s="199">
        <v>0</v>
      </c>
      <c r="AD147" s="199">
        <v>0</v>
      </c>
      <c r="AE147" s="199">
        <v>0</v>
      </c>
      <c r="AF147" s="199">
        <v>0</v>
      </c>
      <c r="AG147" s="199">
        <v>0</v>
      </c>
      <c r="AH147" s="199">
        <v>0</v>
      </c>
      <c r="AI147" s="199">
        <v>0</v>
      </c>
      <c r="AJ147" s="199">
        <v>0</v>
      </c>
      <c r="AK147" s="199">
        <v>3640754690</v>
      </c>
      <c r="AL147" s="199">
        <v>3640754689</v>
      </c>
      <c r="AM147" s="199">
        <v>29932682</v>
      </c>
      <c r="AN147" s="199">
        <v>0</v>
      </c>
      <c r="AO147" s="199">
        <f t="shared" si="54"/>
        <v>4541198789</v>
      </c>
      <c r="AP147" s="199">
        <f t="shared" si="55"/>
        <v>4538534039</v>
      </c>
      <c r="AQ147" s="199">
        <f t="shared" si="56"/>
        <v>595454409</v>
      </c>
      <c r="AR147" s="199">
        <f t="shared" si="57"/>
        <v>561116978</v>
      </c>
      <c r="AS147" s="185"/>
    </row>
    <row r="148" spans="1:63" ht="14.25" customHeight="1" thickTop="1" thickBot="1" x14ac:dyDescent="0.4">
      <c r="A148" s="159"/>
      <c r="B148" s="131"/>
      <c r="C148" s="131"/>
      <c r="D148" s="131"/>
      <c r="E148" s="159"/>
      <c r="F148" s="159"/>
      <c r="G148" s="159"/>
      <c r="H148" s="132" t="s">
        <v>789</v>
      </c>
      <c r="I148" s="160">
        <f>+I149+I155</f>
        <v>11935688619</v>
      </c>
      <c r="J148" s="160">
        <f t="shared" ref="J148:AN148" si="69">+J149+J155</f>
        <v>11434136658.84</v>
      </c>
      <c r="K148" s="160">
        <f t="shared" si="69"/>
        <v>11247257439.84</v>
      </c>
      <c r="L148" s="160">
        <f t="shared" si="69"/>
        <v>10314101873.84</v>
      </c>
      <c r="M148" s="160">
        <f t="shared" si="69"/>
        <v>0</v>
      </c>
      <c r="N148" s="160">
        <f t="shared" si="69"/>
        <v>0</v>
      </c>
      <c r="O148" s="160">
        <f t="shared" si="69"/>
        <v>0</v>
      </c>
      <c r="P148" s="160">
        <f t="shared" si="69"/>
        <v>0</v>
      </c>
      <c r="Q148" s="160">
        <f t="shared" si="69"/>
        <v>0</v>
      </c>
      <c r="R148" s="160">
        <f t="shared" si="69"/>
        <v>0</v>
      </c>
      <c r="S148" s="160">
        <f t="shared" si="69"/>
        <v>0</v>
      </c>
      <c r="T148" s="160">
        <f t="shared" si="69"/>
        <v>0</v>
      </c>
      <c r="U148" s="160">
        <f t="shared" si="69"/>
        <v>0</v>
      </c>
      <c r="V148" s="160">
        <f t="shared" si="69"/>
        <v>0</v>
      </c>
      <c r="W148" s="160">
        <f t="shared" si="69"/>
        <v>0</v>
      </c>
      <c r="X148" s="160">
        <f t="shared" si="69"/>
        <v>0</v>
      </c>
      <c r="Y148" s="160">
        <f t="shared" si="69"/>
        <v>0</v>
      </c>
      <c r="Z148" s="160">
        <f t="shared" si="69"/>
        <v>0</v>
      </c>
      <c r="AA148" s="160">
        <f t="shared" si="69"/>
        <v>0</v>
      </c>
      <c r="AB148" s="160">
        <f t="shared" si="69"/>
        <v>0</v>
      </c>
      <c r="AC148" s="160">
        <f t="shared" si="69"/>
        <v>0</v>
      </c>
      <c r="AD148" s="160">
        <f t="shared" si="69"/>
        <v>0</v>
      </c>
      <c r="AE148" s="160">
        <f t="shared" si="69"/>
        <v>0</v>
      </c>
      <c r="AF148" s="160">
        <f t="shared" si="69"/>
        <v>0</v>
      </c>
      <c r="AG148" s="160">
        <f t="shared" si="69"/>
        <v>0</v>
      </c>
      <c r="AH148" s="160">
        <f t="shared" si="69"/>
        <v>0</v>
      </c>
      <c r="AI148" s="160">
        <f t="shared" si="69"/>
        <v>0</v>
      </c>
      <c r="AJ148" s="160">
        <f t="shared" si="69"/>
        <v>0</v>
      </c>
      <c r="AK148" s="160">
        <f t="shared" si="69"/>
        <v>362036868</v>
      </c>
      <c r="AL148" s="160">
        <f t="shared" si="69"/>
        <v>362036868</v>
      </c>
      <c r="AM148" s="160">
        <f t="shared" si="69"/>
        <v>337047019</v>
      </c>
      <c r="AN148" s="160">
        <f t="shared" si="69"/>
        <v>337047019</v>
      </c>
      <c r="AO148" s="160">
        <f t="shared" ref="AO148:AO181" si="70">+I148+M148+Q148+U148+Y148+AC148+AG148+AK148</f>
        <v>12297725487</v>
      </c>
      <c r="AP148" s="160">
        <f t="shared" ref="AP148:AP181" si="71">+J148+N148+R148+V148+Z148+AD148+AH148+AL148</f>
        <v>11796173526.84</v>
      </c>
      <c r="AQ148" s="160">
        <f t="shared" ref="AQ148:AQ181" si="72">+K148+O148+S148+W148+AA148+AE148+AI148+AM148</f>
        <v>11584304458.84</v>
      </c>
      <c r="AR148" s="160">
        <f t="shared" ref="AR148:AR181" si="73">+L148+P148+T148+X148+AB148+AF148+AJ148+AN148</f>
        <v>10651148892.84</v>
      </c>
      <c r="AS148" s="134"/>
      <c r="AT148" s="123"/>
      <c r="AU148" s="123"/>
      <c r="AV148" s="123"/>
      <c r="AW148" s="123"/>
      <c r="AX148" s="123"/>
      <c r="AY148" s="123"/>
      <c r="AZ148" s="123"/>
      <c r="BA148" s="123"/>
      <c r="BB148" s="123"/>
      <c r="BC148" s="123"/>
      <c r="BD148" s="123"/>
      <c r="BE148" s="123"/>
      <c r="BF148" s="123"/>
      <c r="BG148" s="123"/>
      <c r="BH148" s="123"/>
      <c r="BI148" s="123"/>
      <c r="BJ148" s="123"/>
      <c r="BK148" s="123"/>
    </row>
    <row r="149" spans="1:63" s="186" customFormat="1" ht="14" thickTop="1" thickBot="1" x14ac:dyDescent="0.35">
      <c r="A149" s="187"/>
      <c r="B149" s="188"/>
      <c r="C149" s="188"/>
      <c r="D149" s="190"/>
      <c r="E149" s="191"/>
      <c r="F149" s="191"/>
      <c r="G149" s="191"/>
      <c r="H149" s="192" t="s">
        <v>790</v>
      </c>
      <c r="I149" s="200">
        <f>+I150</f>
        <v>1514425953</v>
      </c>
      <c r="J149" s="200">
        <f t="shared" ref="J149:AN150" si="74">+J150</f>
        <v>1486989457</v>
      </c>
      <c r="K149" s="200">
        <f t="shared" si="74"/>
        <v>1486823862</v>
      </c>
      <c r="L149" s="200">
        <f t="shared" si="74"/>
        <v>1313985335</v>
      </c>
      <c r="M149" s="200">
        <f t="shared" si="74"/>
        <v>0</v>
      </c>
      <c r="N149" s="200">
        <f t="shared" si="74"/>
        <v>0</v>
      </c>
      <c r="O149" s="200">
        <f t="shared" si="74"/>
        <v>0</v>
      </c>
      <c r="P149" s="200">
        <f t="shared" si="74"/>
        <v>0</v>
      </c>
      <c r="Q149" s="200">
        <f t="shared" si="74"/>
        <v>0</v>
      </c>
      <c r="R149" s="200">
        <f t="shared" si="74"/>
        <v>0</v>
      </c>
      <c r="S149" s="200">
        <f t="shared" si="74"/>
        <v>0</v>
      </c>
      <c r="T149" s="200">
        <f t="shared" si="74"/>
        <v>0</v>
      </c>
      <c r="U149" s="200">
        <f t="shared" si="74"/>
        <v>0</v>
      </c>
      <c r="V149" s="200">
        <f t="shared" si="74"/>
        <v>0</v>
      </c>
      <c r="W149" s="200">
        <f t="shared" si="74"/>
        <v>0</v>
      </c>
      <c r="X149" s="200">
        <f t="shared" si="74"/>
        <v>0</v>
      </c>
      <c r="Y149" s="200">
        <f t="shared" si="74"/>
        <v>0</v>
      </c>
      <c r="Z149" s="200">
        <f t="shared" si="74"/>
        <v>0</v>
      </c>
      <c r="AA149" s="200">
        <f t="shared" si="74"/>
        <v>0</v>
      </c>
      <c r="AB149" s="200">
        <f t="shared" si="74"/>
        <v>0</v>
      </c>
      <c r="AC149" s="200">
        <f t="shared" si="74"/>
        <v>0</v>
      </c>
      <c r="AD149" s="200">
        <f t="shared" si="74"/>
        <v>0</v>
      </c>
      <c r="AE149" s="200">
        <f t="shared" si="74"/>
        <v>0</v>
      </c>
      <c r="AF149" s="200">
        <f t="shared" si="74"/>
        <v>0</v>
      </c>
      <c r="AG149" s="200">
        <f t="shared" si="74"/>
        <v>0</v>
      </c>
      <c r="AH149" s="200">
        <f t="shared" si="74"/>
        <v>0</v>
      </c>
      <c r="AI149" s="200">
        <f t="shared" si="74"/>
        <v>0</v>
      </c>
      <c r="AJ149" s="200">
        <f t="shared" si="74"/>
        <v>0</v>
      </c>
      <c r="AK149" s="200">
        <f t="shared" si="74"/>
        <v>362036868</v>
      </c>
      <c r="AL149" s="200">
        <f t="shared" si="74"/>
        <v>362036868</v>
      </c>
      <c r="AM149" s="200">
        <f t="shared" si="74"/>
        <v>337047019</v>
      </c>
      <c r="AN149" s="200">
        <f t="shared" si="74"/>
        <v>337047019</v>
      </c>
      <c r="AO149" s="200">
        <f t="shared" si="70"/>
        <v>1876462821</v>
      </c>
      <c r="AP149" s="200">
        <f t="shared" si="71"/>
        <v>1849026325</v>
      </c>
      <c r="AQ149" s="200">
        <f t="shared" si="72"/>
        <v>1823870881</v>
      </c>
      <c r="AR149" s="200">
        <f t="shared" si="73"/>
        <v>1651032354</v>
      </c>
      <c r="AS149" s="185"/>
    </row>
    <row r="150" spans="1:63" s="186" customFormat="1" ht="14" thickTop="1" thickBot="1" x14ac:dyDescent="0.35">
      <c r="A150" s="193"/>
      <c r="B150" s="193"/>
      <c r="C150" s="193"/>
      <c r="D150" s="193"/>
      <c r="E150" s="193"/>
      <c r="F150" s="193"/>
      <c r="G150" s="193"/>
      <c r="H150" s="194" t="s">
        <v>791</v>
      </c>
      <c r="I150" s="195">
        <f>+I151</f>
        <v>1514425953</v>
      </c>
      <c r="J150" s="195">
        <f t="shared" si="74"/>
        <v>1486989457</v>
      </c>
      <c r="K150" s="195">
        <f t="shared" si="74"/>
        <v>1486823862</v>
      </c>
      <c r="L150" s="195">
        <f t="shared" si="74"/>
        <v>1313985335</v>
      </c>
      <c r="M150" s="195">
        <f t="shared" si="74"/>
        <v>0</v>
      </c>
      <c r="N150" s="195">
        <f t="shared" si="74"/>
        <v>0</v>
      </c>
      <c r="O150" s="195">
        <f t="shared" si="74"/>
        <v>0</v>
      </c>
      <c r="P150" s="195">
        <f t="shared" si="74"/>
        <v>0</v>
      </c>
      <c r="Q150" s="195">
        <f t="shared" si="74"/>
        <v>0</v>
      </c>
      <c r="R150" s="195">
        <f t="shared" si="74"/>
        <v>0</v>
      </c>
      <c r="S150" s="195">
        <f t="shared" si="74"/>
        <v>0</v>
      </c>
      <c r="T150" s="195">
        <f t="shared" si="74"/>
        <v>0</v>
      </c>
      <c r="U150" s="195">
        <f t="shared" si="74"/>
        <v>0</v>
      </c>
      <c r="V150" s="195">
        <f t="shared" si="74"/>
        <v>0</v>
      </c>
      <c r="W150" s="195">
        <f t="shared" si="74"/>
        <v>0</v>
      </c>
      <c r="X150" s="195">
        <f t="shared" si="74"/>
        <v>0</v>
      </c>
      <c r="Y150" s="195">
        <f t="shared" si="74"/>
        <v>0</v>
      </c>
      <c r="Z150" s="195">
        <f t="shared" si="74"/>
        <v>0</v>
      </c>
      <c r="AA150" s="195">
        <f t="shared" si="74"/>
        <v>0</v>
      </c>
      <c r="AB150" s="195">
        <f t="shared" si="74"/>
        <v>0</v>
      </c>
      <c r="AC150" s="195">
        <f t="shared" si="74"/>
        <v>0</v>
      </c>
      <c r="AD150" s="195">
        <f t="shared" si="74"/>
        <v>0</v>
      </c>
      <c r="AE150" s="195">
        <f t="shared" si="74"/>
        <v>0</v>
      </c>
      <c r="AF150" s="195">
        <f t="shared" si="74"/>
        <v>0</v>
      </c>
      <c r="AG150" s="195">
        <f t="shared" si="74"/>
        <v>0</v>
      </c>
      <c r="AH150" s="195">
        <f t="shared" si="74"/>
        <v>0</v>
      </c>
      <c r="AI150" s="195">
        <f t="shared" si="74"/>
        <v>0</v>
      </c>
      <c r="AJ150" s="195">
        <f t="shared" si="74"/>
        <v>0</v>
      </c>
      <c r="AK150" s="195">
        <f t="shared" si="74"/>
        <v>362036868</v>
      </c>
      <c r="AL150" s="195">
        <f t="shared" si="74"/>
        <v>362036868</v>
      </c>
      <c r="AM150" s="195">
        <f t="shared" si="74"/>
        <v>337047019</v>
      </c>
      <c r="AN150" s="195">
        <f t="shared" si="74"/>
        <v>337047019</v>
      </c>
      <c r="AO150" s="195">
        <f t="shared" si="70"/>
        <v>1876462821</v>
      </c>
      <c r="AP150" s="195">
        <f t="shared" si="71"/>
        <v>1849026325</v>
      </c>
      <c r="AQ150" s="195">
        <f t="shared" si="72"/>
        <v>1823870881</v>
      </c>
      <c r="AR150" s="195">
        <f t="shared" si="73"/>
        <v>1651032354</v>
      </c>
      <c r="AS150" s="185"/>
    </row>
    <row r="151" spans="1:63" s="186" customFormat="1" ht="40" thickTop="1" thickBot="1" x14ac:dyDescent="0.35">
      <c r="A151" s="193"/>
      <c r="B151" s="193"/>
      <c r="C151" s="193"/>
      <c r="D151" s="193"/>
      <c r="E151" s="193"/>
      <c r="F151" s="193"/>
      <c r="G151" s="193"/>
      <c r="H151" s="194" t="s">
        <v>829</v>
      </c>
      <c r="I151" s="195">
        <f>SUM(I152:I154)</f>
        <v>1514425953</v>
      </c>
      <c r="J151" s="195">
        <f t="shared" ref="J151:AN151" si="75">SUM(J152:J154)</f>
        <v>1486989457</v>
      </c>
      <c r="K151" s="195">
        <f t="shared" si="75"/>
        <v>1486823862</v>
      </c>
      <c r="L151" s="195">
        <f t="shared" si="75"/>
        <v>1313985335</v>
      </c>
      <c r="M151" s="195">
        <f t="shared" si="75"/>
        <v>0</v>
      </c>
      <c r="N151" s="195">
        <f t="shared" si="75"/>
        <v>0</v>
      </c>
      <c r="O151" s="195">
        <f t="shared" si="75"/>
        <v>0</v>
      </c>
      <c r="P151" s="195">
        <f t="shared" si="75"/>
        <v>0</v>
      </c>
      <c r="Q151" s="195">
        <f t="shared" si="75"/>
        <v>0</v>
      </c>
      <c r="R151" s="195">
        <f t="shared" si="75"/>
        <v>0</v>
      </c>
      <c r="S151" s="195">
        <f t="shared" si="75"/>
        <v>0</v>
      </c>
      <c r="T151" s="195">
        <f t="shared" si="75"/>
        <v>0</v>
      </c>
      <c r="U151" s="195">
        <f t="shared" si="75"/>
        <v>0</v>
      </c>
      <c r="V151" s="195">
        <f t="shared" si="75"/>
        <v>0</v>
      </c>
      <c r="W151" s="195">
        <f t="shared" si="75"/>
        <v>0</v>
      </c>
      <c r="X151" s="195">
        <f t="shared" si="75"/>
        <v>0</v>
      </c>
      <c r="Y151" s="195">
        <f t="shared" si="75"/>
        <v>0</v>
      </c>
      <c r="Z151" s="195">
        <f t="shared" si="75"/>
        <v>0</v>
      </c>
      <c r="AA151" s="195">
        <f t="shared" si="75"/>
        <v>0</v>
      </c>
      <c r="AB151" s="195">
        <f t="shared" si="75"/>
        <v>0</v>
      </c>
      <c r="AC151" s="195">
        <f t="shared" si="75"/>
        <v>0</v>
      </c>
      <c r="AD151" s="195">
        <f t="shared" si="75"/>
        <v>0</v>
      </c>
      <c r="AE151" s="195">
        <f t="shared" si="75"/>
        <v>0</v>
      </c>
      <c r="AF151" s="195">
        <f t="shared" si="75"/>
        <v>0</v>
      </c>
      <c r="AG151" s="195">
        <f t="shared" si="75"/>
        <v>0</v>
      </c>
      <c r="AH151" s="195">
        <f t="shared" si="75"/>
        <v>0</v>
      </c>
      <c r="AI151" s="195">
        <f t="shared" si="75"/>
        <v>0</v>
      </c>
      <c r="AJ151" s="195">
        <f t="shared" si="75"/>
        <v>0</v>
      </c>
      <c r="AK151" s="195">
        <f t="shared" si="75"/>
        <v>362036868</v>
      </c>
      <c r="AL151" s="195">
        <f t="shared" si="75"/>
        <v>362036868</v>
      </c>
      <c r="AM151" s="195">
        <f t="shared" si="75"/>
        <v>337047019</v>
      </c>
      <c r="AN151" s="195">
        <f t="shared" si="75"/>
        <v>337047019</v>
      </c>
      <c r="AO151" s="195">
        <f t="shared" si="70"/>
        <v>1876462821</v>
      </c>
      <c r="AP151" s="195">
        <f t="shared" si="71"/>
        <v>1849026325</v>
      </c>
      <c r="AQ151" s="195">
        <f t="shared" si="72"/>
        <v>1823870881</v>
      </c>
      <c r="AR151" s="195">
        <f t="shared" si="73"/>
        <v>1651032354</v>
      </c>
      <c r="AS151" s="185"/>
    </row>
    <row r="152" spans="1:63" s="186" customFormat="1" ht="27" thickTop="1" thickBot="1" x14ac:dyDescent="0.35">
      <c r="A152" s="196"/>
      <c r="B152" s="196"/>
      <c r="C152" s="196"/>
      <c r="D152" s="196"/>
      <c r="E152" s="197"/>
      <c r="F152" s="197"/>
      <c r="G152" s="196"/>
      <c r="H152" s="198" t="s">
        <v>792</v>
      </c>
      <c r="I152" s="199">
        <v>716974801</v>
      </c>
      <c r="J152" s="199">
        <v>710787813</v>
      </c>
      <c r="K152" s="199">
        <v>710787813</v>
      </c>
      <c r="L152" s="199">
        <v>695266600</v>
      </c>
      <c r="M152" s="199">
        <v>0</v>
      </c>
      <c r="N152" s="199">
        <v>0</v>
      </c>
      <c r="O152" s="199">
        <v>0</v>
      </c>
      <c r="P152" s="199">
        <v>0</v>
      </c>
      <c r="Q152" s="199">
        <v>0</v>
      </c>
      <c r="R152" s="199">
        <v>0</v>
      </c>
      <c r="S152" s="199">
        <v>0</v>
      </c>
      <c r="T152" s="199">
        <v>0</v>
      </c>
      <c r="U152" s="199">
        <v>0</v>
      </c>
      <c r="V152" s="199">
        <v>0</v>
      </c>
      <c r="W152" s="199">
        <v>0</v>
      </c>
      <c r="X152" s="199">
        <v>0</v>
      </c>
      <c r="Y152" s="199">
        <v>0</v>
      </c>
      <c r="Z152" s="199">
        <v>0</v>
      </c>
      <c r="AA152" s="199">
        <v>0</v>
      </c>
      <c r="AB152" s="199">
        <v>0</v>
      </c>
      <c r="AC152" s="199">
        <v>0</v>
      </c>
      <c r="AD152" s="199">
        <v>0</v>
      </c>
      <c r="AE152" s="199">
        <v>0</v>
      </c>
      <c r="AF152" s="199">
        <v>0</v>
      </c>
      <c r="AG152" s="199">
        <v>0</v>
      </c>
      <c r="AH152" s="199">
        <v>0</v>
      </c>
      <c r="AI152" s="199">
        <v>0</v>
      </c>
      <c r="AJ152" s="199">
        <v>0</v>
      </c>
      <c r="AK152" s="199">
        <v>0</v>
      </c>
      <c r="AL152" s="199">
        <v>0</v>
      </c>
      <c r="AM152" s="199">
        <v>0</v>
      </c>
      <c r="AN152" s="199">
        <v>0</v>
      </c>
      <c r="AO152" s="199">
        <f t="shared" si="70"/>
        <v>716974801</v>
      </c>
      <c r="AP152" s="199">
        <f t="shared" si="71"/>
        <v>710787813</v>
      </c>
      <c r="AQ152" s="199">
        <f t="shared" si="72"/>
        <v>710787813</v>
      </c>
      <c r="AR152" s="199">
        <f t="shared" si="73"/>
        <v>695266600</v>
      </c>
      <c r="AS152" s="185"/>
    </row>
    <row r="153" spans="1:63" s="186" customFormat="1" ht="27" thickTop="1" thickBot="1" x14ac:dyDescent="0.35">
      <c r="A153" s="196"/>
      <c r="B153" s="196"/>
      <c r="C153" s="196"/>
      <c r="D153" s="196"/>
      <c r="E153" s="197"/>
      <c r="F153" s="197"/>
      <c r="G153" s="196"/>
      <c r="H153" s="198" t="s">
        <v>793</v>
      </c>
      <c r="I153" s="199">
        <v>514959484</v>
      </c>
      <c r="J153" s="199">
        <v>493790729</v>
      </c>
      <c r="K153" s="199">
        <v>493625134</v>
      </c>
      <c r="L153" s="199">
        <v>394000925</v>
      </c>
      <c r="M153" s="199">
        <v>0</v>
      </c>
      <c r="N153" s="199">
        <v>0</v>
      </c>
      <c r="O153" s="199">
        <v>0</v>
      </c>
      <c r="P153" s="199">
        <v>0</v>
      </c>
      <c r="Q153" s="199">
        <v>0</v>
      </c>
      <c r="R153" s="199">
        <v>0</v>
      </c>
      <c r="S153" s="199">
        <v>0</v>
      </c>
      <c r="T153" s="199">
        <v>0</v>
      </c>
      <c r="U153" s="199">
        <v>0</v>
      </c>
      <c r="V153" s="199">
        <v>0</v>
      </c>
      <c r="W153" s="199">
        <v>0</v>
      </c>
      <c r="X153" s="199">
        <v>0</v>
      </c>
      <c r="Y153" s="199">
        <v>0</v>
      </c>
      <c r="Z153" s="199">
        <v>0</v>
      </c>
      <c r="AA153" s="199">
        <v>0</v>
      </c>
      <c r="AB153" s="199">
        <v>0</v>
      </c>
      <c r="AC153" s="199">
        <v>0</v>
      </c>
      <c r="AD153" s="199">
        <v>0</v>
      </c>
      <c r="AE153" s="199">
        <v>0</v>
      </c>
      <c r="AF153" s="199">
        <v>0</v>
      </c>
      <c r="AG153" s="199">
        <v>0</v>
      </c>
      <c r="AH153" s="199">
        <v>0</v>
      </c>
      <c r="AI153" s="199">
        <v>0</v>
      </c>
      <c r="AJ153" s="199">
        <v>0</v>
      </c>
      <c r="AK153" s="199">
        <v>362036868</v>
      </c>
      <c r="AL153" s="199">
        <v>362036868</v>
      </c>
      <c r="AM153" s="199">
        <v>337047019</v>
      </c>
      <c r="AN153" s="199">
        <v>337047019</v>
      </c>
      <c r="AO153" s="199">
        <f t="shared" si="70"/>
        <v>876996352</v>
      </c>
      <c r="AP153" s="199">
        <f t="shared" si="71"/>
        <v>855827597</v>
      </c>
      <c r="AQ153" s="199">
        <f t="shared" si="72"/>
        <v>830672153</v>
      </c>
      <c r="AR153" s="199">
        <f t="shared" si="73"/>
        <v>731047944</v>
      </c>
      <c r="AS153" s="185"/>
    </row>
    <row r="154" spans="1:63" s="186" customFormat="1" ht="14" thickTop="1" thickBot="1" x14ac:dyDescent="0.35">
      <c r="A154" s="196"/>
      <c r="B154" s="196"/>
      <c r="C154" s="196"/>
      <c r="D154" s="196"/>
      <c r="E154" s="197"/>
      <c r="F154" s="197"/>
      <c r="G154" s="197"/>
      <c r="H154" s="198" t="s">
        <v>794</v>
      </c>
      <c r="I154" s="199">
        <v>282491668</v>
      </c>
      <c r="J154" s="199">
        <v>282410915</v>
      </c>
      <c r="K154" s="199">
        <v>282410915</v>
      </c>
      <c r="L154" s="199">
        <v>224717810</v>
      </c>
      <c r="M154" s="199">
        <v>0</v>
      </c>
      <c r="N154" s="199">
        <v>0</v>
      </c>
      <c r="O154" s="199">
        <v>0</v>
      </c>
      <c r="P154" s="199">
        <v>0</v>
      </c>
      <c r="Q154" s="199">
        <v>0</v>
      </c>
      <c r="R154" s="199">
        <v>0</v>
      </c>
      <c r="S154" s="199">
        <v>0</v>
      </c>
      <c r="T154" s="199">
        <v>0</v>
      </c>
      <c r="U154" s="199">
        <v>0</v>
      </c>
      <c r="V154" s="199">
        <v>0</v>
      </c>
      <c r="W154" s="199">
        <v>0</v>
      </c>
      <c r="X154" s="199">
        <v>0</v>
      </c>
      <c r="Y154" s="199">
        <v>0</v>
      </c>
      <c r="Z154" s="199">
        <v>0</v>
      </c>
      <c r="AA154" s="199">
        <v>0</v>
      </c>
      <c r="AB154" s="199">
        <v>0</v>
      </c>
      <c r="AC154" s="199">
        <v>0</v>
      </c>
      <c r="AD154" s="199">
        <v>0</v>
      </c>
      <c r="AE154" s="199">
        <v>0</v>
      </c>
      <c r="AF154" s="199">
        <v>0</v>
      </c>
      <c r="AG154" s="199">
        <v>0</v>
      </c>
      <c r="AH154" s="199">
        <v>0</v>
      </c>
      <c r="AI154" s="199">
        <v>0</v>
      </c>
      <c r="AJ154" s="199">
        <v>0</v>
      </c>
      <c r="AK154" s="199">
        <v>0</v>
      </c>
      <c r="AL154" s="199">
        <v>0</v>
      </c>
      <c r="AM154" s="199">
        <v>0</v>
      </c>
      <c r="AN154" s="199">
        <v>0</v>
      </c>
      <c r="AO154" s="199">
        <f t="shared" si="70"/>
        <v>282491668</v>
      </c>
      <c r="AP154" s="199">
        <f t="shared" si="71"/>
        <v>282410915</v>
      </c>
      <c r="AQ154" s="199">
        <f t="shared" si="72"/>
        <v>282410915</v>
      </c>
      <c r="AR154" s="199">
        <f t="shared" si="73"/>
        <v>224717810</v>
      </c>
      <c r="AS154" s="185"/>
    </row>
    <row r="155" spans="1:63" s="186" customFormat="1" ht="14" thickTop="1" thickBot="1" x14ac:dyDescent="0.35">
      <c r="A155" s="187"/>
      <c r="B155" s="187"/>
      <c r="C155" s="187"/>
      <c r="D155" s="187"/>
      <c r="E155" s="187"/>
      <c r="F155" s="187"/>
      <c r="G155" s="187"/>
      <c r="H155" s="201" t="s">
        <v>795</v>
      </c>
      <c r="I155" s="189">
        <f>+I156+I162</f>
        <v>10421262666</v>
      </c>
      <c r="J155" s="189">
        <f t="shared" ref="J155:AN155" si="76">+J156+J162</f>
        <v>9947147201.8400002</v>
      </c>
      <c r="K155" s="189">
        <f t="shared" si="76"/>
        <v>9760433577.8400002</v>
      </c>
      <c r="L155" s="189">
        <f t="shared" si="76"/>
        <v>9000116538.8400002</v>
      </c>
      <c r="M155" s="189">
        <f t="shared" si="76"/>
        <v>0</v>
      </c>
      <c r="N155" s="189">
        <f t="shared" si="76"/>
        <v>0</v>
      </c>
      <c r="O155" s="189">
        <f t="shared" si="76"/>
        <v>0</v>
      </c>
      <c r="P155" s="189">
        <f t="shared" si="76"/>
        <v>0</v>
      </c>
      <c r="Q155" s="189">
        <f t="shared" si="76"/>
        <v>0</v>
      </c>
      <c r="R155" s="189">
        <f t="shared" si="76"/>
        <v>0</v>
      </c>
      <c r="S155" s="189">
        <f t="shared" si="76"/>
        <v>0</v>
      </c>
      <c r="T155" s="189">
        <f t="shared" si="76"/>
        <v>0</v>
      </c>
      <c r="U155" s="189">
        <f t="shared" si="76"/>
        <v>0</v>
      </c>
      <c r="V155" s="189">
        <f t="shared" si="76"/>
        <v>0</v>
      </c>
      <c r="W155" s="189">
        <f t="shared" si="76"/>
        <v>0</v>
      </c>
      <c r="X155" s="189">
        <f t="shared" si="76"/>
        <v>0</v>
      </c>
      <c r="Y155" s="189">
        <f t="shared" si="76"/>
        <v>0</v>
      </c>
      <c r="Z155" s="189">
        <f t="shared" si="76"/>
        <v>0</v>
      </c>
      <c r="AA155" s="189">
        <f t="shared" si="76"/>
        <v>0</v>
      </c>
      <c r="AB155" s="189">
        <f t="shared" si="76"/>
        <v>0</v>
      </c>
      <c r="AC155" s="189">
        <f t="shared" si="76"/>
        <v>0</v>
      </c>
      <c r="AD155" s="189">
        <f t="shared" si="76"/>
        <v>0</v>
      </c>
      <c r="AE155" s="189">
        <f t="shared" si="76"/>
        <v>0</v>
      </c>
      <c r="AF155" s="189">
        <f t="shared" si="76"/>
        <v>0</v>
      </c>
      <c r="AG155" s="189">
        <f t="shared" si="76"/>
        <v>0</v>
      </c>
      <c r="AH155" s="189">
        <f t="shared" si="76"/>
        <v>0</v>
      </c>
      <c r="AI155" s="189">
        <f t="shared" si="76"/>
        <v>0</v>
      </c>
      <c r="AJ155" s="189">
        <f t="shared" si="76"/>
        <v>0</v>
      </c>
      <c r="AK155" s="189">
        <f t="shared" si="76"/>
        <v>0</v>
      </c>
      <c r="AL155" s="189">
        <f t="shared" si="76"/>
        <v>0</v>
      </c>
      <c r="AM155" s="189">
        <f t="shared" si="76"/>
        <v>0</v>
      </c>
      <c r="AN155" s="189">
        <f t="shared" si="76"/>
        <v>0</v>
      </c>
      <c r="AO155" s="189">
        <f t="shared" si="70"/>
        <v>10421262666</v>
      </c>
      <c r="AP155" s="189">
        <f t="shared" si="71"/>
        <v>9947147201.8400002</v>
      </c>
      <c r="AQ155" s="189">
        <f t="shared" si="72"/>
        <v>9760433577.8400002</v>
      </c>
      <c r="AR155" s="189">
        <f t="shared" si="73"/>
        <v>9000116538.8400002</v>
      </c>
      <c r="AS155" s="185"/>
    </row>
    <row r="156" spans="1:63" s="186" customFormat="1" ht="14" thickTop="1" thickBot="1" x14ac:dyDescent="0.35">
      <c r="A156" s="193"/>
      <c r="B156" s="193"/>
      <c r="C156" s="193"/>
      <c r="D156" s="193"/>
      <c r="E156" s="193"/>
      <c r="F156" s="193"/>
      <c r="G156" s="193"/>
      <c r="H156" s="202" t="s">
        <v>796</v>
      </c>
      <c r="I156" s="195">
        <f>+I157</f>
        <v>2489762370</v>
      </c>
      <c r="J156" s="195">
        <f t="shared" ref="J156:AN156" si="77">+J157</f>
        <v>2372012398</v>
      </c>
      <c r="K156" s="195">
        <f t="shared" si="77"/>
        <v>2192623908</v>
      </c>
      <c r="L156" s="195">
        <f t="shared" si="77"/>
        <v>1936784228</v>
      </c>
      <c r="M156" s="195">
        <f t="shared" si="77"/>
        <v>0</v>
      </c>
      <c r="N156" s="195">
        <f t="shared" si="77"/>
        <v>0</v>
      </c>
      <c r="O156" s="195">
        <f t="shared" si="77"/>
        <v>0</v>
      </c>
      <c r="P156" s="195">
        <f t="shared" si="77"/>
        <v>0</v>
      </c>
      <c r="Q156" s="195">
        <f t="shared" si="77"/>
        <v>0</v>
      </c>
      <c r="R156" s="195">
        <f t="shared" si="77"/>
        <v>0</v>
      </c>
      <c r="S156" s="195">
        <f t="shared" si="77"/>
        <v>0</v>
      </c>
      <c r="T156" s="195">
        <f t="shared" si="77"/>
        <v>0</v>
      </c>
      <c r="U156" s="195">
        <f t="shared" si="77"/>
        <v>0</v>
      </c>
      <c r="V156" s="195">
        <f t="shared" si="77"/>
        <v>0</v>
      </c>
      <c r="W156" s="195">
        <f t="shared" si="77"/>
        <v>0</v>
      </c>
      <c r="X156" s="195">
        <f t="shared" si="77"/>
        <v>0</v>
      </c>
      <c r="Y156" s="195">
        <f t="shared" si="77"/>
        <v>0</v>
      </c>
      <c r="Z156" s="195">
        <f t="shared" si="77"/>
        <v>0</v>
      </c>
      <c r="AA156" s="195">
        <f t="shared" si="77"/>
        <v>0</v>
      </c>
      <c r="AB156" s="195">
        <f t="shared" si="77"/>
        <v>0</v>
      </c>
      <c r="AC156" s="195">
        <f t="shared" si="77"/>
        <v>0</v>
      </c>
      <c r="AD156" s="195">
        <f t="shared" si="77"/>
        <v>0</v>
      </c>
      <c r="AE156" s="195">
        <f t="shared" si="77"/>
        <v>0</v>
      </c>
      <c r="AF156" s="195">
        <f t="shared" si="77"/>
        <v>0</v>
      </c>
      <c r="AG156" s="195">
        <f t="shared" si="77"/>
        <v>0</v>
      </c>
      <c r="AH156" s="195">
        <f t="shared" si="77"/>
        <v>0</v>
      </c>
      <c r="AI156" s="195">
        <f t="shared" si="77"/>
        <v>0</v>
      </c>
      <c r="AJ156" s="195">
        <f t="shared" si="77"/>
        <v>0</v>
      </c>
      <c r="AK156" s="195">
        <f t="shared" si="77"/>
        <v>0</v>
      </c>
      <c r="AL156" s="195">
        <f t="shared" si="77"/>
        <v>0</v>
      </c>
      <c r="AM156" s="195">
        <f t="shared" si="77"/>
        <v>0</v>
      </c>
      <c r="AN156" s="195">
        <f t="shared" si="77"/>
        <v>0</v>
      </c>
      <c r="AO156" s="195">
        <f t="shared" si="70"/>
        <v>2489762370</v>
      </c>
      <c r="AP156" s="195">
        <f t="shared" si="71"/>
        <v>2372012398</v>
      </c>
      <c r="AQ156" s="195">
        <f t="shared" si="72"/>
        <v>2192623908</v>
      </c>
      <c r="AR156" s="195">
        <f t="shared" si="73"/>
        <v>1936784228</v>
      </c>
      <c r="AS156" s="185"/>
    </row>
    <row r="157" spans="1:63" s="186" customFormat="1" ht="27" thickTop="1" thickBot="1" x14ac:dyDescent="0.35">
      <c r="A157" s="193"/>
      <c r="B157" s="193"/>
      <c r="C157" s="193"/>
      <c r="D157" s="193"/>
      <c r="E157" s="193"/>
      <c r="F157" s="193"/>
      <c r="G157" s="193"/>
      <c r="H157" s="194" t="s">
        <v>830</v>
      </c>
      <c r="I157" s="195">
        <f>SUM(I158:I161)</f>
        <v>2489762370</v>
      </c>
      <c r="J157" s="195">
        <f t="shared" ref="J157:AN157" si="78">SUM(J158:J161)</f>
        <v>2372012398</v>
      </c>
      <c r="K157" s="195">
        <f t="shared" si="78"/>
        <v>2192623908</v>
      </c>
      <c r="L157" s="195">
        <f t="shared" si="78"/>
        <v>1936784228</v>
      </c>
      <c r="M157" s="195">
        <f t="shared" si="78"/>
        <v>0</v>
      </c>
      <c r="N157" s="195">
        <f t="shared" si="78"/>
        <v>0</v>
      </c>
      <c r="O157" s="195">
        <f t="shared" si="78"/>
        <v>0</v>
      </c>
      <c r="P157" s="195">
        <f t="shared" si="78"/>
        <v>0</v>
      </c>
      <c r="Q157" s="195">
        <f t="shared" si="78"/>
        <v>0</v>
      </c>
      <c r="R157" s="195">
        <f t="shared" si="78"/>
        <v>0</v>
      </c>
      <c r="S157" s="195">
        <f t="shared" si="78"/>
        <v>0</v>
      </c>
      <c r="T157" s="195">
        <f t="shared" si="78"/>
        <v>0</v>
      </c>
      <c r="U157" s="195">
        <f t="shared" si="78"/>
        <v>0</v>
      </c>
      <c r="V157" s="195">
        <f t="shared" si="78"/>
        <v>0</v>
      </c>
      <c r="W157" s="195">
        <f t="shared" si="78"/>
        <v>0</v>
      </c>
      <c r="X157" s="195">
        <f t="shared" si="78"/>
        <v>0</v>
      </c>
      <c r="Y157" s="195">
        <f t="shared" si="78"/>
        <v>0</v>
      </c>
      <c r="Z157" s="195">
        <f t="shared" si="78"/>
        <v>0</v>
      </c>
      <c r="AA157" s="195">
        <f t="shared" si="78"/>
        <v>0</v>
      </c>
      <c r="AB157" s="195">
        <f t="shared" si="78"/>
        <v>0</v>
      </c>
      <c r="AC157" s="195">
        <f t="shared" si="78"/>
        <v>0</v>
      </c>
      <c r="AD157" s="195">
        <f t="shared" si="78"/>
        <v>0</v>
      </c>
      <c r="AE157" s="195">
        <f t="shared" si="78"/>
        <v>0</v>
      </c>
      <c r="AF157" s="195">
        <f t="shared" si="78"/>
        <v>0</v>
      </c>
      <c r="AG157" s="195">
        <f t="shared" si="78"/>
        <v>0</v>
      </c>
      <c r="AH157" s="195">
        <f t="shared" si="78"/>
        <v>0</v>
      </c>
      <c r="AI157" s="195">
        <f t="shared" si="78"/>
        <v>0</v>
      </c>
      <c r="AJ157" s="195">
        <f t="shared" si="78"/>
        <v>0</v>
      </c>
      <c r="AK157" s="195">
        <f t="shared" si="78"/>
        <v>0</v>
      </c>
      <c r="AL157" s="195">
        <f t="shared" si="78"/>
        <v>0</v>
      </c>
      <c r="AM157" s="195">
        <f t="shared" si="78"/>
        <v>0</v>
      </c>
      <c r="AN157" s="195">
        <f t="shared" si="78"/>
        <v>0</v>
      </c>
      <c r="AO157" s="195">
        <f t="shared" si="70"/>
        <v>2489762370</v>
      </c>
      <c r="AP157" s="195">
        <f t="shared" si="71"/>
        <v>2372012398</v>
      </c>
      <c r="AQ157" s="195">
        <f t="shared" si="72"/>
        <v>2192623908</v>
      </c>
      <c r="AR157" s="195">
        <f t="shared" si="73"/>
        <v>1936784228</v>
      </c>
      <c r="AS157" s="185"/>
    </row>
    <row r="158" spans="1:63" s="186" customFormat="1" ht="14" thickTop="1" thickBot="1" x14ac:dyDescent="0.35">
      <c r="A158" s="196"/>
      <c r="B158" s="196"/>
      <c r="C158" s="203"/>
      <c r="D158" s="196"/>
      <c r="E158" s="197"/>
      <c r="F158" s="196"/>
      <c r="G158" s="196"/>
      <c r="H158" s="198" t="s">
        <v>797</v>
      </c>
      <c r="I158" s="184">
        <v>100356825</v>
      </c>
      <c r="J158" s="199">
        <v>93697685</v>
      </c>
      <c r="K158" s="199">
        <v>49813074</v>
      </c>
      <c r="L158" s="199">
        <v>47995231</v>
      </c>
      <c r="M158" s="199">
        <v>0</v>
      </c>
      <c r="N158" s="199">
        <v>0</v>
      </c>
      <c r="O158" s="199">
        <v>0</v>
      </c>
      <c r="P158" s="199">
        <v>0</v>
      </c>
      <c r="Q158" s="199">
        <v>0</v>
      </c>
      <c r="R158" s="199">
        <v>0</v>
      </c>
      <c r="S158" s="199">
        <v>0</v>
      </c>
      <c r="T158" s="199">
        <v>0</v>
      </c>
      <c r="U158" s="199">
        <v>0</v>
      </c>
      <c r="V158" s="199">
        <v>0</v>
      </c>
      <c r="W158" s="199">
        <v>0</v>
      </c>
      <c r="X158" s="199">
        <v>0</v>
      </c>
      <c r="Y158" s="199">
        <v>0</v>
      </c>
      <c r="Z158" s="199">
        <v>0</v>
      </c>
      <c r="AA158" s="199">
        <v>0</v>
      </c>
      <c r="AB158" s="199">
        <v>0</v>
      </c>
      <c r="AC158" s="199">
        <v>0</v>
      </c>
      <c r="AD158" s="199">
        <v>0</v>
      </c>
      <c r="AE158" s="199">
        <v>0</v>
      </c>
      <c r="AF158" s="199">
        <v>0</v>
      </c>
      <c r="AG158" s="199">
        <v>0</v>
      </c>
      <c r="AH158" s="199">
        <v>0</v>
      </c>
      <c r="AI158" s="199">
        <v>0</v>
      </c>
      <c r="AJ158" s="199">
        <v>0</v>
      </c>
      <c r="AK158" s="199">
        <v>0</v>
      </c>
      <c r="AL158" s="199">
        <v>0</v>
      </c>
      <c r="AM158" s="199">
        <v>0</v>
      </c>
      <c r="AN158" s="199">
        <v>0</v>
      </c>
      <c r="AO158" s="199">
        <f t="shared" si="70"/>
        <v>100356825</v>
      </c>
      <c r="AP158" s="199">
        <f t="shared" si="71"/>
        <v>93697685</v>
      </c>
      <c r="AQ158" s="199">
        <f t="shared" si="72"/>
        <v>49813074</v>
      </c>
      <c r="AR158" s="199">
        <f t="shared" si="73"/>
        <v>47995231</v>
      </c>
      <c r="AS158" s="185"/>
    </row>
    <row r="159" spans="1:63" s="186" customFormat="1" ht="15.65" customHeight="1" thickTop="1" thickBot="1" x14ac:dyDescent="0.35">
      <c r="A159" s="196"/>
      <c r="B159" s="196"/>
      <c r="C159" s="203"/>
      <c r="D159" s="196"/>
      <c r="E159" s="197"/>
      <c r="F159" s="196"/>
      <c r="G159" s="196"/>
      <c r="H159" s="198" t="s">
        <v>798</v>
      </c>
      <c r="I159" s="199">
        <v>1085753638</v>
      </c>
      <c r="J159" s="199">
        <v>986943929</v>
      </c>
      <c r="K159" s="199">
        <v>860765682</v>
      </c>
      <c r="L159" s="199">
        <v>650048358</v>
      </c>
      <c r="M159" s="199">
        <v>0</v>
      </c>
      <c r="N159" s="199">
        <v>0</v>
      </c>
      <c r="O159" s="199">
        <v>0</v>
      </c>
      <c r="P159" s="199">
        <v>0</v>
      </c>
      <c r="Q159" s="199">
        <v>0</v>
      </c>
      <c r="R159" s="199">
        <v>0</v>
      </c>
      <c r="S159" s="199">
        <v>0</v>
      </c>
      <c r="T159" s="199">
        <v>0</v>
      </c>
      <c r="U159" s="199">
        <v>0</v>
      </c>
      <c r="V159" s="199">
        <v>0</v>
      </c>
      <c r="W159" s="199">
        <v>0</v>
      </c>
      <c r="X159" s="199">
        <v>0</v>
      </c>
      <c r="Y159" s="199">
        <v>0</v>
      </c>
      <c r="Z159" s="199">
        <v>0</v>
      </c>
      <c r="AA159" s="199">
        <v>0</v>
      </c>
      <c r="AB159" s="199">
        <v>0</v>
      </c>
      <c r="AC159" s="199">
        <v>0</v>
      </c>
      <c r="AD159" s="199">
        <v>0</v>
      </c>
      <c r="AE159" s="199">
        <v>0</v>
      </c>
      <c r="AF159" s="199">
        <v>0</v>
      </c>
      <c r="AG159" s="199">
        <v>0</v>
      </c>
      <c r="AH159" s="199">
        <v>0</v>
      </c>
      <c r="AI159" s="199">
        <v>0</v>
      </c>
      <c r="AJ159" s="199">
        <v>0</v>
      </c>
      <c r="AK159" s="199">
        <v>0</v>
      </c>
      <c r="AL159" s="199">
        <v>0</v>
      </c>
      <c r="AM159" s="199">
        <v>0</v>
      </c>
      <c r="AN159" s="199">
        <v>0</v>
      </c>
      <c r="AO159" s="199">
        <f t="shared" si="70"/>
        <v>1085753638</v>
      </c>
      <c r="AP159" s="199">
        <f t="shared" si="71"/>
        <v>986943929</v>
      </c>
      <c r="AQ159" s="199">
        <f t="shared" si="72"/>
        <v>860765682</v>
      </c>
      <c r="AR159" s="199">
        <f t="shared" si="73"/>
        <v>650048358</v>
      </c>
      <c r="AS159" s="185"/>
    </row>
    <row r="160" spans="1:63" s="186" customFormat="1" ht="14" thickTop="1" thickBot="1" x14ac:dyDescent="0.35">
      <c r="A160" s="196"/>
      <c r="B160" s="196"/>
      <c r="C160" s="203"/>
      <c r="D160" s="196"/>
      <c r="E160" s="197"/>
      <c r="F160" s="196"/>
      <c r="G160" s="196"/>
      <c r="H160" s="238" t="s">
        <v>868</v>
      </c>
      <c r="I160" s="199">
        <v>1174217436</v>
      </c>
      <c r="J160" s="199">
        <v>1164235159</v>
      </c>
      <c r="K160" s="199">
        <v>1164235159</v>
      </c>
      <c r="L160" s="199">
        <v>1128700540</v>
      </c>
      <c r="M160" s="199">
        <v>0</v>
      </c>
      <c r="N160" s="199">
        <v>0</v>
      </c>
      <c r="O160" s="199">
        <v>0</v>
      </c>
      <c r="P160" s="199">
        <v>0</v>
      </c>
      <c r="Q160" s="199">
        <v>0</v>
      </c>
      <c r="R160" s="199">
        <v>0</v>
      </c>
      <c r="S160" s="199">
        <v>0</v>
      </c>
      <c r="T160" s="199">
        <v>0</v>
      </c>
      <c r="U160" s="199">
        <v>0</v>
      </c>
      <c r="V160" s="199">
        <v>0</v>
      </c>
      <c r="W160" s="199">
        <v>0</v>
      </c>
      <c r="X160" s="199">
        <v>0</v>
      </c>
      <c r="Y160" s="199">
        <v>0</v>
      </c>
      <c r="Z160" s="199">
        <v>0</v>
      </c>
      <c r="AA160" s="199">
        <v>0</v>
      </c>
      <c r="AB160" s="199">
        <v>0</v>
      </c>
      <c r="AC160" s="199">
        <v>0</v>
      </c>
      <c r="AD160" s="199">
        <v>0</v>
      </c>
      <c r="AE160" s="199">
        <v>0</v>
      </c>
      <c r="AF160" s="199">
        <v>0</v>
      </c>
      <c r="AG160" s="199">
        <v>0</v>
      </c>
      <c r="AH160" s="199">
        <v>0</v>
      </c>
      <c r="AI160" s="199">
        <v>0</v>
      </c>
      <c r="AJ160" s="199">
        <v>0</v>
      </c>
      <c r="AK160" s="199">
        <v>0</v>
      </c>
      <c r="AL160" s="199">
        <v>0</v>
      </c>
      <c r="AM160" s="199">
        <v>0</v>
      </c>
      <c r="AN160" s="199">
        <v>0</v>
      </c>
      <c r="AO160" s="199">
        <f t="shared" si="70"/>
        <v>1174217436</v>
      </c>
      <c r="AP160" s="199">
        <f t="shared" si="71"/>
        <v>1164235159</v>
      </c>
      <c r="AQ160" s="199">
        <f t="shared" si="72"/>
        <v>1164235159</v>
      </c>
      <c r="AR160" s="199">
        <f t="shared" si="73"/>
        <v>1128700540</v>
      </c>
      <c r="AS160" s="185"/>
    </row>
    <row r="161" spans="1:45" s="186" customFormat="1" ht="14" thickTop="1" thickBot="1" x14ac:dyDescent="0.35">
      <c r="A161" s="196"/>
      <c r="B161" s="196"/>
      <c r="C161" s="203"/>
      <c r="D161" s="196"/>
      <c r="E161" s="197"/>
      <c r="F161" s="197"/>
      <c r="G161" s="196"/>
      <c r="H161" s="238" t="s">
        <v>869</v>
      </c>
      <c r="I161" s="199">
        <v>129434471</v>
      </c>
      <c r="J161" s="199">
        <v>127135625</v>
      </c>
      <c r="K161" s="199">
        <v>117809993</v>
      </c>
      <c r="L161" s="199">
        <v>110040099</v>
      </c>
      <c r="M161" s="199">
        <v>0</v>
      </c>
      <c r="N161" s="199">
        <v>0</v>
      </c>
      <c r="O161" s="199">
        <v>0</v>
      </c>
      <c r="P161" s="199">
        <v>0</v>
      </c>
      <c r="Q161" s="199">
        <v>0</v>
      </c>
      <c r="R161" s="199">
        <v>0</v>
      </c>
      <c r="S161" s="199">
        <v>0</v>
      </c>
      <c r="T161" s="199">
        <v>0</v>
      </c>
      <c r="U161" s="199">
        <v>0</v>
      </c>
      <c r="V161" s="199">
        <v>0</v>
      </c>
      <c r="W161" s="199">
        <v>0</v>
      </c>
      <c r="X161" s="199">
        <v>0</v>
      </c>
      <c r="Y161" s="199">
        <v>0</v>
      </c>
      <c r="Z161" s="199">
        <v>0</v>
      </c>
      <c r="AA161" s="199">
        <v>0</v>
      </c>
      <c r="AB161" s="199">
        <v>0</v>
      </c>
      <c r="AC161" s="199">
        <v>0</v>
      </c>
      <c r="AD161" s="199">
        <v>0</v>
      </c>
      <c r="AE161" s="199">
        <v>0</v>
      </c>
      <c r="AF161" s="199">
        <v>0</v>
      </c>
      <c r="AG161" s="199">
        <v>0</v>
      </c>
      <c r="AH161" s="199">
        <v>0</v>
      </c>
      <c r="AI161" s="199">
        <v>0</v>
      </c>
      <c r="AJ161" s="199">
        <v>0</v>
      </c>
      <c r="AK161" s="199">
        <v>0</v>
      </c>
      <c r="AL161" s="199">
        <v>0</v>
      </c>
      <c r="AM161" s="199">
        <v>0</v>
      </c>
      <c r="AN161" s="199">
        <v>0</v>
      </c>
      <c r="AO161" s="199">
        <f t="shared" si="70"/>
        <v>129434471</v>
      </c>
      <c r="AP161" s="199">
        <f t="shared" si="71"/>
        <v>127135625</v>
      </c>
      <c r="AQ161" s="199">
        <f t="shared" si="72"/>
        <v>117809993</v>
      </c>
      <c r="AR161" s="199">
        <f t="shared" si="73"/>
        <v>110040099</v>
      </c>
      <c r="AS161" s="185"/>
    </row>
    <row r="162" spans="1:45" s="186" customFormat="1" ht="14" thickTop="1" thickBot="1" x14ac:dyDescent="0.35">
      <c r="A162" s="204"/>
      <c r="B162" s="204"/>
      <c r="C162" s="204"/>
      <c r="D162" s="204"/>
      <c r="E162" s="204"/>
      <c r="F162" s="204"/>
      <c r="G162" s="205"/>
      <c r="H162" s="194" t="s">
        <v>799</v>
      </c>
      <c r="I162" s="206">
        <f>+I163</f>
        <v>7931500296</v>
      </c>
      <c r="J162" s="206">
        <f t="shared" ref="J162:AN162" si="79">+J163</f>
        <v>7575134803.8400002</v>
      </c>
      <c r="K162" s="206">
        <f t="shared" si="79"/>
        <v>7567809669.8400002</v>
      </c>
      <c r="L162" s="206">
        <f t="shared" si="79"/>
        <v>7063332310.8400002</v>
      </c>
      <c r="M162" s="206">
        <f t="shared" si="79"/>
        <v>0</v>
      </c>
      <c r="N162" s="206">
        <f t="shared" si="79"/>
        <v>0</v>
      </c>
      <c r="O162" s="206">
        <f t="shared" si="79"/>
        <v>0</v>
      </c>
      <c r="P162" s="206">
        <f t="shared" si="79"/>
        <v>0</v>
      </c>
      <c r="Q162" s="206">
        <f t="shared" si="79"/>
        <v>0</v>
      </c>
      <c r="R162" s="206">
        <f t="shared" si="79"/>
        <v>0</v>
      </c>
      <c r="S162" s="206">
        <f t="shared" si="79"/>
        <v>0</v>
      </c>
      <c r="T162" s="206">
        <f t="shared" si="79"/>
        <v>0</v>
      </c>
      <c r="U162" s="206">
        <f t="shared" si="79"/>
        <v>0</v>
      </c>
      <c r="V162" s="206">
        <f t="shared" si="79"/>
        <v>0</v>
      </c>
      <c r="W162" s="206">
        <f t="shared" si="79"/>
        <v>0</v>
      </c>
      <c r="X162" s="206">
        <f t="shared" si="79"/>
        <v>0</v>
      </c>
      <c r="Y162" s="206">
        <f t="shared" si="79"/>
        <v>0</v>
      </c>
      <c r="Z162" s="206">
        <f t="shared" si="79"/>
        <v>0</v>
      </c>
      <c r="AA162" s="206">
        <f t="shared" si="79"/>
        <v>0</v>
      </c>
      <c r="AB162" s="206">
        <f t="shared" si="79"/>
        <v>0</v>
      </c>
      <c r="AC162" s="206">
        <f t="shared" si="79"/>
        <v>0</v>
      </c>
      <c r="AD162" s="206">
        <f t="shared" si="79"/>
        <v>0</v>
      </c>
      <c r="AE162" s="206">
        <f t="shared" si="79"/>
        <v>0</v>
      </c>
      <c r="AF162" s="206">
        <f t="shared" si="79"/>
        <v>0</v>
      </c>
      <c r="AG162" s="206">
        <f t="shared" si="79"/>
        <v>0</v>
      </c>
      <c r="AH162" s="206">
        <f t="shared" si="79"/>
        <v>0</v>
      </c>
      <c r="AI162" s="206">
        <f t="shared" si="79"/>
        <v>0</v>
      </c>
      <c r="AJ162" s="206">
        <f t="shared" si="79"/>
        <v>0</v>
      </c>
      <c r="AK162" s="206">
        <f t="shared" si="79"/>
        <v>0</v>
      </c>
      <c r="AL162" s="206">
        <f t="shared" si="79"/>
        <v>0</v>
      </c>
      <c r="AM162" s="206">
        <f t="shared" si="79"/>
        <v>0</v>
      </c>
      <c r="AN162" s="206">
        <f t="shared" si="79"/>
        <v>0</v>
      </c>
      <c r="AO162" s="206">
        <f t="shared" si="70"/>
        <v>7931500296</v>
      </c>
      <c r="AP162" s="206">
        <f t="shared" si="71"/>
        <v>7575134803.8400002</v>
      </c>
      <c r="AQ162" s="206">
        <f t="shared" si="72"/>
        <v>7567809669.8400002</v>
      </c>
      <c r="AR162" s="206">
        <f t="shared" si="73"/>
        <v>7063332310.8400002</v>
      </c>
      <c r="AS162" s="185"/>
    </row>
    <row r="163" spans="1:45" s="186" customFormat="1" ht="27" thickTop="1" thickBot="1" x14ac:dyDescent="0.35">
      <c r="A163" s="204"/>
      <c r="B163" s="204"/>
      <c r="C163" s="204"/>
      <c r="D163" s="204"/>
      <c r="E163" s="193"/>
      <c r="F163" s="193"/>
      <c r="G163" s="193"/>
      <c r="H163" s="194" t="s">
        <v>831</v>
      </c>
      <c r="I163" s="195">
        <f>SUM(I164:I180)</f>
        <v>7931500296</v>
      </c>
      <c r="J163" s="195">
        <f t="shared" ref="J163:AN163" si="80">SUM(J164:J180)</f>
        <v>7575134803.8400002</v>
      </c>
      <c r="K163" s="195">
        <f t="shared" si="80"/>
        <v>7567809669.8400002</v>
      </c>
      <c r="L163" s="195">
        <f t="shared" si="80"/>
        <v>7063332310.8400002</v>
      </c>
      <c r="M163" s="195">
        <f t="shared" si="80"/>
        <v>0</v>
      </c>
      <c r="N163" s="195">
        <f t="shared" si="80"/>
        <v>0</v>
      </c>
      <c r="O163" s="195">
        <f t="shared" si="80"/>
        <v>0</v>
      </c>
      <c r="P163" s="195">
        <f t="shared" si="80"/>
        <v>0</v>
      </c>
      <c r="Q163" s="195">
        <f t="shared" si="80"/>
        <v>0</v>
      </c>
      <c r="R163" s="195">
        <f t="shared" si="80"/>
        <v>0</v>
      </c>
      <c r="S163" s="195">
        <f t="shared" si="80"/>
        <v>0</v>
      </c>
      <c r="T163" s="195">
        <f t="shared" si="80"/>
        <v>0</v>
      </c>
      <c r="U163" s="195">
        <f t="shared" si="80"/>
        <v>0</v>
      </c>
      <c r="V163" s="195">
        <f t="shared" si="80"/>
        <v>0</v>
      </c>
      <c r="W163" s="195">
        <f t="shared" si="80"/>
        <v>0</v>
      </c>
      <c r="X163" s="195">
        <f t="shared" si="80"/>
        <v>0</v>
      </c>
      <c r="Y163" s="195">
        <f t="shared" si="80"/>
        <v>0</v>
      </c>
      <c r="Z163" s="195">
        <f t="shared" si="80"/>
        <v>0</v>
      </c>
      <c r="AA163" s="195">
        <f t="shared" si="80"/>
        <v>0</v>
      </c>
      <c r="AB163" s="195">
        <f t="shared" si="80"/>
        <v>0</v>
      </c>
      <c r="AC163" s="195">
        <f t="shared" si="80"/>
        <v>0</v>
      </c>
      <c r="AD163" s="195">
        <f t="shared" si="80"/>
        <v>0</v>
      </c>
      <c r="AE163" s="195">
        <f t="shared" si="80"/>
        <v>0</v>
      </c>
      <c r="AF163" s="195">
        <f t="shared" si="80"/>
        <v>0</v>
      </c>
      <c r="AG163" s="195">
        <f t="shared" si="80"/>
        <v>0</v>
      </c>
      <c r="AH163" s="195">
        <f t="shared" si="80"/>
        <v>0</v>
      </c>
      <c r="AI163" s="195">
        <f t="shared" si="80"/>
        <v>0</v>
      </c>
      <c r="AJ163" s="195">
        <f t="shared" si="80"/>
        <v>0</v>
      </c>
      <c r="AK163" s="195">
        <f t="shared" si="80"/>
        <v>0</v>
      </c>
      <c r="AL163" s="195">
        <f t="shared" si="80"/>
        <v>0</v>
      </c>
      <c r="AM163" s="195">
        <f t="shared" si="80"/>
        <v>0</v>
      </c>
      <c r="AN163" s="195">
        <f t="shared" si="80"/>
        <v>0</v>
      </c>
      <c r="AO163" s="195">
        <f t="shared" si="70"/>
        <v>7931500296</v>
      </c>
      <c r="AP163" s="195">
        <f t="shared" si="71"/>
        <v>7575134803.8400002</v>
      </c>
      <c r="AQ163" s="195">
        <f t="shared" si="72"/>
        <v>7567809669.8400002</v>
      </c>
      <c r="AR163" s="195">
        <f t="shared" si="73"/>
        <v>7063332310.8400002</v>
      </c>
      <c r="AS163" s="185"/>
    </row>
    <row r="164" spans="1:45" s="186" customFormat="1" ht="14.15" customHeight="1" thickTop="1" thickBot="1" x14ac:dyDescent="0.35">
      <c r="A164" s="196"/>
      <c r="B164" s="196"/>
      <c r="C164" s="203"/>
      <c r="D164" s="203"/>
      <c r="E164" s="197"/>
      <c r="F164" s="197"/>
      <c r="G164" s="196"/>
      <c r="H164" s="198" t="s">
        <v>800</v>
      </c>
      <c r="I164" s="199">
        <v>982447418</v>
      </c>
      <c r="J164" s="199">
        <v>977544665.17000008</v>
      </c>
      <c r="K164" s="199">
        <v>977544665.17000008</v>
      </c>
      <c r="L164" s="199">
        <v>945553711.17000008</v>
      </c>
      <c r="M164" s="199">
        <v>0</v>
      </c>
      <c r="N164" s="199">
        <v>0</v>
      </c>
      <c r="O164" s="199">
        <v>0</v>
      </c>
      <c r="P164" s="199">
        <v>0</v>
      </c>
      <c r="Q164" s="199">
        <v>0</v>
      </c>
      <c r="R164" s="199">
        <v>0</v>
      </c>
      <c r="S164" s="199">
        <v>0</v>
      </c>
      <c r="T164" s="199">
        <v>0</v>
      </c>
      <c r="U164" s="199">
        <v>0</v>
      </c>
      <c r="V164" s="199">
        <v>0</v>
      </c>
      <c r="W164" s="199">
        <v>0</v>
      </c>
      <c r="X164" s="199">
        <v>0</v>
      </c>
      <c r="Y164" s="199">
        <v>0</v>
      </c>
      <c r="Z164" s="199">
        <v>0</v>
      </c>
      <c r="AA164" s="199">
        <v>0</v>
      </c>
      <c r="AB164" s="199">
        <v>0</v>
      </c>
      <c r="AC164" s="199">
        <v>0</v>
      </c>
      <c r="AD164" s="199">
        <v>0</v>
      </c>
      <c r="AE164" s="199">
        <v>0</v>
      </c>
      <c r="AF164" s="199">
        <v>0</v>
      </c>
      <c r="AG164" s="199">
        <v>0</v>
      </c>
      <c r="AH164" s="199">
        <v>0</v>
      </c>
      <c r="AI164" s="199">
        <v>0</v>
      </c>
      <c r="AJ164" s="199">
        <v>0</v>
      </c>
      <c r="AK164" s="199">
        <v>0</v>
      </c>
      <c r="AL164" s="199">
        <v>0</v>
      </c>
      <c r="AM164" s="199">
        <v>0</v>
      </c>
      <c r="AN164" s="199">
        <v>0</v>
      </c>
      <c r="AO164" s="199">
        <f t="shared" si="70"/>
        <v>982447418</v>
      </c>
      <c r="AP164" s="199">
        <f t="shared" si="71"/>
        <v>977544665.17000008</v>
      </c>
      <c r="AQ164" s="199">
        <f t="shared" si="72"/>
        <v>977544665.17000008</v>
      </c>
      <c r="AR164" s="199">
        <f t="shared" si="73"/>
        <v>945553711.17000008</v>
      </c>
      <c r="AS164" s="185"/>
    </row>
    <row r="165" spans="1:45" s="186" customFormat="1" ht="14" thickTop="1" thickBot="1" x14ac:dyDescent="0.35">
      <c r="A165" s="196"/>
      <c r="B165" s="196"/>
      <c r="C165" s="203"/>
      <c r="D165" s="203"/>
      <c r="E165" s="197"/>
      <c r="F165" s="197"/>
      <c r="G165" s="196"/>
      <c r="H165" s="198" t="s">
        <v>801</v>
      </c>
      <c r="I165" s="199">
        <v>3585107275</v>
      </c>
      <c r="J165" s="199">
        <v>3393173949.6700001</v>
      </c>
      <c r="K165" s="199">
        <v>3393173949.6700001</v>
      </c>
      <c r="L165" s="199">
        <v>3224835001.6700001</v>
      </c>
      <c r="M165" s="199">
        <v>0</v>
      </c>
      <c r="N165" s="199">
        <v>0</v>
      </c>
      <c r="O165" s="199">
        <v>0</v>
      </c>
      <c r="P165" s="199">
        <v>0</v>
      </c>
      <c r="Q165" s="199">
        <v>0</v>
      </c>
      <c r="R165" s="199">
        <v>0</v>
      </c>
      <c r="S165" s="199">
        <v>0</v>
      </c>
      <c r="T165" s="199">
        <v>0</v>
      </c>
      <c r="U165" s="199">
        <v>0</v>
      </c>
      <c r="V165" s="199">
        <v>0</v>
      </c>
      <c r="W165" s="199">
        <v>0</v>
      </c>
      <c r="X165" s="199">
        <v>0</v>
      </c>
      <c r="Y165" s="199">
        <v>0</v>
      </c>
      <c r="Z165" s="199">
        <v>0</v>
      </c>
      <c r="AA165" s="199">
        <v>0</v>
      </c>
      <c r="AB165" s="199">
        <v>0</v>
      </c>
      <c r="AC165" s="199">
        <v>0</v>
      </c>
      <c r="AD165" s="199">
        <v>0</v>
      </c>
      <c r="AE165" s="199">
        <v>0</v>
      </c>
      <c r="AF165" s="199">
        <v>0</v>
      </c>
      <c r="AG165" s="199">
        <v>0</v>
      </c>
      <c r="AH165" s="199">
        <v>0</v>
      </c>
      <c r="AI165" s="199">
        <v>0</v>
      </c>
      <c r="AJ165" s="199">
        <v>0</v>
      </c>
      <c r="AK165" s="199">
        <v>0</v>
      </c>
      <c r="AL165" s="199">
        <v>0</v>
      </c>
      <c r="AM165" s="199">
        <v>0</v>
      </c>
      <c r="AN165" s="199">
        <v>0</v>
      </c>
      <c r="AO165" s="199">
        <f t="shared" si="70"/>
        <v>3585107275</v>
      </c>
      <c r="AP165" s="199">
        <f t="shared" si="71"/>
        <v>3393173949.6700001</v>
      </c>
      <c r="AQ165" s="199">
        <f t="shared" si="72"/>
        <v>3393173949.6700001</v>
      </c>
      <c r="AR165" s="199">
        <f t="shared" si="73"/>
        <v>3224835001.6700001</v>
      </c>
      <c r="AS165" s="185"/>
    </row>
    <row r="166" spans="1:45" s="186" customFormat="1" ht="27" thickTop="1" thickBot="1" x14ac:dyDescent="0.35">
      <c r="A166" s="196"/>
      <c r="B166" s="196"/>
      <c r="C166" s="203"/>
      <c r="D166" s="203"/>
      <c r="E166" s="197"/>
      <c r="F166" s="197"/>
      <c r="G166" s="196"/>
      <c r="H166" s="198" t="s">
        <v>802</v>
      </c>
      <c r="I166" s="184">
        <v>1193719258</v>
      </c>
      <c r="J166" s="199">
        <v>1145859217</v>
      </c>
      <c r="K166" s="199">
        <v>1145703626</v>
      </c>
      <c r="L166" s="199">
        <v>1064113930</v>
      </c>
      <c r="M166" s="199">
        <v>0</v>
      </c>
      <c r="N166" s="199">
        <v>0</v>
      </c>
      <c r="O166" s="199">
        <v>0</v>
      </c>
      <c r="P166" s="199">
        <v>0</v>
      </c>
      <c r="Q166" s="199">
        <v>0</v>
      </c>
      <c r="R166" s="199">
        <v>0</v>
      </c>
      <c r="S166" s="199">
        <v>0</v>
      </c>
      <c r="T166" s="199">
        <v>0</v>
      </c>
      <c r="U166" s="199">
        <v>0</v>
      </c>
      <c r="V166" s="199">
        <v>0</v>
      </c>
      <c r="W166" s="199">
        <v>0</v>
      </c>
      <c r="X166" s="199">
        <v>0</v>
      </c>
      <c r="Y166" s="199">
        <v>0</v>
      </c>
      <c r="Z166" s="199">
        <v>0</v>
      </c>
      <c r="AA166" s="199">
        <v>0</v>
      </c>
      <c r="AB166" s="199">
        <v>0</v>
      </c>
      <c r="AC166" s="199">
        <v>0</v>
      </c>
      <c r="AD166" s="199">
        <v>0</v>
      </c>
      <c r="AE166" s="199">
        <v>0</v>
      </c>
      <c r="AF166" s="199">
        <v>0</v>
      </c>
      <c r="AG166" s="199">
        <v>0</v>
      </c>
      <c r="AH166" s="199">
        <v>0</v>
      </c>
      <c r="AI166" s="199">
        <v>0</v>
      </c>
      <c r="AJ166" s="199">
        <v>0</v>
      </c>
      <c r="AK166" s="199">
        <v>0</v>
      </c>
      <c r="AL166" s="199">
        <v>0</v>
      </c>
      <c r="AM166" s="199">
        <v>0</v>
      </c>
      <c r="AN166" s="199">
        <v>0</v>
      </c>
      <c r="AO166" s="199">
        <f t="shared" si="70"/>
        <v>1193719258</v>
      </c>
      <c r="AP166" s="199">
        <f t="shared" si="71"/>
        <v>1145859217</v>
      </c>
      <c r="AQ166" s="199">
        <f t="shared" si="72"/>
        <v>1145703626</v>
      </c>
      <c r="AR166" s="199">
        <f t="shared" si="73"/>
        <v>1064113930</v>
      </c>
      <c r="AS166" s="185"/>
    </row>
    <row r="167" spans="1:45" s="186" customFormat="1" ht="27" thickTop="1" thickBot="1" x14ac:dyDescent="0.35">
      <c r="A167" s="196"/>
      <c r="B167" s="196"/>
      <c r="C167" s="203"/>
      <c r="D167" s="203"/>
      <c r="E167" s="197"/>
      <c r="F167" s="197"/>
      <c r="G167" s="196"/>
      <c r="H167" s="198" t="s">
        <v>803</v>
      </c>
      <c r="I167" s="199">
        <v>1252568016</v>
      </c>
      <c r="J167" s="199">
        <v>1184968464</v>
      </c>
      <c r="K167" s="199">
        <v>1178863170</v>
      </c>
      <c r="L167" s="199">
        <v>1082861167</v>
      </c>
      <c r="M167" s="199">
        <v>0</v>
      </c>
      <c r="N167" s="199">
        <v>0</v>
      </c>
      <c r="O167" s="199">
        <v>0</v>
      </c>
      <c r="P167" s="199">
        <v>0</v>
      </c>
      <c r="Q167" s="199">
        <v>0</v>
      </c>
      <c r="R167" s="199">
        <v>0</v>
      </c>
      <c r="S167" s="199">
        <v>0</v>
      </c>
      <c r="T167" s="199">
        <v>0</v>
      </c>
      <c r="U167" s="199">
        <v>0</v>
      </c>
      <c r="V167" s="199">
        <v>0</v>
      </c>
      <c r="W167" s="199">
        <v>0</v>
      </c>
      <c r="X167" s="199">
        <v>0</v>
      </c>
      <c r="Y167" s="199">
        <v>0</v>
      </c>
      <c r="Z167" s="199">
        <v>0</v>
      </c>
      <c r="AA167" s="199">
        <v>0</v>
      </c>
      <c r="AB167" s="199">
        <v>0</v>
      </c>
      <c r="AC167" s="199">
        <v>0</v>
      </c>
      <c r="AD167" s="199">
        <v>0</v>
      </c>
      <c r="AE167" s="199">
        <v>0</v>
      </c>
      <c r="AF167" s="199">
        <v>0</v>
      </c>
      <c r="AG167" s="199">
        <v>0</v>
      </c>
      <c r="AH167" s="199">
        <v>0</v>
      </c>
      <c r="AI167" s="199">
        <v>0</v>
      </c>
      <c r="AJ167" s="199">
        <v>0</v>
      </c>
      <c r="AK167" s="199">
        <v>0</v>
      </c>
      <c r="AL167" s="199">
        <v>0</v>
      </c>
      <c r="AM167" s="199">
        <v>0</v>
      </c>
      <c r="AN167" s="199">
        <v>0</v>
      </c>
      <c r="AO167" s="199">
        <f t="shared" si="70"/>
        <v>1252568016</v>
      </c>
      <c r="AP167" s="199">
        <f t="shared" si="71"/>
        <v>1184968464</v>
      </c>
      <c r="AQ167" s="199">
        <f t="shared" si="72"/>
        <v>1178863170</v>
      </c>
      <c r="AR167" s="199">
        <f t="shared" si="73"/>
        <v>1082861167</v>
      </c>
      <c r="AS167" s="185"/>
    </row>
    <row r="168" spans="1:45" s="186" customFormat="1" ht="27" thickTop="1" thickBot="1" x14ac:dyDescent="0.35">
      <c r="A168" s="196"/>
      <c r="B168" s="196"/>
      <c r="C168" s="203"/>
      <c r="D168" s="203"/>
      <c r="E168" s="197"/>
      <c r="F168" s="197"/>
      <c r="G168" s="196"/>
      <c r="H168" s="198" t="s">
        <v>804</v>
      </c>
      <c r="I168" s="199">
        <v>154503970</v>
      </c>
      <c r="J168" s="199">
        <v>154503968</v>
      </c>
      <c r="K168" s="199">
        <v>154503968</v>
      </c>
      <c r="L168" s="199">
        <v>140129491</v>
      </c>
      <c r="M168" s="199">
        <v>0</v>
      </c>
      <c r="N168" s="199">
        <v>0</v>
      </c>
      <c r="O168" s="199">
        <v>0</v>
      </c>
      <c r="P168" s="199">
        <v>0</v>
      </c>
      <c r="Q168" s="199">
        <v>0</v>
      </c>
      <c r="R168" s="199">
        <v>0</v>
      </c>
      <c r="S168" s="199">
        <v>0</v>
      </c>
      <c r="T168" s="199">
        <v>0</v>
      </c>
      <c r="U168" s="199">
        <v>0</v>
      </c>
      <c r="V168" s="199">
        <v>0</v>
      </c>
      <c r="W168" s="199">
        <v>0</v>
      </c>
      <c r="X168" s="199">
        <v>0</v>
      </c>
      <c r="Y168" s="199">
        <v>0</v>
      </c>
      <c r="Z168" s="199">
        <v>0</v>
      </c>
      <c r="AA168" s="199">
        <v>0</v>
      </c>
      <c r="AB168" s="199">
        <v>0</v>
      </c>
      <c r="AC168" s="199">
        <v>0</v>
      </c>
      <c r="AD168" s="199">
        <v>0</v>
      </c>
      <c r="AE168" s="199">
        <v>0</v>
      </c>
      <c r="AF168" s="199">
        <v>0</v>
      </c>
      <c r="AG168" s="199">
        <v>0</v>
      </c>
      <c r="AH168" s="199">
        <v>0</v>
      </c>
      <c r="AI168" s="199">
        <v>0</v>
      </c>
      <c r="AJ168" s="199">
        <v>0</v>
      </c>
      <c r="AK168" s="199">
        <v>0</v>
      </c>
      <c r="AL168" s="199">
        <v>0</v>
      </c>
      <c r="AM168" s="199">
        <v>0</v>
      </c>
      <c r="AN168" s="199">
        <v>0</v>
      </c>
      <c r="AO168" s="199">
        <f t="shared" si="70"/>
        <v>154503970</v>
      </c>
      <c r="AP168" s="199">
        <f t="shared" si="71"/>
        <v>154503968</v>
      </c>
      <c r="AQ168" s="199">
        <f t="shared" si="72"/>
        <v>154503968</v>
      </c>
      <c r="AR168" s="199">
        <f t="shared" si="73"/>
        <v>140129491</v>
      </c>
      <c r="AS168" s="185"/>
    </row>
    <row r="169" spans="1:45" s="186" customFormat="1" ht="27" thickTop="1" thickBot="1" x14ac:dyDescent="0.35">
      <c r="A169" s="196"/>
      <c r="B169" s="196"/>
      <c r="C169" s="203"/>
      <c r="D169" s="203"/>
      <c r="E169" s="197"/>
      <c r="F169" s="197"/>
      <c r="G169" s="196"/>
      <c r="H169" s="198" t="s">
        <v>805</v>
      </c>
      <c r="I169" s="199">
        <v>411693322</v>
      </c>
      <c r="J169" s="199">
        <v>389004654</v>
      </c>
      <c r="K169" s="199">
        <v>387940405</v>
      </c>
      <c r="L169" s="199">
        <v>304904741</v>
      </c>
      <c r="M169" s="199">
        <v>0</v>
      </c>
      <c r="N169" s="199">
        <v>0</v>
      </c>
      <c r="O169" s="199">
        <v>0</v>
      </c>
      <c r="P169" s="199">
        <v>0</v>
      </c>
      <c r="Q169" s="199">
        <v>0</v>
      </c>
      <c r="R169" s="199">
        <v>0</v>
      </c>
      <c r="S169" s="199">
        <v>0</v>
      </c>
      <c r="T169" s="199">
        <v>0</v>
      </c>
      <c r="U169" s="199">
        <v>0</v>
      </c>
      <c r="V169" s="199">
        <v>0</v>
      </c>
      <c r="W169" s="199">
        <v>0</v>
      </c>
      <c r="X169" s="199">
        <v>0</v>
      </c>
      <c r="Y169" s="199">
        <v>0</v>
      </c>
      <c r="Z169" s="199">
        <v>0</v>
      </c>
      <c r="AA169" s="199">
        <v>0</v>
      </c>
      <c r="AB169" s="199">
        <v>0</v>
      </c>
      <c r="AC169" s="199">
        <v>0</v>
      </c>
      <c r="AD169" s="199">
        <v>0</v>
      </c>
      <c r="AE169" s="199">
        <v>0</v>
      </c>
      <c r="AF169" s="199">
        <v>0</v>
      </c>
      <c r="AG169" s="199">
        <v>0</v>
      </c>
      <c r="AH169" s="199">
        <v>0</v>
      </c>
      <c r="AI169" s="199">
        <v>0</v>
      </c>
      <c r="AJ169" s="199">
        <v>0</v>
      </c>
      <c r="AK169" s="199">
        <v>0</v>
      </c>
      <c r="AL169" s="199">
        <v>0</v>
      </c>
      <c r="AM169" s="199">
        <v>0</v>
      </c>
      <c r="AN169" s="199">
        <v>0</v>
      </c>
      <c r="AO169" s="199">
        <f t="shared" si="70"/>
        <v>411693322</v>
      </c>
      <c r="AP169" s="199">
        <f t="shared" si="71"/>
        <v>389004654</v>
      </c>
      <c r="AQ169" s="199">
        <f t="shared" si="72"/>
        <v>387940405</v>
      </c>
      <c r="AR169" s="199">
        <f t="shared" si="73"/>
        <v>304904741</v>
      </c>
      <c r="AS169" s="185"/>
    </row>
    <row r="170" spans="1:45" s="186" customFormat="1" ht="14" thickTop="1" thickBot="1" x14ac:dyDescent="0.35">
      <c r="A170" s="196"/>
      <c r="B170" s="196"/>
      <c r="C170" s="203"/>
      <c r="D170" s="203"/>
      <c r="E170" s="197"/>
      <c r="F170" s="197"/>
      <c r="G170" s="196"/>
      <c r="H170" s="198" t="s">
        <v>806</v>
      </c>
      <c r="I170" s="199">
        <v>13800000</v>
      </c>
      <c r="J170" s="199">
        <v>13706198</v>
      </c>
      <c r="K170" s="199">
        <v>13706198</v>
      </c>
      <c r="L170" s="199">
        <v>13706198</v>
      </c>
      <c r="M170" s="199">
        <v>0</v>
      </c>
      <c r="N170" s="199">
        <v>0</v>
      </c>
      <c r="O170" s="199">
        <v>0</v>
      </c>
      <c r="P170" s="199">
        <v>0</v>
      </c>
      <c r="Q170" s="199">
        <v>0</v>
      </c>
      <c r="R170" s="199">
        <v>0</v>
      </c>
      <c r="S170" s="199">
        <v>0</v>
      </c>
      <c r="T170" s="199">
        <v>0</v>
      </c>
      <c r="U170" s="199">
        <v>0</v>
      </c>
      <c r="V170" s="199">
        <v>0</v>
      </c>
      <c r="W170" s="199">
        <v>0</v>
      </c>
      <c r="X170" s="199">
        <v>0</v>
      </c>
      <c r="Y170" s="199">
        <v>0</v>
      </c>
      <c r="Z170" s="199">
        <v>0</v>
      </c>
      <c r="AA170" s="199">
        <v>0</v>
      </c>
      <c r="AB170" s="199">
        <v>0</v>
      </c>
      <c r="AC170" s="199">
        <v>0</v>
      </c>
      <c r="AD170" s="199">
        <v>0</v>
      </c>
      <c r="AE170" s="199">
        <v>0</v>
      </c>
      <c r="AF170" s="199">
        <v>0</v>
      </c>
      <c r="AG170" s="199">
        <v>0</v>
      </c>
      <c r="AH170" s="199">
        <v>0</v>
      </c>
      <c r="AI170" s="199">
        <v>0</v>
      </c>
      <c r="AJ170" s="199">
        <v>0</v>
      </c>
      <c r="AK170" s="199">
        <v>0</v>
      </c>
      <c r="AL170" s="199">
        <v>0</v>
      </c>
      <c r="AM170" s="199">
        <v>0</v>
      </c>
      <c r="AN170" s="199">
        <v>0</v>
      </c>
      <c r="AO170" s="199">
        <f t="shared" si="70"/>
        <v>13800000</v>
      </c>
      <c r="AP170" s="199">
        <f t="shared" si="71"/>
        <v>13706198</v>
      </c>
      <c r="AQ170" s="199">
        <f t="shared" si="72"/>
        <v>13706198</v>
      </c>
      <c r="AR170" s="199">
        <f t="shared" si="73"/>
        <v>13706198</v>
      </c>
      <c r="AS170" s="185"/>
    </row>
    <row r="171" spans="1:45" s="186" customFormat="1" ht="27" customHeight="1" thickTop="1" thickBot="1" x14ac:dyDescent="0.35">
      <c r="A171" s="196"/>
      <c r="B171" s="196"/>
      <c r="C171" s="203"/>
      <c r="D171" s="203"/>
      <c r="E171" s="197"/>
      <c r="F171" s="197"/>
      <c r="G171" s="196"/>
      <c r="H171" s="198" t="s">
        <v>807</v>
      </c>
      <c r="I171" s="199">
        <v>14009230</v>
      </c>
      <c r="J171" s="199">
        <v>14009230</v>
      </c>
      <c r="K171" s="199">
        <v>14009230</v>
      </c>
      <c r="L171" s="199">
        <v>14009230</v>
      </c>
      <c r="M171" s="199">
        <v>0</v>
      </c>
      <c r="N171" s="199">
        <v>0</v>
      </c>
      <c r="O171" s="199">
        <v>0</v>
      </c>
      <c r="P171" s="199">
        <v>0</v>
      </c>
      <c r="Q171" s="199">
        <v>0</v>
      </c>
      <c r="R171" s="199">
        <v>0</v>
      </c>
      <c r="S171" s="199">
        <v>0</v>
      </c>
      <c r="T171" s="199">
        <v>0</v>
      </c>
      <c r="U171" s="199">
        <v>0</v>
      </c>
      <c r="V171" s="199">
        <v>0</v>
      </c>
      <c r="W171" s="199">
        <v>0</v>
      </c>
      <c r="X171" s="199">
        <v>0</v>
      </c>
      <c r="Y171" s="199">
        <v>0</v>
      </c>
      <c r="Z171" s="199">
        <v>0</v>
      </c>
      <c r="AA171" s="199">
        <v>0</v>
      </c>
      <c r="AB171" s="199">
        <v>0</v>
      </c>
      <c r="AC171" s="199">
        <v>0</v>
      </c>
      <c r="AD171" s="199">
        <v>0</v>
      </c>
      <c r="AE171" s="199">
        <v>0</v>
      </c>
      <c r="AF171" s="199">
        <v>0</v>
      </c>
      <c r="AG171" s="199">
        <v>0</v>
      </c>
      <c r="AH171" s="199">
        <v>0</v>
      </c>
      <c r="AI171" s="199">
        <v>0</v>
      </c>
      <c r="AJ171" s="199">
        <v>0</v>
      </c>
      <c r="AK171" s="199">
        <v>0</v>
      </c>
      <c r="AL171" s="199">
        <v>0</v>
      </c>
      <c r="AM171" s="199">
        <v>0</v>
      </c>
      <c r="AN171" s="199">
        <v>0</v>
      </c>
      <c r="AO171" s="199">
        <f t="shared" si="70"/>
        <v>14009230</v>
      </c>
      <c r="AP171" s="199">
        <f t="shared" si="71"/>
        <v>14009230</v>
      </c>
      <c r="AQ171" s="199">
        <f t="shared" si="72"/>
        <v>14009230</v>
      </c>
      <c r="AR171" s="199">
        <f t="shared" si="73"/>
        <v>14009230</v>
      </c>
      <c r="AS171" s="185"/>
    </row>
    <row r="172" spans="1:45" s="186" customFormat="1" ht="19.5" customHeight="1" thickTop="1" thickBot="1" x14ac:dyDescent="0.35">
      <c r="A172" s="196"/>
      <c r="B172" s="196"/>
      <c r="C172" s="203"/>
      <c r="D172" s="203"/>
      <c r="E172" s="197"/>
      <c r="F172" s="197"/>
      <c r="G172" s="196"/>
      <c r="H172" s="198" t="s">
        <v>808</v>
      </c>
      <c r="I172" s="199">
        <v>18323499</v>
      </c>
      <c r="J172" s="199">
        <v>18323499</v>
      </c>
      <c r="K172" s="199">
        <v>18323499</v>
      </c>
      <c r="L172" s="199">
        <v>18323499</v>
      </c>
      <c r="M172" s="199">
        <v>0</v>
      </c>
      <c r="N172" s="199">
        <v>0</v>
      </c>
      <c r="O172" s="199">
        <v>0</v>
      </c>
      <c r="P172" s="199">
        <v>0</v>
      </c>
      <c r="Q172" s="199">
        <v>0</v>
      </c>
      <c r="R172" s="199">
        <v>0</v>
      </c>
      <c r="S172" s="199">
        <v>0</v>
      </c>
      <c r="T172" s="199">
        <v>0</v>
      </c>
      <c r="U172" s="199">
        <v>0</v>
      </c>
      <c r="V172" s="199">
        <v>0</v>
      </c>
      <c r="W172" s="199">
        <v>0</v>
      </c>
      <c r="X172" s="199">
        <v>0</v>
      </c>
      <c r="Y172" s="199">
        <v>0</v>
      </c>
      <c r="Z172" s="199">
        <v>0</v>
      </c>
      <c r="AA172" s="199">
        <v>0</v>
      </c>
      <c r="AB172" s="199">
        <v>0</v>
      </c>
      <c r="AC172" s="199">
        <v>0</v>
      </c>
      <c r="AD172" s="199">
        <v>0</v>
      </c>
      <c r="AE172" s="199">
        <v>0</v>
      </c>
      <c r="AF172" s="199">
        <v>0</v>
      </c>
      <c r="AG172" s="199">
        <v>0</v>
      </c>
      <c r="AH172" s="199">
        <v>0</v>
      </c>
      <c r="AI172" s="199">
        <v>0</v>
      </c>
      <c r="AJ172" s="199">
        <v>0</v>
      </c>
      <c r="AK172" s="199">
        <v>0</v>
      </c>
      <c r="AL172" s="199">
        <v>0</v>
      </c>
      <c r="AM172" s="199">
        <v>0</v>
      </c>
      <c r="AN172" s="199">
        <v>0</v>
      </c>
      <c r="AO172" s="199">
        <f t="shared" si="70"/>
        <v>18323499</v>
      </c>
      <c r="AP172" s="199">
        <f t="shared" si="71"/>
        <v>18323499</v>
      </c>
      <c r="AQ172" s="199">
        <f t="shared" si="72"/>
        <v>18323499</v>
      </c>
      <c r="AR172" s="199">
        <f t="shared" si="73"/>
        <v>18323499</v>
      </c>
      <c r="AS172" s="185"/>
    </row>
    <row r="173" spans="1:45" s="186" customFormat="1" ht="18.75" customHeight="1" thickTop="1" thickBot="1" x14ac:dyDescent="0.35">
      <c r="A173" s="196"/>
      <c r="B173" s="196"/>
      <c r="C173" s="203"/>
      <c r="D173" s="203"/>
      <c r="E173" s="197"/>
      <c r="F173" s="197"/>
      <c r="G173" s="196"/>
      <c r="H173" s="238" t="s">
        <v>870</v>
      </c>
      <c r="I173" s="199">
        <v>13800000</v>
      </c>
      <c r="J173" s="199">
        <v>13706197</v>
      </c>
      <c r="K173" s="199">
        <v>13706197</v>
      </c>
      <c r="L173" s="199">
        <v>13706197</v>
      </c>
      <c r="M173" s="199">
        <v>0</v>
      </c>
      <c r="N173" s="199">
        <v>0</v>
      </c>
      <c r="O173" s="199">
        <v>0</v>
      </c>
      <c r="P173" s="199">
        <v>0</v>
      </c>
      <c r="Q173" s="199">
        <v>0</v>
      </c>
      <c r="R173" s="199">
        <v>0</v>
      </c>
      <c r="S173" s="199">
        <v>0</v>
      </c>
      <c r="T173" s="199">
        <v>0</v>
      </c>
      <c r="U173" s="199">
        <v>0</v>
      </c>
      <c r="V173" s="199">
        <v>0</v>
      </c>
      <c r="W173" s="199">
        <v>0</v>
      </c>
      <c r="X173" s="199">
        <v>0</v>
      </c>
      <c r="Y173" s="199">
        <v>0</v>
      </c>
      <c r="Z173" s="199">
        <v>0</v>
      </c>
      <c r="AA173" s="199">
        <v>0</v>
      </c>
      <c r="AB173" s="199">
        <v>0</v>
      </c>
      <c r="AC173" s="199">
        <v>0</v>
      </c>
      <c r="AD173" s="199">
        <v>0</v>
      </c>
      <c r="AE173" s="199">
        <v>0</v>
      </c>
      <c r="AF173" s="199">
        <v>0</v>
      </c>
      <c r="AG173" s="199">
        <v>0</v>
      </c>
      <c r="AH173" s="199">
        <v>0</v>
      </c>
      <c r="AI173" s="199">
        <v>0</v>
      </c>
      <c r="AJ173" s="199">
        <v>0</v>
      </c>
      <c r="AK173" s="199">
        <v>0</v>
      </c>
      <c r="AL173" s="199">
        <v>0</v>
      </c>
      <c r="AM173" s="199">
        <v>0</v>
      </c>
      <c r="AN173" s="199">
        <v>0</v>
      </c>
      <c r="AO173" s="199">
        <f t="shared" si="70"/>
        <v>13800000</v>
      </c>
      <c r="AP173" s="199">
        <f t="shared" si="71"/>
        <v>13706197</v>
      </c>
      <c r="AQ173" s="199">
        <f t="shared" si="72"/>
        <v>13706197</v>
      </c>
      <c r="AR173" s="199">
        <f t="shared" si="73"/>
        <v>13706197</v>
      </c>
      <c r="AS173" s="185"/>
    </row>
    <row r="174" spans="1:45" s="186" customFormat="1" ht="14" thickTop="1" thickBot="1" x14ac:dyDescent="0.35">
      <c r="A174" s="196"/>
      <c r="B174" s="196"/>
      <c r="C174" s="203"/>
      <c r="D174" s="203"/>
      <c r="E174" s="197"/>
      <c r="F174" s="197"/>
      <c r="G174" s="196"/>
      <c r="H174" s="238" t="s">
        <v>871</v>
      </c>
      <c r="I174" s="199">
        <v>0</v>
      </c>
      <c r="J174" s="199">
        <v>0</v>
      </c>
      <c r="K174" s="199">
        <v>0</v>
      </c>
      <c r="L174" s="199">
        <v>0</v>
      </c>
      <c r="M174" s="199">
        <v>0</v>
      </c>
      <c r="N174" s="199">
        <v>0</v>
      </c>
      <c r="O174" s="199">
        <v>0</v>
      </c>
      <c r="P174" s="199">
        <v>0</v>
      </c>
      <c r="Q174" s="199">
        <v>0</v>
      </c>
      <c r="R174" s="199">
        <v>0</v>
      </c>
      <c r="S174" s="199">
        <v>0</v>
      </c>
      <c r="T174" s="199">
        <v>0</v>
      </c>
      <c r="U174" s="199">
        <v>0</v>
      </c>
      <c r="V174" s="199">
        <v>0</v>
      </c>
      <c r="W174" s="199">
        <v>0</v>
      </c>
      <c r="X174" s="199">
        <v>0</v>
      </c>
      <c r="Y174" s="199">
        <v>0</v>
      </c>
      <c r="Z174" s="199">
        <v>0</v>
      </c>
      <c r="AA174" s="199">
        <v>0</v>
      </c>
      <c r="AB174" s="199">
        <v>0</v>
      </c>
      <c r="AC174" s="199">
        <v>0</v>
      </c>
      <c r="AD174" s="199">
        <v>0</v>
      </c>
      <c r="AE174" s="199">
        <v>0</v>
      </c>
      <c r="AF174" s="199">
        <v>0</v>
      </c>
      <c r="AG174" s="199">
        <v>0</v>
      </c>
      <c r="AH174" s="199">
        <v>0</v>
      </c>
      <c r="AI174" s="199">
        <v>0</v>
      </c>
      <c r="AJ174" s="199">
        <v>0</v>
      </c>
      <c r="AK174" s="199">
        <v>0</v>
      </c>
      <c r="AL174" s="199">
        <v>0</v>
      </c>
      <c r="AM174" s="199">
        <v>0</v>
      </c>
      <c r="AN174" s="199">
        <v>0</v>
      </c>
      <c r="AO174" s="199">
        <f t="shared" si="70"/>
        <v>0</v>
      </c>
      <c r="AP174" s="199">
        <f t="shared" si="71"/>
        <v>0</v>
      </c>
      <c r="AQ174" s="199">
        <f t="shared" si="72"/>
        <v>0</v>
      </c>
      <c r="AR174" s="199">
        <f t="shared" si="73"/>
        <v>0</v>
      </c>
      <c r="AS174" s="185"/>
    </row>
    <row r="175" spans="1:45" s="186" customFormat="1" ht="14" thickTop="1" thickBot="1" x14ac:dyDescent="0.35">
      <c r="A175" s="196"/>
      <c r="B175" s="196"/>
      <c r="C175" s="203"/>
      <c r="D175" s="203"/>
      <c r="E175" s="197"/>
      <c r="F175" s="197"/>
      <c r="G175" s="196"/>
      <c r="H175" s="238" t="s">
        <v>872</v>
      </c>
      <c r="I175" s="199">
        <v>174457262</v>
      </c>
      <c r="J175" s="199">
        <v>157748818</v>
      </c>
      <c r="K175" s="199">
        <v>157748818</v>
      </c>
      <c r="L175" s="199">
        <v>143499894</v>
      </c>
      <c r="M175" s="199">
        <v>0</v>
      </c>
      <c r="N175" s="199">
        <v>0</v>
      </c>
      <c r="O175" s="199">
        <v>0</v>
      </c>
      <c r="P175" s="199">
        <v>0</v>
      </c>
      <c r="Q175" s="199">
        <v>0</v>
      </c>
      <c r="R175" s="199">
        <v>0</v>
      </c>
      <c r="S175" s="199">
        <v>0</v>
      </c>
      <c r="T175" s="199">
        <v>0</v>
      </c>
      <c r="U175" s="199">
        <v>0</v>
      </c>
      <c r="V175" s="199">
        <v>0</v>
      </c>
      <c r="W175" s="199">
        <v>0</v>
      </c>
      <c r="X175" s="199">
        <v>0</v>
      </c>
      <c r="Y175" s="199">
        <v>0</v>
      </c>
      <c r="Z175" s="199">
        <v>0</v>
      </c>
      <c r="AA175" s="199">
        <v>0</v>
      </c>
      <c r="AB175" s="199">
        <v>0</v>
      </c>
      <c r="AC175" s="199">
        <v>0</v>
      </c>
      <c r="AD175" s="199">
        <v>0</v>
      </c>
      <c r="AE175" s="199">
        <v>0</v>
      </c>
      <c r="AF175" s="199">
        <v>0</v>
      </c>
      <c r="AG175" s="199">
        <v>0</v>
      </c>
      <c r="AH175" s="199">
        <v>0</v>
      </c>
      <c r="AI175" s="199">
        <v>0</v>
      </c>
      <c r="AJ175" s="199">
        <v>0</v>
      </c>
      <c r="AK175" s="199">
        <v>0</v>
      </c>
      <c r="AL175" s="199">
        <v>0</v>
      </c>
      <c r="AM175" s="199">
        <v>0</v>
      </c>
      <c r="AN175" s="199">
        <v>0</v>
      </c>
      <c r="AO175" s="199">
        <f t="shared" si="70"/>
        <v>174457262</v>
      </c>
      <c r="AP175" s="199">
        <f t="shared" si="71"/>
        <v>157748818</v>
      </c>
      <c r="AQ175" s="199">
        <f t="shared" si="72"/>
        <v>157748818</v>
      </c>
      <c r="AR175" s="199">
        <f t="shared" si="73"/>
        <v>143499894</v>
      </c>
      <c r="AS175" s="185"/>
    </row>
    <row r="176" spans="1:45" s="186" customFormat="1" ht="27" thickTop="1" thickBot="1" x14ac:dyDescent="0.35">
      <c r="A176" s="196"/>
      <c r="B176" s="196"/>
      <c r="C176" s="203"/>
      <c r="D176" s="203"/>
      <c r="E176" s="197"/>
      <c r="F176" s="197"/>
      <c r="G176" s="196"/>
      <c r="H176" s="198" t="s">
        <v>809</v>
      </c>
      <c r="I176" s="199">
        <v>24431332</v>
      </c>
      <c r="J176" s="199">
        <v>24431332</v>
      </c>
      <c r="K176" s="199">
        <v>24431332</v>
      </c>
      <c r="L176" s="199">
        <v>24431332</v>
      </c>
      <c r="M176" s="199">
        <v>0</v>
      </c>
      <c r="N176" s="199">
        <v>0</v>
      </c>
      <c r="O176" s="199">
        <v>0</v>
      </c>
      <c r="P176" s="199">
        <v>0</v>
      </c>
      <c r="Q176" s="199">
        <v>0</v>
      </c>
      <c r="R176" s="199">
        <v>0</v>
      </c>
      <c r="S176" s="199">
        <v>0</v>
      </c>
      <c r="T176" s="199">
        <v>0</v>
      </c>
      <c r="U176" s="199">
        <v>0</v>
      </c>
      <c r="V176" s="199">
        <v>0</v>
      </c>
      <c r="W176" s="199">
        <v>0</v>
      </c>
      <c r="X176" s="199">
        <v>0</v>
      </c>
      <c r="Y176" s="199">
        <v>0</v>
      </c>
      <c r="Z176" s="199">
        <v>0</v>
      </c>
      <c r="AA176" s="199">
        <v>0</v>
      </c>
      <c r="AB176" s="199">
        <v>0</v>
      </c>
      <c r="AC176" s="199">
        <v>0</v>
      </c>
      <c r="AD176" s="199">
        <v>0</v>
      </c>
      <c r="AE176" s="199">
        <v>0</v>
      </c>
      <c r="AF176" s="199">
        <v>0</v>
      </c>
      <c r="AG176" s="199">
        <v>0</v>
      </c>
      <c r="AH176" s="199">
        <v>0</v>
      </c>
      <c r="AI176" s="199">
        <v>0</v>
      </c>
      <c r="AJ176" s="199">
        <v>0</v>
      </c>
      <c r="AK176" s="199">
        <v>0</v>
      </c>
      <c r="AL176" s="199">
        <v>0</v>
      </c>
      <c r="AM176" s="199">
        <v>0</v>
      </c>
      <c r="AN176" s="199">
        <v>0</v>
      </c>
      <c r="AO176" s="199">
        <f t="shared" si="70"/>
        <v>24431332</v>
      </c>
      <c r="AP176" s="199">
        <f t="shared" si="71"/>
        <v>24431332</v>
      </c>
      <c r="AQ176" s="199">
        <f t="shared" si="72"/>
        <v>24431332</v>
      </c>
      <c r="AR176" s="199">
        <f t="shared" si="73"/>
        <v>24431332</v>
      </c>
      <c r="AS176" s="185"/>
    </row>
    <row r="177" spans="1:63" s="186" customFormat="1" ht="14" thickTop="1" thickBot="1" x14ac:dyDescent="0.35">
      <c r="A177" s="196"/>
      <c r="B177" s="196"/>
      <c r="C177" s="203"/>
      <c r="D177" s="203"/>
      <c r="E177" s="197"/>
      <c r="F177" s="197"/>
      <c r="G177" s="196"/>
      <c r="H177" s="238" t="s">
        <v>873</v>
      </c>
      <c r="I177" s="199">
        <v>49137574</v>
      </c>
      <c r="J177" s="199">
        <v>44652472</v>
      </c>
      <c r="K177" s="199">
        <v>44652472</v>
      </c>
      <c r="L177" s="199">
        <v>35146261</v>
      </c>
      <c r="M177" s="199">
        <v>0</v>
      </c>
      <c r="N177" s="199">
        <v>0</v>
      </c>
      <c r="O177" s="199">
        <v>0</v>
      </c>
      <c r="P177" s="199">
        <v>0</v>
      </c>
      <c r="Q177" s="199">
        <v>0</v>
      </c>
      <c r="R177" s="199">
        <v>0</v>
      </c>
      <c r="S177" s="199">
        <v>0</v>
      </c>
      <c r="T177" s="199">
        <v>0</v>
      </c>
      <c r="U177" s="199">
        <v>0</v>
      </c>
      <c r="V177" s="199">
        <v>0</v>
      </c>
      <c r="W177" s="199">
        <v>0</v>
      </c>
      <c r="X177" s="199">
        <v>0</v>
      </c>
      <c r="Y177" s="199">
        <v>0</v>
      </c>
      <c r="Z177" s="199">
        <v>0</v>
      </c>
      <c r="AA177" s="199">
        <v>0</v>
      </c>
      <c r="AB177" s="199">
        <v>0</v>
      </c>
      <c r="AC177" s="199">
        <v>0</v>
      </c>
      <c r="AD177" s="199">
        <v>0</v>
      </c>
      <c r="AE177" s="199">
        <v>0</v>
      </c>
      <c r="AF177" s="199">
        <v>0</v>
      </c>
      <c r="AG177" s="199">
        <v>0</v>
      </c>
      <c r="AH177" s="199">
        <v>0</v>
      </c>
      <c r="AI177" s="199">
        <v>0</v>
      </c>
      <c r="AJ177" s="199">
        <v>0</v>
      </c>
      <c r="AK177" s="199">
        <v>0</v>
      </c>
      <c r="AL177" s="199">
        <v>0</v>
      </c>
      <c r="AM177" s="199">
        <v>0</v>
      </c>
      <c r="AN177" s="199">
        <v>0</v>
      </c>
      <c r="AO177" s="199">
        <f t="shared" si="70"/>
        <v>49137574</v>
      </c>
      <c r="AP177" s="199">
        <f t="shared" si="71"/>
        <v>44652472</v>
      </c>
      <c r="AQ177" s="199">
        <f t="shared" si="72"/>
        <v>44652472</v>
      </c>
      <c r="AR177" s="199">
        <f t="shared" si="73"/>
        <v>35146261</v>
      </c>
      <c r="AS177" s="185"/>
    </row>
    <row r="178" spans="1:63" s="186" customFormat="1" ht="14" thickTop="1" thickBot="1" x14ac:dyDescent="0.35">
      <c r="A178" s="196"/>
      <c r="B178" s="196"/>
      <c r="C178" s="203"/>
      <c r="D178" s="203"/>
      <c r="E178" s="197"/>
      <c r="F178" s="197"/>
      <c r="G178" s="196"/>
      <c r="H178" s="238" t="s">
        <v>874</v>
      </c>
      <c r="I178" s="199">
        <v>18323499</v>
      </c>
      <c r="J178" s="199">
        <v>18323499</v>
      </c>
      <c r="K178" s="199">
        <v>18323499</v>
      </c>
      <c r="L178" s="199">
        <v>18323499</v>
      </c>
      <c r="M178" s="199">
        <v>0</v>
      </c>
      <c r="N178" s="199">
        <v>0</v>
      </c>
      <c r="O178" s="199">
        <v>0</v>
      </c>
      <c r="P178" s="199">
        <v>0</v>
      </c>
      <c r="Q178" s="199">
        <v>0</v>
      </c>
      <c r="R178" s="199">
        <v>0</v>
      </c>
      <c r="S178" s="199">
        <v>0</v>
      </c>
      <c r="T178" s="199">
        <v>0</v>
      </c>
      <c r="U178" s="199">
        <v>0</v>
      </c>
      <c r="V178" s="199">
        <v>0</v>
      </c>
      <c r="W178" s="199">
        <v>0</v>
      </c>
      <c r="X178" s="199">
        <v>0</v>
      </c>
      <c r="Y178" s="199">
        <v>0</v>
      </c>
      <c r="Z178" s="199">
        <v>0</v>
      </c>
      <c r="AA178" s="199">
        <v>0</v>
      </c>
      <c r="AB178" s="199">
        <v>0</v>
      </c>
      <c r="AC178" s="199">
        <v>0</v>
      </c>
      <c r="AD178" s="199">
        <v>0</v>
      </c>
      <c r="AE178" s="199">
        <v>0</v>
      </c>
      <c r="AF178" s="199">
        <v>0</v>
      </c>
      <c r="AG178" s="199">
        <v>0</v>
      </c>
      <c r="AH178" s="199">
        <v>0</v>
      </c>
      <c r="AI178" s="199">
        <v>0</v>
      </c>
      <c r="AJ178" s="199">
        <v>0</v>
      </c>
      <c r="AK178" s="199">
        <v>0</v>
      </c>
      <c r="AL178" s="199">
        <v>0</v>
      </c>
      <c r="AM178" s="199">
        <v>0</v>
      </c>
      <c r="AN178" s="199">
        <v>0</v>
      </c>
      <c r="AO178" s="199">
        <f t="shared" si="70"/>
        <v>18323499</v>
      </c>
      <c r="AP178" s="199">
        <f t="shared" si="71"/>
        <v>18323499</v>
      </c>
      <c r="AQ178" s="199">
        <f t="shared" si="72"/>
        <v>18323499</v>
      </c>
      <c r="AR178" s="199">
        <f t="shared" si="73"/>
        <v>18323499</v>
      </c>
      <c r="AS178" s="185"/>
    </row>
    <row r="179" spans="1:63" s="186" customFormat="1" ht="14" thickTop="1" thickBot="1" x14ac:dyDescent="0.35">
      <c r="A179" s="196"/>
      <c r="B179" s="196"/>
      <c r="C179" s="203"/>
      <c r="D179" s="203"/>
      <c r="E179" s="197"/>
      <c r="F179" s="197"/>
      <c r="G179" s="196"/>
      <c r="H179" s="198" t="s">
        <v>810</v>
      </c>
      <c r="I179" s="199">
        <v>25178641</v>
      </c>
      <c r="J179" s="199">
        <v>25178641</v>
      </c>
      <c r="K179" s="199">
        <v>25178641</v>
      </c>
      <c r="L179" s="199">
        <v>19788159</v>
      </c>
      <c r="M179" s="199">
        <v>0</v>
      </c>
      <c r="N179" s="199">
        <v>0</v>
      </c>
      <c r="O179" s="199">
        <v>0</v>
      </c>
      <c r="P179" s="199">
        <v>0</v>
      </c>
      <c r="Q179" s="199">
        <v>0</v>
      </c>
      <c r="R179" s="199">
        <v>0</v>
      </c>
      <c r="S179" s="199">
        <v>0</v>
      </c>
      <c r="T179" s="199">
        <v>0</v>
      </c>
      <c r="U179" s="199">
        <v>0</v>
      </c>
      <c r="V179" s="199">
        <v>0</v>
      </c>
      <c r="W179" s="199">
        <v>0</v>
      </c>
      <c r="X179" s="199">
        <v>0</v>
      </c>
      <c r="Y179" s="199">
        <v>0</v>
      </c>
      <c r="Z179" s="199">
        <v>0</v>
      </c>
      <c r="AA179" s="199">
        <v>0</v>
      </c>
      <c r="AB179" s="199">
        <v>0</v>
      </c>
      <c r="AC179" s="199">
        <v>0</v>
      </c>
      <c r="AD179" s="199">
        <v>0</v>
      </c>
      <c r="AE179" s="199">
        <v>0</v>
      </c>
      <c r="AF179" s="199">
        <v>0</v>
      </c>
      <c r="AG179" s="199">
        <v>0</v>
      </c>
      <c r="AH179" s="199">
        <v>0</v>
      </c>
      <c r="AI179" s="199">
        <v>0</v>
      </c>
      <c r="AJ179" s="199">
        <v>0</v>
      </c>
      <c r="AK179" s="199">
        <v>0</v>
      </c>
      <c r="AL179" s="199">
        <v>0</v>
      </c>
      <c r="AM179" s="199">
        <v>0</v>
      </c>
      <c r="AN179" s="199">
        <v>0</v>
      </c>
      <c r="AO179" s="199">
        <f t="shared" si="70"/>
        <v>25178641</v>
      </c>
      <c r="AP179" s="199">
        <f t="shared" si="71"/>
        <v>25178641</v>
      </c>
      <c r="AQ179" s="199">
        <f t="shared" si="72"/>
        <v>25178641</v>
      </c>
      <c r="AR179" s="199">
        <f t="shared" si="73"/>
        <v>19788159</v>
      </c>
      <c r="AS179" s="185"/>
    </row>
    <row r="180" spans="1:63" s="186" customFormat="1" ht="14" thickTop="1" thickBot="1" x14ac:dyDescent="0.35">
      <c r="A180" s="196"/>
      <c r="B180" s="196"/>
      <c r="C180" s="203"/>
      <c r="D180" s="203"/>
      <c r="E180" s="197"/>
      <c r="F180" s="197"/>
      <c r="G180" s="196"/>
      <c r="H180" s="198" t="s">
        <v>832</v>
      </c>
      <c r="I180" s="199">
        <v>0</v>
      </c>
      <c r="J180" s="199">
        <v>0</v>
      </c>
      <c r="K180" s="199">
        <v>0</v>
      </c>
      <c r="L180" s="199">
        <v>0</v>
      </c>
      <c r="M180" s="199">
        <v>0</v>
      </c>
      <c r="N180" s="199">
        <v>0</v>
      </c>
      <c r="O180" s="199">
        <v>0</v>
      </c>
      <c r="P180" s="199">
        <v>0</v>
      </c>
      <c r="Q180" s="199">
        <v>0</v>
      </c>
      <c r="R180" s="199">
        <v>0</v>
      </c>
      <c r="S180" s="199">
        <v>0</v>
      </c>
      <c r="T180" s="199">
        <v>0</v>
      </c>
      <c r="U180" s="199">
        <v>0</v>
      </c>
      <c r="V180" s="199">
        <v>0</v>
      </c>
      <c r="W180" s="199">
        <v>0</v>
      </c>
      <c r="X180" s="199">
        <v>0</v>
      </c>
      <c r="Y180" s="199">
        <v>0</v>
      </c>
      <c r="Z180" s="199">
        <v>0</v>
      </c>
      <c r="AA180" s="199">
        <v>0</v>
      </c>
      <c r="AB180" s="199">
        <v>0</v>
      </c>
      <c r="AC180" s="199">
        <v>0</v>
      </c>
      <c r="AD180" s="199">
        <v>0</v>
      </c>
      <c r="AE180" s="199">
        <v>0</v>
      </c>
      <c r="AF180" s="199">
        <v>0</v>
      </c>
      <c r="AG180" s="199">
        <v>0</v>
      </c>
      <c r="AH180" s="199">
        <v>0</v>
      </c>
      <c r="AI180" s="199">
        <v>0</v>
      </c>
      <c r="AJ180" s="199">
        <v>0</v>
      </c>
      <c r="AK180" s="199">
        <v>0</v>
      </c>
      <c r="AL180" s="199">
        <v>0</v>
      </c>
      <c r="AM180" s="199">
        <v>0</v>
      </c>
      <c r="AN180" s="199">
        <v>0</v>
      </c>
      <c r="AO180" s="199">
        <f t="shared" si="70"/>
        <v>0</v>
      </c>
      <c r="AP180" s="199">
        <f t="shared" si="71"/>
        <v>0</v>
      </c>
      <c r="AQ180" s="199">
        <f t="shared" si="72"/>
        <v>0</v>
      </c>
      <c r="AR180" s="199">
        <f t="shared" si="73"/>
        <v>0</v>
      </c>
      <c r="AS180" s="185"/>
    </row>
    <row r="181" spans="1:63" ht="22.5" customHeight="1" thickTop="1" thickBot="1" x14ac:dyDescent="0.4">
      <c r="A181" s="169"/>
      <c r="B181" s="169"/>
      <c r="C181" s="170"/>
      <c r="D181" s="170"/>
      <c r="E181" s="170"/>
      <c r="F181" s="170"/>
      <c r="G181" s="170"/>
      <c r="H181" s="171" t="s">
        <v>690</v>
      </c>
      <c r="I181" s="172">
        <f>+I4+I41+I51</f>
        <v>50928557503</v>
      </c>
      <c r="J181" s="172">
        <f t="shared" ref="J181:AN181" si="81">+J4+J41+J51</f>
        <v>48610501247.5</v>
      </c>
      <c r="K181" s="172">
        <f t="shared" si="81"/>
        <v>45742384161.5</v>
      </c>
      <c r="L181" s="172">
        <f t="shared" si="81"/>
        <v>39678566071.5</v>
      </c>
      <c r="M181" s="172">
        <f t="shared" si="81"/>
        <v>3274244908</v>
      </c>
      <c r="N181" s="172">
        <f t="shared" si="81"/>
        <v>3274244908</v>
      </c>
      <c r="O181" s="172">
        <f t="shared" si="81"/>
        <v>3274244908</v>
      </c>
      <c r="P181" s="172">
        <f t="shared" si="81"/>
        <v>3272344908</v>
      </c>
      <c r="Q181" s="172">
        <f t="shared" si="81"/>
        <v>0</v>
      </c>
      <c r="R181" s="172">
        <f t="shared" si="81"/>
        <v>0</v>
      </c>
      <c r="S181" s="172">
        <f t="shared" si="81"/>
        <v>0</v>
      </c>
      <c r="T181" s="172">
        <f t="shared" si="81"/>
        <v>0</v>
      </c>
      <c r="U181" s="172">
        <f t="shared" si="81"/>
        <v>0</v>
      </c>
      <c r="V181" s="172">
        <f t="shared" si="81"/>
        <v>0</v>
      </c>
      <c r="W181" s="172">
        <f t="shared" si="81"/>
        <v>0</v>
      </c>
      <c r="X181" s="172">
        <f t="shared" si="81"/>
        <v>0</v>
      </c>
      <c r="Y181" s="172">
        <f t="shared" si="81"/>
        <v>0</v>
      </c>
      <c r="Z181" s="172">
        <f t="shared" si="81"/>
        <v>0</v>
      </c>
      <c r="AA181" s="172">
        <f t="shared" si="81"/>
        <v>0</v>
      </c>
      <c r="AB181" s="172">
        <f t="shared" si="81"/>
        <v>0</v>
      </c>
      <c r="AC181" s="172">
        <f t="shared" si="81"/>
        <v>0</v>
      </c>
      <c r="AD181" s="172">
        <f t="shared" si="81"/>
        <v>0</v>
      </c>
      <c r="AE181" s="172">
        <f t="shared" si="81"/>
        <v>0</v>
      </c>
      <c r="AF181" s="172">
        <f t="shared" si="81"/>
        <v>0</v>
      </c>
      <c r="AG181" s="172">
        <f t="shared" si="81"/>
        <v>0</v>
      </c>
      <c r="AH181" s="172">
        <f t="shared" si="81"/>
        <v>0</v>
      </c>
      <c r="AI181" s="172">
        <f t="shared" si="81"/>
        <v>0</v>
      </c>
      <c r="AJ181" s="172">
        <f t="shared" si="81"/>
        <v>0</v>
      </c>
      <c r="AK181" s="172">
        <f t="shared" si="81"/>
        <v>4189867288</v>
      </c>
      <c r="AL181" s="172">
        <f t="shared" si="81"/>
        <v>4189867287</v>
      </c>
      <c r="AM181" s="172">
        <f t="shared" si="81"/>
        <v>554055431</v>
      </c>
      <c r="AN181" s="172">
        <f t="shared" si="81"/>
        <v>524122749</v>
      </c>
      <c r="AO181" s="172">
        <f t="shared" si="70"/>
        <v>58392669699</v>
      </c>
      <c r="AP181" s="172">
        <f t="shared" si="71"/>
        <v>56074613442.5</v>
      </c>
      <c r="AQ181" s="172">
        <f t="shared" si="72"/>
        <v>49570684500.5</v>
      </c>
      <c r="AR181" s="172">
        <f t="shared" si="73"/>
        <v>43475033728.5</v>
      </c>
      <c r="AS181" s="134"/>
      <c r="AT181" s="123"/>
      <c r="AU181" s="123"/>
      <c r="AV181" s="123"/>
      <c r="AW181" s="123"/>
      <c r="AX181" s="123"/>
      <c r="AY181" s="123"/>
      <c r="AZ181" s="123"/>
      <c r="BA181" s="123"/>
      <c r="BB181" s="123"/>
      <c r="BC181" s="123"/>
      <c r="BD181" s="123"/>
      <c r="BE181" s="123"/>
      <c r="BF181" s="123"/>
      <c r="BG181" s="123"/>
      <c r="BH181" s="123"/>
      <c r="BI181" s="123"/>
      <c r="BJ181" s="123"/>
      <c r="BK181" s="123"/>
    </row>
    <row r="182" spans="1:63" ht="14.25" customHeight="1" thickTop="1" x14ac:dyDescent="0.35">
      <c r="A182" s="123"/>
      <c r="B182" s="123"/>
      <c r="C182" s="123"/>
      <c r="D182" s="123"/>
      <c r="E182" s="123"/>
      <c r="F182" s="123"/>
      <c r="G182" s="123"/>
      <c r="H182" s="123"/>
      <c r="I182" s="173"/>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3"/>
      <c r="AG182" s="123"/>
      <c r="AH182" s="123"/>
      <c r="AI182" s="123"/>
      <c r="AJ182" s="123"/>
      <c r="AK182" s="123"/>
      <c r="AL182" s="123"/>
      <c r="AM182" s="123"/>
      <c r="AN182" s="123"/>
      <c r="AO182" s="123"/>
      <c r="AP182" s="123"/>
      <c r="AQ182" s="123"/>
      <c r="AR182" s="123"/>
      <c r="AS182" s="123"/>
      <c r="AT182" s="123"/>
      <c r="AU182" s="123"/>
      <c r="AV182" s="123"/>
      <c r="AW182" s="123"/>
      <c r="AX182" s="123"/>
      <c r="AY182" s="123"/>
      <c r="AZ182" s="123"/>
      <c r="BA182" s="123"/>
      <c r="BB182" s="123"/>
      <c r="BC182" s="123"/>
      <c r="BD182" s="123"/>
      <c r="BE182" s="123"/>
      <c r="BF182" s="123"/>
      <c r="BG182" s="123"/>
      <c r="BH182" s="123"/>
      <c r="BI182" s="123"/>
      <c r="BJ182" s="123"/>
      <c r="BK182" s="123"/>
    </row>
    <row r="183" spans="1:63" ht="14.25" customHeight="1" x14ac:dyDescent="0.35">
      <c r="A183" s="123"/>
      <c r="B183" s="123"/>
      <c r="C183" s="123"/>
      <c r="D183" s="123"/>
      <c r="E183" s="123"/>
      <c r="F183" s="123"/>
      <c r="G183" s="123"/>
      <c r="H183" s="123"/>
      <c r="I183" s="173"/>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3"/>
      <c r="AG183" s="123"/>
      <c r="AH183" s="123"/>
      <c r="AI183" s="123"/>
      <c r="AJ183" s="123"/>
      <c r="AK183" s="123"/>
      <c r="AL183" s="123"/>
      <c r="AM183" s="123"/>
      <c r="AN183" s="123"/>
      <c r="AO183" s="123"/>
      <c r="AP183" s="123"/>
      <c r="AQ183" s="123"/>
      <c r="AR183" s="123"/>
      <c r="AS183" s="123"/>
      <c r="AT183" s="123"/>
      <c r="AU183" s="123"/>
      <c r="AV183" s="123"/>
      <c r="AW183" s="123"/>
      <c r="AX183" s="123"/>
      <c r="AY183" s="123"/>
      <c r="AZ183" s="123"/>
      <c r="BA183" s="123"/>
      <c r="BB183" s="123"/>
      <c r="BC183" s="123"/>
      <c r="BD183" s="123"/>
      <c r="BE183" s="123"/>
      <c r="BF183" s="123"/>
      <c r="BG183" s="123"/>
      <c r="BH183" s="123"/>
      <c r="BI183" s="123"/>
      <c r="BJ183" s="123"/>
      <c r="BK183" s="123"/>
    </row>
    <row r="184" spans="1:63" ht="14.25" customHeight="1" x14ac:dyDescent="0.35">
      <c r="A184" s="123"/>
      <c r="B184" s="123"/>
      <c r="C184" s="123"/>
      <c r="D184" s="123"/>
      <c r="E184" s="123"/>
      <c r="F184" s="123"/>
      <c r="G184" s="123"/>
      <c r="H184" s="123"/>
      <c r="I184" s="173"/>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3"/>
      <c r="AG184" s="123"/>
      <c r="AH184" s="123"/>
      <c r="AI184" s="123"/>
      <c r="AJ184" s="123"/>
      <c r="AK184" s="123"/>
      <c r="AL184" s="123"/>
      <c r="AM184" s="123"/>
      <c r="AN184" s="123"/>
      <c r="AO184" s="123"/>
      <c r="AP184" s="123"/>
      <c r="AQ184" s="123"/>
      <c r="AR184" s="123"/>
      <c r="AS184" s="123"/>
      <c r="AT184" s="123"/>
      <c r="AU184" s="123"/>
      <c r="AV184" s="123"/>
      <c r="AW184" s="123"/>
      <c r="AX184" s="123"/>
      <c r="AY184" s="123"/>
      <c r="AZ184" s="123"/>
      <c r="BA184" s="123"/>
      <c r="BB184" s="123"/>
      <c r="BC184" s="123"/>
      <c r="BD184" s="123"/>
      <c r="BE184" s="123"/>
      <c r="BF184" s="123"/>
      <c r="BG184" s="123"/>
      <c r="BH184" s="123"/>
      <c r="BI184" s="123"/>
      <c r="BJ184" s="123"/>
      <c r="BK184" s="123"/>
    </row>
    <row r="185" spans="1:63" ht="14.25" customHeight="1" x14ac:dyDescent="0.35">
      <c r="A185" s="123"/>
      <c r="B185" s="123"/>
      <c r="C185" s="123"/>
      <c r="D185" s="123"/>
      <c r="E185" s="123"/>
      <c r="F185" s="123"/>
      <c r="G185" s="123"/>
      <c r="H185" s="123"/>
      <c r="I185" s="173"/>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3"/>
      <c r="AG185" s="123"/>
      <c r="AH185" s="123"/>
      <c r="AI185" s="123"/>
      <c r="AJ185" s="123"/>
      <c r="AK185" s="123"/>
      <c r="AL185" s="123"/>
      <c r="AM185" s="123"/>
      <c r="AN185" s="123"/>
      <c r="AO185" s="123"/>
      <c r="AP185" s="123"/>
      <c r="AQ185" s="123"/>
      <c r="AR185" s="123"/>
      <c r="AS185" s="123"/>
      <c r="AT185" s="123"/>
      <c r="AU185" s="123"/>
      <c r="AV185" s="123"/>
      <c r="AW185" s="123"/>
      <c r="AX185" s="123"/>
      <c r="AY185" s="123"/>
      <c r="AZ185" s="123"/>
      <c r="BA185" s="123"/>
      <c r="BB185" s="123"/>
      <c r="BC185" s="123"/>
      <c r="BD185" s="123"/>
      <c r="BE185" s="123"/>
      <c r="BF185" s="123"/>
      <c r="BG185" s="123"/>
      <c r="BH185" s="123"/>
      <c r="BI185" s="123"/>
      <c r="BJ185" s="123"/>
      <c r="BK185" s="123"/>
    </row>
    <row r="186" spans="1:63" ht="14.25" customHeight="1" x14ac:dyDescent="0.35">
      <c r="A186" s="123"/>
      <c r="B186" s="123"/>
      <c r="C186" s="123"/>
      <c r="D186" s="123"/>
      <c r="E186" s="123"/>
      <c r="F186" s="123"/>
      <c r="G186" s="123"/>
      <c r="H186" s="123"/>
      <c r="I186" s="17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3"/>
      <c r="AG186" s="123"/>
      <c r="AH186" s="123"/>
      <c r="AI186" s="123"/>
      <c r="AJ186" s="123"/>
      <c r="AK186" s="123"/>
      <c r="AL186" s="123"/>
      <c r="AM186" s="123"/>
      <c r="AN186" s="123"/>
      <c r="AO186" s="123"/>
      <c r="AP186" s="123"/>
      <c r="AQ186" s="123"/>
      <c r="AR186" s="123"/>
      <c r="AS186" s="123"/>
      <c r="AT186" s="123"/>
      <c r="AU186" s="123"/>
      <c r="AV186" s="123"/>
      <c r="AW186" s="123"/>
      <c r="AX186" s="123"/>
      <c r="AY186" s="123"/>
      <c r="AZ186" s="123"/>
      <c r="BA186" s="123"/>
      <c r="BB186" s="123"/>
      <c r="BC186" s="123"/>
      <c r="BD186" s="123"/>
      <c r="BE186" s="123"/>
      <c r="BF186" s="123"/>
      <c r="BG186" s="123"/>
      <c r="BH186" s="123"/>
      <c r="BI186" s="123"/>
      <c r="BJ186" s="123"/>
      <c r="BK186" s="123"/>
    </row>
    <row r="187" spans="1:63" ht="14.25" customHeight="1" x14ac:dyDescent="0.35">
      <c r="A187" s="123"/>
      <c r="B187" s="123"/>
      <c r="C187" s="123"/>
      <c r="D187" s="123"/>
      <c r="E187" s="123"/>
      <c r="F187" s="123"/>
      <c r="G187" s="123"/>
      <c r="H187" s="123"/>
      <c r="I187" s="17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3"/>
      <c r="AG187" s="123"/>
      <c r="AH187" s="123"/>
      <c r="AI187" s="123"/>
      <c r="AJ187" s="123"/>
      <c r="AK187" s="123"/>
      <c r="AL187" s="123"/>
      <c r="AM187" s="123"/>
      <c r="AN187" s="123"/>
      <c r="AO187" s="123"/>
      <c r="AP187" s="123"/>
      <c r="AQ187" s="123"/>
      <c r="AR187" s="123"/>
      <c r="AS187" s="123"/>
      <c r="AT187" s="123"/>
      <c r="AU187" s="123"/>
      <c r="AV187" s="123"/>
      <c r="AW187" s="123"/>
      <c r="AX187" s="123"/>
      <c r="AY187" s="123"/>
      <c r="AZ187" s="123"/>
      <c r="BA187" s="123"/>
      <c r="BB187" s="123"/>
      <c r="BC187" s="123"/>
      <c r="BD187" s="123"/>
      <c r="BE187" s="123"/>
      <c r="BF187" s="123"/>
      <c r="BG187" s="123"/>
      <c r="BH187" s="123"/>
      <c r="BI187" s="123"/>
      <c r="BJ187" s="123"/>
      <c r="BK187" s="123"/>
    </row>
    <row r="188" spans="1:63" ht="14.25" customHeight="1" x14ac:dyDescent="0.35">
      <c r="A188" s="123"/>
      <c r="B188" s="123"/>
      <c r="C188" s="123"/>
      <c r="D188" s="123"/>
      <c r="E188" s="123"/>
      <c r="F188" s="123"/>
      <c r="G188" s="123"/>
      <c r="H188" s="123"/>
      <c r="I188" s="17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3"/>
      <c r="AG188" s="123"/>
      <c r="AH188" s="123"/>
      <c r="AI188" s="123"/>
      <c r="AJ188" s="123"/>
      <c r="AK188" s="123"/>
      <c r="AL188" s="123"/>
      <c r="AM188" s="123"/>
      <c r="AN188" s="123"/>
      <c r="AO188" s="123"/>
      <c r="AP188" s="123"/>
      <c r="AQ188" s="123"/>
      <c r="AR188" s="123"/>
      <c r="AS188" s="123"/>
      <c r="AT188" s="123"/>
      <c r="AU188" s="123"/>
      <c r="AV188" s="123"/>
      <c r="AW188" s="123"/>
      <c r="AX188" s="123"/>
      <c r="AY188" s="123"/>
      <c r="AZ188" s="123"/>
      <c r="BA188" s="123"/>
      <c r="BB188" s="123"/>
      <c r="BC188" s="123"/>
      <c r="BD188" s="123"/>
      <c r="BE188" s="123"/>
      <c r="BF188" s="123"/>
      <c r="BG188" s="123"/>
      <c r="BH188" s="123"/>
      <c r="BI188" s="123"/>
      <c r="BJ188" s="123"/>
      <c r="BK188" s="123"/>
    </row>
    <row r="189" spans="1:63" ht="14.25" customHeight="1" x14ac:dyDescent="0.35">
      <c r="A189" s="123"/>
      <c r="B189" s="123"/>
      <c r="C189" s="123"/>
      <c r="D189" s="123"/>
      <c r="E189" s="123"/>
      <c r="F189" s="123"/>
      <c r="G189" s="123"/>
      <c r="H189" s="123"/>
      <c r="I189" s="17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3"/>
      <c r="AG189" s="123"/>
      <c r="AH189" s="123"/>
      <c r="AI189" s="123"/>
      <c r="AJ189" s="123"/>
      <c r="AK189" s="123"/>
      <c r="AL189" s="123"/>
      <c r="AM189" s="123"/>
      <c r="AN189" s="123"/>
      <c r="AO189" s="123"/>
      <c r="AP189" s="123"/>
      <c r="AQ189" s="123"/>
      <c r="AR189" s="123"/>
      <c r="AS189" s="123"/>
      <c r="AT189" s="123"/>
      <c r="AU189" s="123"/>
      <c r="AV189" s="123"/>
      <c r="AW189" s="123"/>
      <c r="AX189" s="123"/>
      <c r="AY189" s="123"/>
      <c r="AZ189" s="123"/>
      <c r="BA189" s="123"/>
      <c r="BB189" s="123"/>
      <c r="BC189" s="123"/>
      <c r="BD189" s="123"/>
      <c r="BE189" s="123"/>
      <c r="BF189" s="123"/>
      <c r="BG189" s="123"/>
      <c r="BH189" s="123"/>
      <c r="BI189" s="123"/>
      <c r="BJ189" s="123"/>
      <c r="BK189" s="123"/>
    </row>
    <row r="190" spans="1:63" ht="14.25" customHeight="1" x14ac:dyDescent="0.35">
      <c r="A190" s="123"/>
      <c r="B190" s="123"/>
      <c r="C190" s="123"/>
      <c r="D190" s="123"/>
      <c r="E190" s="123"/>
      <c r="F190" s="123"/>
      <c r="G190" s="123"/>
      <c r="H190" s="123"/>
      <c r="I190" s="17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AQ190" s="123"/>
      <c r="AR190" s="123"/>
      <c r="AS190" s="123"/>
      <c r="AT190" s="123"/>
      <c r="AU190" s="123"/>
      <c r="AV190" s="123"/>
      <c r="AW190" s="123"/>
      <c r="AX190" s="123"/>
      <c r="AY190" s="123"/>
      <c r="AZ190" s="123"/>
      <c r="BA190" s="123"/>
      <c r="BB190" s="123"/>
      <c r="BC190" s="123"/>
      <c r="BD190" s="123"/>
      <c r="BE190" s="123"/>
      <c r="BF190" s="123"/>
      <c r="BG190" s="123"/>
      <c r="BH190" s="123"/>
      <c r="BI190" s="123"/>
      <c r="BJ190" s="123"/>
      <c r="BK190" s="123"/>
    </row>
    <row r="191" spans="1:63" ht="14.25" customHeight="1" x14ac:dyDescent="0.35">
      <c r="A191" s="123"/>
      <c r="B191" s="123"/>
      <c r="C191" s="123"/>
      <c r="D191" s="123"/>
      <c r="E191" s="123"/>
      <c r="F191" s="123"/>
      <c r="G191" s="123"/>
      <c r="H191" s="123"/>
      <c r="I191" s="17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G191" s="123"/>
      <c r="BH191" s="123"/>
      <c r="BI191" s="123"/>
      <c r="BJ191" s="123"/>
      <c r="BK191" s="123"/>
    </row>
    <row r="192" spans="1:63" ht="14.25" customHeight="1" x14ac:dyDescent="0.35">
      <c r="A192" s="123"/>
      <c r="B192" s="123"/>
      <c r="C192" s="123"/>
      <c r="D192" s="123"/>
      <c r="E192" s="123"/>
      <c r="F192" s="123"/>
      <c r="G192" s="123"/>
      <c r="H192" s="123"/>
      <c r="I192" s="17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3"/>
      <c r="AP192" s="123"/>
      <c r="AQ192" s="123"/>
      <c r="AR192" s="123"/>
      <c r="AS192" s="123"/>
      <c r="AT192" s="123"/>
      <c r="AU192" s="123"/>
      <c r="AV192" s="123"/>
      <c r="AW192" s="123"/>
      <c r="AX192" s="123"/>
      <c r="AY192" s="123"/>
      <c r="AZ192" s="123"/>
      <c r="BA192" s="123"/>
      <c r="BB192" s="123"/>
      <c r="BC192" s="123"/>
      <c r="BD192" s="123"/>
      <c r="BE192" s="123"/>
      <c r="BF192" s="123"/>
      <c r="BG192" s="123"/>
      <c r="BH192" s="123"/>
      <c r="BI192" s="123"/>
      <c r="BJ192" s="123"/>
      <c r="BK192" s="123"/>
    </row>
    <row r="193" spans="1:63" ht="14.25" customHeight="1" x14ac:dyDescent="0.35">
      <c r="A193" s="123"/>
      <c r="B193" s="123"/>
      <c r="C193" s="123"/>
      <c r="D193" s="123"/>
      <c r="E193" s="123"/>
      <c r="F193" s="123"/>
      <c r="G193" s="123"/>
      <c r="H193" s="123"/>
      <c r="I193" s="17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3"/>
      <c r="AG193" s="123"/>
      <c r="AH193" s="123"/>
      <c r="AI193" s="123"/>
      <c r="AJ193" s="123"/>
      <c r="AK193" s="123"/>
      <c r="AL193" s="123"/>
      <c r="AM193" s="123"/>
      <c r="AN193" s="123"/>
      <c r="AO193" s="123"/>
      <c r="AP193" s="123"/>
      <c r="AQ193" s="123"/>
      <c r="AR193" s="123"/>
      <c r="AS193" s="123"/>
      <c r="AT193" s="123"/>
      <c r="AU193" s="123"/>
      <c r="AV193" s="123"/>
      <c r="AW193" s="123"/>
      <c r="AX193" s="123"/>
      <c r="AY193" s="123"/>
      <c r="AZ193" s="123"/>
      <c r="BA193" s="123"/>
      <c r="BB193" s="123"/>
      <c r="BC193" s="123"/>
      <c r="BD193" s="123"/>
      <c r="BE193" s="123"/>
      <c r="BF193" s="123"/>
      <c r="BG193" s="123"/>
      <c r="BH193" s="123"/>
      <c r="BI193" s="123"/>
      <c r="BJ193" s="123"/>
      <c r="BK193" s="123"/>
    </row>
    <row r="194" spans="1:63" ht="14.25" customHeight="1" x14ac:dyDescent="0.35">
      <c r="A194" s="123"/>
      <c r="B194" s="123"/>
      <c r="C194" s="123"/>
      <c r="D194" s="123"/>
      <c r="E194" s="123"/>
      <c r="F194" s="123"/>
      <c r="G194" s="123"/>
      <c r="H194" s="123"/>
      <c r="I194" s="17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3"/>
      <c r="AG194" s="123"/>
      <c r="AH194" s="123"/>
      <c r="AI194" s="123"/>
      <c r="AJ194" s="123"/>
      <c r="AK194" s="123"/>
      <c r="AL194" s="123"/>
      <c r="AM194" s="123"/>
      <c r="AN194" s="123"/>
      <c r="AO194" s="123"/>
      <c r="AP194" s="123"/>
      <c r="AQ194" s="123"/>
      <c r="AR194" s="123"/>
      <c r="AS194" s="123"/>
      <c r="AT194" s="123"/>
      <c r="AU194" s="123"/>
      <c r="AV194" s="123"/>
      <c r="AW194" s="123"/>
      <c r="AX194" s="123"/>
      <c r="AY194" s="123"/>
      <c r="AZ194" s="123"/>
      <c r="BA194" s="123"/>
      <c r="BB194" s="123"/>
      <c r="BC194" s="123"/>
      <c r="BD194" s="123"/>
      <c r="BE194" s="123"/>
      <c r="BF194" s="123"/>
      <c r="BG194" s="123"/>
      <c r="BH194" s="123"/>
      <c r="BI194" s="123"/>
      <c r="BJ194" s="123"/>
      <c r="BK194" s="123"/>
    </row>
    <row r="195" spans="1:63" ht="14.25" customHeight="1" x14ac:dyDescent="0.35">
      <c r="A195" s="123"/>
      <c r="B195" s="123"/>
      <c r="C195" s="123"/>
      <c r="D195" s="123"/>
      <c r="E195" s="123"/>
      <c r="F195" s="123"/>
      <c r="G195" s="123"/>
      <c r="H195" s="123"/>
      <c r="I195" s="17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3"/>
      <c r="AG195" s="123"/>
      <c r="AH195" s="123"/>
      <c r="AI195" s="123"/>
      <c r="AJ195" s="123"/>
      <c r="AK195" s="123"/>
      <c r="AL195" s="123"/>
      <c r="AM195" s="123"/>
      <c r="AN195" s="123"/>
      <c r="AO195" s="123"/>
      <c r="AP195" s="123"/>
      <c r="AQ195" s="123"/>
      <c r="AR195" s="123"/>
      <c r="AS195" s="123"/>
      <c r="AT195" s="123"/>
      <c r="AU195" s="123"/>
      <c r="AV195" s="123"/>
      <c r="AW195" s="123"/>
      <c r="AX195" s="123"/>
      <c r="AY195" s="123"/>
      <c r="AZ195" s="123"/>
      <c r="BA195" s="123"/>
      <c r="BB195" s="123"/>
      <c r="BC195" s="123"/>
      <c r="BD195" s="123"/>
      <c r="BE195" s="123"/>
      <c r="BF195" s="123"/>
      <c r="BG195" s="123"/>
      <c r="BH195" s="123"/>
      <c r="BI195" s="123"/>
      <c r="BJ195" s="123"/>
      <c r="BK195" s="123"/>
    </row>
    <row r="196" spans="1:63" ht="14.25" customHeight="1" x14ac:dyDescent="0.35">
      <c r="A196" s="123"/>
      <c r="B196" s="123"/>
      <c r="C196" s="123"/>
      <c r="D196" s="123"/>
      <c r="E196" s="123"/>
      <c r="F196" s="123"/>
      <c r="G196" s="123"/>
      <c r="H196" s="123"/>
      <c r="I196" s="17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3"/>
      <c r="AG196" s="123"/>
      <c r="AH196" s="123"/>
      <c r="AI196" s="123"/>
      <c r="AJ196" s="123"/>
      <c r="AK196" s="123"/>
      <c r="AL196" s="123"/>
      <c r="AM196" s="123"/>
      <c r="AN196" s="123"/>
      <c r="AO196" s="123"/>
      <c r="AP196" s="123"/>
      <c r="AQ196" s="123"/>
      <c r="AR196" s="123"/>
      <c r="AS196" s="123"/>
      <c r="AT196" s="123"/>
      <c r="AU196" s="123"/>
      <c r="AV196" s="123"/>
      <c r="AW196" s="123"/>
      <c r="AX196" s="123"/>
      <c r="AY196" s="123"/>
      <c r="AZ196" s="123"/>
      <c r="BA196" s="123"/>
      <c r="BB196" s="123"/>
      <c r="BC196" s="123"/>
      <c r="BD196" s="123"/>
      <c r="BE196" s="123"/>
      <c r="BF196" s="123"/>
      <c r="BG196" s="123"/>
      <c r="BH196" s="123"/>
      <c r="BI196" s="123"/>
      <c r="BJ196" s="123"/>
      <c r="BK196" s="123"/>
    </row>
    <row r="197" spans="1:63" ht="14.25" customHeight="1" x14ac:dyDescent="0.35">
      <c r="A197" s="123"/>
      <c r="B197" s="123"/>
      <c r="C197" s="123"/>
      <c r="D197" s="123"/>
      <c r="E197" s="123"/>
      <c r="F197" s="123"/>
      <c r="G197" s="123"/>
      <c r="H197" s="123"/>
      <c r="I197" s="17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3"/>
      <c r="AG197" s="123"/>
      <c r="AH197" s="123"/>
      <c r="AI197" s="123"/>
      <c r="AJ197" s="123"/>
      <c r="AK197" s="123"/>
      <c r="AL197" s="123"/>
      <c r="AM197" s="123"/>
      <c r="AN197" s="123"/>
      <c r="AO197" s="123"/>
      <c r="AP197" s="123"/>
      <c r="AQ197" s="123"/>
      <c r="AR197" s="123"/>
      <c r="AS197" s="123"/>
      <c r="AT197" s="123"/>
      <c r="AU197" s="123"/>
      <c r="AV197" s="123"/>
      <c r="AW197" s="123"/>
      <c r="AX197" s="123"/>
      <c r="AY197" s="123"/>
      <c r="AZ197" s="123"/>
      <c r="BA197" s="123"/>
      <c r="BB197" s="123"/>
      <c r="BC197" s="123"/>
      <c r="BD197" s="123"/>
      <c r="BE197" s="123"/>
      <c r="BF197" s="123"/>
      <c r="BG197" s="123"/>
      <c r="BH197" s="123"/>
      <c r="BI197" s="123"/>
      <c r="BJ197" s="123"/>
      <c r="BK197" s="123"/>
    </row>
    <row r="198" spans="1:63" ht="14.25" customHeight="1" x14ac:dyDescent="0.35">
      <c r="A198" s="123"/>
      <c r="B198" s="123"/>
      <c r="C198" s="123"/>
      <c r="D198" s="123"/>
      <c r="E198" s="123"/>
      <c r="F198" s="123"/>
      <c r="G198" s="123"/>
      <c r="H198" s="123"/>
      <c r="I198" s="17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3"/>
      <c r="AG198" s="123"/>
      <c r="AH198" s="123"/>
      <c r="AI198" s="123"/>
      <c r="AJ198" s="123"/>
      <c r="AK198" s="123"/>
      <c r="AL198" s="123"/>
      <c r="AM198" s="123"/>
      <c r="AN198" s="123"/>
      <c r="AO198" s="123"/>
      <c r="AP198" s="123"/>
      <c r="AQ198" s="123"/>
      <c r="AR198" s="123"/>
      <c r="AS198" s="123"/>
      <c r="AT198" s="123"/>
      <c r="AU198" s="123"/>
      <c r="AV198" s="123"/>
      <c r="AW198" s="123"/>
      <c r="AX198" s="123"/>
      <c r="AY198" s="123"/>
      <c r="AZ198" s="123"/>
      <c r="BA198" s="123"/>
      <c r="BB198" s="123"/>
      <c r="BC198" s="123"/>
      <c r="BD198" s="123"/>
      <c r="BE198" s="123"/>
      <c r="BF198" s="123"/>
      <c r="BG198" s="123"/>
      <c r="BH198" s="123"/>
      <c r="BI198" s="123"/>
      <c r="BJ198" s="123"/>
      <c r="BK198" s="123"/>
    </row>
    <row r="199" spans="1:63" ht="14.25" customHeight="1" x14ac:dyDescent="0.35">
      <c r="A199" s="123"/>
      <c r="B199" s="123"/>
      <c r="C199" s="123"/>
      <c r="D199" s="123"/>
      <c r="E199" s="123"/>
      <c r="F199" s="123"/>
      <c r="G199" s="123"/>
      <c r="H199" s="123"/>
      <c r="I199" s="17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3"/>
      <c r="AG199" s="123"/>
      <c r="AH199" s="123"/>
      <c r="AI199" s="123"/>
      <c r="AJ199" s="123"/>
      <c r="AK199" s="123"/>
      <c r="AL199" s="123"/>
      <c r="AM199" s="123"/>
      <c r="AN199" s="123"/>
      <c r="AO199" s="123"/>
      <c r="AP199" s="123"/>
      <c r="AQ199" s="123"/>
      <c r="AR199" s="123"/>
      <c r="AS199" s="123"/>
      <c r="AT199" s="123"/>
      <c r="AU199" s="123"/>
      <c r="AV199" s="123"/>
      <c r="AW199" s="123"/>
      <c r="AX199" s="123"/>
      <c r="AY199" s="123"/>
      <c r="AZ199" s="123"/>
      <c r="BA199" s="123"/>
      <c r="BB199" s="123"/>
      <c r="BC199" s="123"/>
      <c r="BD199" s="123"/>
      <c r="BE199" s="123"/>
      <c r="BF199" s="123"/>
      <c r="BG199" s="123"/>
      <c r="BH199" s="123"/>
      <c r="BI199" s="123"/>
      <c r="BJ199" s="123"/>
      <c r="BK199" s="123"/>
    </row>
    <row r="200" spans="1:63" ht="14.25" customHeight="1" x14ac:dyDescent="0.35">
      <c r="A200" s="123"/>
      <c r="B200" s="123"/>
      <c r="C200" s="123"/>
      <c r="D200" s="123"/>
      <c r="E200" s="123"/>
      <c r="F200" s="123"/>
      <c r="G200" s="123"/>
      <c r="H200" s="123"/>
      <c r="I200" s="17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row>
    <row r="201" spans="1:63" ht="14.25" customHeight="1" x14ac:dyDescent="0.35">
      <c r="A201" s="123"/>
      <c r="B201" s="123"/>
      <c r="C201" s="123"/>
      <c r="D201" s="123"/>
      <c r="E201" s="123"/>
      <c r="F201" s="123"/>
      <c r="G201" s="123"/>
      <c r="H201" s="123"/>
      <c r="I201" s="17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row>
    <row r="202" spans="1:63" ht="14.25" customHeight="1" x14ac:dyDescent="0.35">
      <c r="A202" s="123"/>
      <c r="B202" s="123"/>
      <c r="C202" s="123"/>
      <c r="D202" s="123"/>
      <c r="E202" s="123"/>
      <c r="F202" s="123"/>
      <c r="G202" s="123"/>
      <c r="H202" s="123"/>
      <c r="I202" s="17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row>
    <row r="203" spans="1:63" ht="14.25" customHeight="1" x14ac:dyDescent="0.35">
      <c r="A203" s="123"/>
      <c r="B203" s="123"/>
      <c r="C203" s="123"/>
      <c r="D203" s="123"/>
      <c r="E203" s="123"/>
      <c r="F203" s="123"/>
      <c r="G203" s="123"/>
      <c r="H203" s="123"/>
      <c r="I203" s="17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row>
    <row r="204" spans="1:63" ht="14.25" customHeight="1" x14ac:dyDescent="0.35">
      <c r="A204" s="123"/>
      <c r="B204" s="123"/>
      <c r="C204" s="123"/>
      <c r="D204" s="123"/>
      <c r="E204" s="123"/>
      <c r="F204" s="123"/>
      <c r="G204" s="123"/>
      <c r="H204" s="123"/>
      <c r="I204" s="17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row>
    <row r="205" spans="1:63" ht="14.25" customHeight="1" x14ac:dyDescent="0.35">
      <c r="A205" s="123"/>
      <c r="B205" s="123"/>
      <c r="C205" s="123"/>
      <c r="D205" s="123"/>
      <c r="E205" s="123"/>
      <c r="F205" s="123"/>
      <c r="G205" s="123"/>
      <c r="H205" s="123"/>
      <c r="I205" s="17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row>
    <row r="206" spans="1:63" ht="14.25" customHeight="1" x14ac:dyDescent="0.35">
      <c r="A206" s="123"/>
      <c r="B206" s="123"/>
      <c r="C206" s="123"/>
      <c r="D206" s="123"/>
      <c r="E206" s="123"/>
      <c r="F206" s="123"/>
      <c r="G206" s="123"/>
      <c r="H206" s="123"/>
      <c r="I206" s="17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row>
    <row r="207" spans="1:63" ht="14.25" customHeight="1" x14ac:dyDescent="0.35">
      <c r="A207" s="123"/>
      <c r="B207" s="123"/>
      <c r="C207" s="123"/>
      <c r="D207" s="123"/>
      <c r="E207" s="123"/>
      <c r="F207" s="123"/>
      <c r="G207" s="123"/>
      <c r="H207" s="123"/>
      <c r="I207" s="173"/>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row>
    <row r="208" spans="1:63" ht="14.25" customHeight="1" x14ac:dyDescent="0.35">
      <c r="A208" s="123"/>
      <c r="B208" s="123"/>
      <c r="C208" s="123"/>
      <c r="D208" s="123"/>
      <c r="E208" s="123"/>
      <c r="F208" s="123"/>
      <c r="G208" s="123"/>
      <c r="H208" s="123"/>
      <c r="I208" s="173"/>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row>
    <row r="209" spans="1:63" ht="14.25" customHeight="1" x14ac:dyDescent="0.35">
      <c r="A209" s="123"/>
      <c r="B209" s="123"/>
      <c r="C209" s="123"/>
      <c r="D209" s="123"/>
      <c r="E209" s="123"/>
      <c r="F209" s="123"/>
      <c r="G209" s="123"/>
      <c r="H209" s="123"/>
      <c r="I209" s="17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row>
    <row r="210" spans="1:63" ht="14.25" customHeight="1" x14ac:dyDescent="0.35">
      <c r="A210" s="123"/>
      <c r="B210" s="123"/>
      <c r="C210" s="123"/>
      <c r="D210" s="123"/>
      <c r="E210" s="123"/>
      <c r="F210" s="123"/>
      <c r="G210" s="123"/>
      <c r="H210" s="123"/>
      <c r="I210" s="173"/>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3"/>
      <c r="AG210" s="123"/>
      <c r="AH210" s="123"/>
      <c r="AI210" s="123"/>
      <c r="AJ210" s="123"/>
      <c r="AK210" s="123"/>
      <c r="AL210" s="123"/>
      <c r="AM210" s="123"/>
      <c r="AN210" s="123"/>
      <c r="AO210" s="123"/>
      <c r="AP210" s="123"/>
      <c r="AQ210" s="123"/>
      <c r="AR210" s="123"/>
      <c r="AS210" s="123"/>
      <c r="AT210" s="123"/>
      <c r="AU210" s="123"/>
      <c r="AV210" s="123"/>
      <c r="AW210" s="123"/>
      <c r="AX210" s="123"/>
      <c r="AY210" s="123"/>
      <c r="AZ210" s="123"/>
      <c r="BA210" s="123"/>
      <c r="BB210" s="123"/>
      <c r="BC210" s="123"/>
      <c r="BD210" s="123"/>
      <c r="BE210" s="123"/>
      <c r="BF210" s="123"/>
      <c r="BG210" s="123"/>
      <c r="BH210" s="123"/>
      <c r="BI210" s="123"/>
      <c r="BJ210" s="123"/>
      <c r="BK210" s="123"/>
    </row>
    <row r="211" spans="1:63" ht="14.25" customHeight="1" x14ac:dyDescent="0.35">
      <c r="A211" s="123"/>
      <c r="B211" s="123"/>
      <c r="C211" s="123"/>
      <c r="D211" s="123"/>
      <c r="E211" s="123"/>
      <c r="F211" s="123"/>
      <c r="G211" s="123"/>
      <c r="H211" s="123"/>
      <c r="I211" s="17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3"/>
      <c r="AG211" s="123"/>
      <c r="AH211" s="123"/>
      <c r="AI211" s="123"/>
      <c r="AJ211" s="123"/>
      <c r="AK211" s="123"/>
      <c r="AL211" s="123"/>
      <c r="AM211" s="123"/>
      <c r="AN211" s="123"/>
      <c r="AO211" s="123"/>
      <c r="AP211" s="123"/>
      <c r="AQ211" s="123"/>
      <c r="AR211" s="123"/>
      <c r="AS211" s="123"/>
      <c r="AT211" s="123"/>
      <c r="AU211" s="123"/>
      <c r="AV211" s="123"/>
      <c r="AW211" s="123"/>
      <c r="AX211" s="123"/>
      <c r="AY211" s="123"/>
      <c r="AZ211" s="123"/>
      <c r="BA211" s="123"/>
      <c r="BB211" s="123"/>
      <c r="BC211" s="123"/>
      <c r="BD211" s="123"/>
      <c r="BE211" s="123"/>
      <c r="BF211" s="123"/>
      <c r="BG211" s="123"/>
      <c r="BH211" s="123"/>
      <c r="BI211" s="123"/>
      <c r="BJ211" s="123"/>
      <c r="BK211" s="123"/>
    </row>
    <row r="212" spans="1:63" ht="14.25" customHeight="1" x14ac:dyDescent="0.35">
      <c r="A212" s="123"/>
      <c r="B212" s="123"/>
      <c r="C212" s="123"/>
      <c r="D212" s="123"/>
      <c r="E212" s="123"/>
      <c r="F212" s="123"/>
      <c r="G212" s="123"/>
      <c r="H212" s="123"/>
      <c r="I212" s="17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3"/>
      <c r="AG212" s="123"/>
      <c r="AH212" s="123"/>
      <c r="AI212" s="123"/>
      <c r="AJ212" s="123"/>
      <c r="AK212" s="123"/>
      <c r="AL212" s="123"/>
      <c r="AM212" s="123"/>
      <c r="AN212" s="123"/>
      <c r="AO212" s="123"/>
      <c r="AP212" s="123"/>
      <c r="AQ212" s="123"/>
      <c r="AR212" s="123"/>
      <c r="AS212" s="123"/>
      <c r="AT212" s="123"/>
      <c r="AU212" s="123"/>
      <c r="AV212" s="123"/>
      <c r="AW212" s="123"/>
      <c r="AX212" s="123"/>
      <c r="AY212" s="123"/>
      <c r="AZ212" s="123"/>
      <c r="BA212" s="123"/>
      <c r="BB212" s="123"/>
      <c r="BC212" s="123"/>
      <c r="BD212" s="123"/>
      <c r="BE212" s="123"/>
      <c r="BF212" s="123"/>
      <c r="BG212" s="123"/>
      <c r="BH212" s="123"/>
      <c r="BI212" s="123"/>
      <c r="BJ212" s="123"/>
      <c r="BK212" s="123"/>
    </row>
    <row r="213" spans="1:63" ht="14.25" customHeight="1" x14ac:dyDescent="0.35">
      <c r="A213" s="123"/>
      <c r="B213" s="123"/>
      <c r="C213" s="123"/>
      <c r="D213" s="123"/>
      <c r="E213" s="123"/>
      <c r="F213" s="123"/>
      <c r="G213" s="123"/>
      <c r="H213" s="123"/>
      <c r="I213" s="17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3"/>
      <c r="AG213" s="123"/>
      <c r="AH213" s="123"/>
      <c r="AI213" s="123"/>
      <c r="AJ213" s="123"/>
      <c r="AK213" s="123"/>
      <c r="AL213" s="123"/>
      <c r="AM213" s="123"/>
      <c r="AN213" s="123"/>
      <c r="AO213" s="123"/>
      <c r="AP213" s="123"/>
      <c r="AQ213" s="123"/>
      <c r="AR213" s="123"/>
      <c r="AS213" s="123"/>
      <c r="AT213" s="123"/>
      <c r="AU213" s="123"/>
      <c r="AV213" s="123"/>
      <c r="AW213" s="123"/>
      <c r="AX213" s="123"/>
      <c r="AY213" s="123"/>
      <c r="AZ213" s="123"/>
      <c r="BA213" s="123"/>
      <c r="BB213" s="123"/>
      <c r="BC213" s="123"/>
      <c r="BD213" s="123"/>
      <c r="BE213" s="123"/>
      <c r="BF213" s="123"/>
      <c r="BG213" s="123"/>
      <c r="BH213" s="123"/>
      <c r="BI213" s="123"/>
      <c r="BJ213" s="123"/>
      <c r="BK213" s="123"/>
    </row>
    <row r="214" spans="1:63" ht="14.25" customHeight="1" x14ac:dyDescent="0.35">
      <c r="A214" s="123"/>
      <c r="B214" s="123"/>
      <c r="C214" s="123"/>
      <c r="D214" s="123"/>
      <c r="E214" s="123"/>
      <c r="F214" s="123"/>
      <c r="G214" s="123"/>
      <c r="H214" s="123"/>
      <c r="I214" s="17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3"/>
      <c r="AG214" s="123"/>
      <c r="AH214" s="123"/>
      <c r="AI214" s="123"/>
      <c r="AJ214" s="123"/>
      <c r="AK214" s="123"/>
      <c r="AL214" s="123"/>
      <c r="AM214" s="123"/>
      <c r="AN214" s="123"/>
      <c r="AO214" s="123"/>
      <c r="AP214" s="123"/>
      <c r="AQ214" s="123"/>
      <c r="AR214" s="123"/>
      <c r="AS214" s="123"/>
      <c r="AT214" s="123"/>
      <c r="AU214" s="123"/>
      <c r="AV214" s="123"/>
      <c r="AW214" s="123"/>
      <c r="AX214" s="123"/>
      <c r="AY214" s="123"/>
      <c r="AZ214" s="123"/>
      <c r="BA214" s="123"/>
      <c r="BB214" s="123"/>
      <c r="BC214" s="123"/>
      <c r="BD214" s="123"/>
      <c r="BE214" s="123"/>
      <c r="BF214" s="123"/>
      <c r="BG214" s="123"/>
      <c r="BH214" s="123"/>
      <c r="BI214" s="123"/>
      <c r="BJ214" s="123"/>
      <c r="BK214" s="123"/>
    </row>
    <row r="215" spans="1:63" ht="14.25" customHeight="1" x14ac:dyDescent="0.35">
      <c r="A215" s="123"/>
      <c r="B215" s="123"/>
      <c r="C215" s="123"/>
      <c r="D215" s="123"/>
      <c r="E215" s="123"/>
      <c r="F215" s="123"/>
      <c r="G215" s="123"/>
      <c r="H215" s="123"/>
      <c r="I215" s="17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3"/>
      <c r="AG215" s="123"/>
      <c r="AH215" s="123"/>
      <c r="AI215" s="123"/>
      <c r="AJ215" s="123"/>
      <c r="AK215" s="123"/>
      <c r="AL215" s="123"/>
      <c r="AM215" s="123"/>
      <c r="AN215" s="123"/>
      <c r="AO215" s="123"/>
      <c r="AP215" s="123"/>
      <c r="AQ215" s="123"/>
      <c r="AR215" s="123"/>
      <c r="AS215" s="123"/>
      <c r="AT215" s="123"/>
      <c r="AU215" s="123"/>
      <c r="AV215" s="123"/>
      <c r="AW215" s="123"/>
      <c r="AX215" s="123"/>
      <c r="AY215" s="123"/>
      <c r="AZ215" s="123"/>
      <c r="BA215" s="123"/>
      <c r="BB215" s="123"/>
      <c r="BC215" s="123"/>
      <c r="BD215" s="123"/>
      <c r="BE215" s="123"/>
      <c r="BF215" s="123"/>
      <c r="BG215" s="123"/>
      <c r="BH215" s="123"/>
      <c r="BI215" s="123"/>
      <c r="BJ215" s="123"/>
      <c r="BK215" s="123"/>
    </row>
    <row r="216" spans="1:63" ht="14.25" customHeight="1" x14ac:dyDescent="0.35">
      <c r="A216" s="123"/>
      <c r="B216" s="123"/>
      <c r="C216" s="123"/>
      <c r="D216" s="123"/>
      <c r="E216" s="123"/>
      <c r="F216" s="123"/>
      <c r="G216" s="123"/>
      <c r="H216" s="123"/>
      <c r="I216" s="173"/>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3"/>
      <c r="AP216" s="123"/>
      <c r="AQ216" s="123"/>
      <c r="AR216" s="123"/>
      <c r="AS216" s="123"/>
      <c r="AT216" s="123"/>
      <c r="AU216" s="123"/>
      <c r="AV216" s="123"/>
      <c r="AW216" s="123"/>
      <c r="AX216" s="123"/>
      <c r="AY216" s="123"/>
      <c r="AZ216" s="123"/>
      <c r="BA216" s="123"/>
      <c r="BB216" s="123"/>
      <c r="BC216" s="123"/>
      <c r="BD216" s="123"/>
      <c r="BE216" s="123"/>
      <c r="BF216" s="123"/>
      <c r="BG216" s="123"/>
      <c r="BH216" s="123"/>
      <c r="BI216" s="123"/>
      <c r="BJ216" s="123"/>
      <c r="BK216" s="123"/>
    </row>
    <row r="217" spans="1:63" ht="14.25" customHeight="1" x14ac:dyDescent="0.35">
      <c r="A217" s="123"/>
      <c r="B217" s="123"/>
      <c r="C217" s="123"/>
      <c r="D217" s="123"/>
      <c r="E217" s="123"/>
      <c r="F217" s="123"/>
      <c r="G217" s="123"/>
      <c r="H217" s="123"/>
      <c r="I217" s="173"/>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3"/>
      <c r="AG217" s="123"/>
      <c r="AH217" s="123"/>
      <c r="AI217" s="123"/>
      <c r="AJ217" s="123"/>
      <c r="AK217" s="123"/>
      <c r="AL217" s="123"/>
      <c r="AM217" s="123"/>
      <c r="AN217" s="123"/>
      <c r="AO217" s="123"/>
      <c r="AP217" s="123"/>
      <c r="AQ217" s="123"/>
      <c r="AR217" s="123"/>
      <c r="AS217" s="123"/>
      <c r="AT217" s="123"/>
      <c r="AU217" s="123"/>
      <c r="AV217" s="123"/>
      <c r="AW217" s="123"/>
      <c r="AX217" s="123"/>
      <c r="AY217" s="123"/>
      <c r="AZ217" s="123"/>
      <c r="BA217" s="123"/>
      <c r="BB217" s="123"/>
      <c r="BC217" s="123"/>
      <c r="BD217" s="123"/>
      <c r="BE217" s="123"/>
      <c r="BF217" s="123"/>
      <c r="BG217" s="123"/>
      <c r="BH217" s="123"/>
      <c r="BI217" s="123"/>
      <c r="BJ217" s="123"/>
      <c r="BK217" s="123"/>
    </row>
    <row r="218" spans="1:63" ht="14.25" customHeight="1" x14ac:dyDescent="0.35">
      <c r="A218" s="123"/>
      <c r="B218" s="123"/>
      <c r="C218" s="123"/>
      <c r="D218" s="123"/>
      <c r="E218" s="123"/>
      <c r="F218" s="123"/>
      <c r="G218" s="123"/>
      <c r="H218" s="123"/>
      <c r="I218" s="173"/>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3"/>
      <c r="AG218" s="123"/>
      <c r="AH218" s="123"/>
      <c r="AI218" s="123"/>
      <c r="AJ218" s="123"/>
      <c r="AK218" s="123"/>
      <c r="AL218" s="123"/>
      <c r="AM218" s="123"/>
      <c r="AN218" s="123"/>
      <c r="AO218" s="123"/>
      <c r="AP218" s="123"/>
      <c r="AQ218" s="123"/>
      <c r="AR218" s="123"/>
      <c r="AS218" s="123"/>
      <c r="AT218" s="123"/>
      <c r="AU218" s="123"/>
      <c r="AV218" s="123"/>
      <c r="AW218" s="123"/>
      <c r="AX218" s="123"/>
      <c r="AY218" s="123"/>
      <c r="AZ218" s="123"/>
      <c r="BA218" s="123"/>
      <c r="BB218" s="123"/>
      <c r="BC218" s="123"/>
      <c r="BD218" s="123"/>
      <c r="BE218" s="123"/>
      <c r="BF218" s="123"/>
      <c r="BG218" s="123"/>
      <c r="BH218" s="123"/>
      <c r="BI218" s="123"/>
      <c r="BJ218" s="123"/>
      <c r="BK218" s="123"/>
    </row>
    <row r="219" spans="1:63" ht="14.25" customHeight="1" x14ac:dyDescent="0.35">
      <c r="A219" s="123"/>
      <c r="B219" s="123"/>
      <c r="C219" s="123"/>
      <c r="D219" s="123"/>
      <c r="E219" s="123"/>
      <c r="F219" s="123"/>
      <c r="G219" s="123"/>
      <c r="H219" s="123"/>
      <c r="I219" s="173"/>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3"/>
      <c r="AG219" s="123"/>
      <c r="AH219" s="123"/>
      <c r="AI219" s="123"/>
      <c r="AJ219" s="123"/>
      <c r="AK219" s="123"/>
      <c r="AL219" s="123"/>
      <c r="AM219" s="123"/>
      <c r="AN219" s="123"/>
      <c r="AO219" s="123"/>
      <c r="AP219" s="123"/>
      <c r="AQ219" s="123"/>
      <c r="AR219" s="123"/>
      <c r="AS219" s="123"/>
      <c r="AT219" s="123"/>
      <c r="AU219" s="123"/>
      <c r="AV219" s="123"/>
      <c r="AW219" s="123"/>
      <c r="AX219" s="123"/>
      <c r="AY219" s="123"/>
      <c r="AZ219" s="123"/>
      <c r="BA219" s="123"/>
      <c r="BB219" s="123"/>
      <c r="BC219" s="123"/>
      <c r="BD219" s="123"/>
      <c r="BE219" s="123"/>
      <c r="BF219" s="123"/>
      <c r="BG219" s="123"/>
      <c r="BH219" s="123"/>
      <c r="BI219" s="123"/>
      <c r="BJ219" s="123"/>
      <c r="BK219" s="123"/>
    </row>
    <row r="220" spans="1:63" ht="14.25" customHeight="1" x14ac:dyDescent="0.35">
      <c r="A220" s="123"/>
      <c r="B220" s="123"/>
      <c r="C220" s="123"/>
      <c r="D220" s="123"/>
      <c r="E220" s="123"/>
      <c r="F220" s="123"/>
      <c r="G220" s="123"/>
      <c r="H220" s="123"/>
      <c r="I220" s="173"/>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3"/>
      <c r="AG220" s="123"/>
      <c r="AH220" s="123"/>
      <c r="AI220" s="123"/>
      <c r="AJ220" s="123"/>
      <c r="AK220" s="123"/>
      <c r="AL220" s="123"/>
      <c r="AM220" s="123"/>
      <c r="AN220" s="123"/>
      <c r="AO220" s="123"/>
      <c r="AP220" s="123"/>
      <c r="AQ220" s="123"/>
      <c r="AR220" s="123"/>
      <c r="AS220" s="123"/>
      <c r="AT220" s="123"/>
      <c r="AU220" s="123"/>
      <c r="AV220" s="123"/>
      <c r="AW220" s="123"/>
      <c r="AX220" s="123"/>
      <c r="AY220" s="123"/>
      <c r="AZ220" s="123"/>
      <c r="BA220" s="123"/>
      <c r="BB220" s="123"/>
      <c r="BC220" s="123"/>
      <c r="BD220" s="123"/>
      <c r="BE220" s="123"/>
      <c r="BF220" s="123"/>
      <c r="BG220" s="123"/>
      <c r="BH220" s="123"/>
      <c r="BI220" s="123"/>
      <c r="BJ220" s="123"/>
      <c r="BK220" s="123"/>
    </row>
    <row r="221" spans="1:63" ht="14.25" customHeight="1" x14ac:dyDescent="0.35">
      <c r="A221" s="123"/>
      <c r="B221" s="123"/>
      <c r="C221" s="123"/>
      <c r="D221" s="123"/>
      <c r="E221" s="123"/>
      <c r="F221" s="123"/>
      <c r="G221" s="123"/>
      <c r="H221" s="123"/>
      <c r="I221" s="173"/>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3"/>
      <c r="AG221" s="123"/>
      <c r="AH221" s="123"/>
      <c r="AI221" s="123"/>
      <c r="AJ221" s="123"/>
      <c r="AK221" s="123"/>
      <c r="AL221" s="123"/>
      <c r="AM221" s="123"/>
      <c r="AN221" s="123"/>
      <c r="AO221" s="123"/>
      <c r="AP221" s="123"/>
      <c r="AQ221" s="123"/>
      <c r="AR221" s="123"/>
      <c r="AS221" s="123"/>
      <c r="AT221" s="123"/>
      <c r="AU221" s="123"/>
      <c r="AV221" s="123"/>
      <c r="AW221" s="123"/>
      <c r="AX221" s="123"/>
      <c r="AY221" s="123"/>
      <c r="AZ221" s="123"/>
      <c r="BA221" s="123"/>
      <c r="BB221" s="123"/>
      <c r="BC221" s="123"/>
      <c r="BD221" s="123"/>
      <c r="BE221" s="123"/>
      <c r="BF221" s="123"/>
      <c r="BG221" s="123"/>
      <c r="BH221" s="123"/>
      <c r="BI221" s="123"/>
      <c r="BJ221" s="123"/>
      <c r="BK221" s="123"/>
    </row>
    <row r="222" spans="1:63" ht="14.25" customHeight="1" x14ac:dyDescent="0.35">
      <c r="A222" s="123"/>
      <c r="B222" s="123"/>
      <c r="C222" s="123"/>
      <c r="D222" s="123"/>
      <c r="E222" s="123"/>
      <c r="F222" s="123"/>
      <c r="G222" s="123"/>
      <c r="H222" s="123"/>
      <c r="I222" s="173"/>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row>
    <row r="223" spans="1:63" ht="14.25" customHeight="1" x14ac:dyDescent="0.35">
      <c r="A223" s="123"/>
      <c r="B223" s="123"/>
      <c r="C223" s="123"/>
      <c r="D223" s="123"/>
      <c r="E223" s="123"/>
      <c r="F223" s="123"/>
      <c r="G223" s="123"/>
      <c r="H223" s="123"/>
      <c r="I223" s="173"/>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row>
    <row r="224" spans="1:63" ht="14.25" customHeight="1" x14ac:dyDescent="0.35">
      <c r="A224" s="123"/>
      <c r="B224" s="123"/>
      <c r="C224" s="123"/>
      <c r="D224" s="123"/>
      <c r="E224" s="123"/>
      <c r="F224" s="123"/>
      <c r="G224" s="123"/>
      <c r="H224" s="123"/>
      <c r="I224" s="17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row>
    <row r="225" spans="1:63" ht="14.25" customHeight="1" x14ac:dyDescent="0.35">
      <c r="A225" s="123"/>
      <c r="B225" s="123"/>
      <c r="C225" s="123"/>
      <c r="D225" s="123"/>
      <c r="E225" s="123"/>
      <c r="F225" s="123"/>
      <c r="G225" s="123"/>
      <c r="H225" s="123"/>
      <c r="I225" s="173"/>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row>
    <row r="226" spans="1:63" ht="14.25" customHeight="1" x14ac:dyDescent="0.35">
      <c r="A226" s="123"/>
      <c r="B226" s="123"/>
      <c r="C226" s="123"/>
      <c r="D226" s="123"/>
      <c r="E226" s="123"/>
      <c r="F226" s="123"/>
      <c r="G226" s="123"/>
      <c r="H226" s="123"/>
      <c r="I226" s="173"/>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row>
    <row r="227" spans="1:63" ht="14.25" customHeight="1" x14ac:dyDescent="0.35">
      <c r="A227" s="123"/>
      <c r="B227" s="123"/>
      <c r="C227" s="123"/>
      <c r="D227" s="123"/>
      <c r="E227" s="123"/>
      <c r="F227" s="123"/>
      <c r="G227" s="123"/>
      <c r="H227" s="123"/>
      <c r="I227" s="173"/>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row>
    <row r="228" spans="1:63" ht="14.25" customHeight="1" x14ac:dyDescent="0.35">
      <c r="A228" s="123"/>
      <c r="B228" s="123"/>
      <c r="C228" s="123"/>
      <c r="D228" s="123"/>
      <c r="E228" s="123"/>
      <c r="F228" s="123"/>
      <c r="G228" s="123"/>
      <c r="H228" s="123"/>
      <c r="I228" s="173"/>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row>
    <row r="229" spans="1:63" ht="14.25" customHeight="1" x14ac:dyDescent="0.35">
      <c r="A229" s="123"/>
      <c r="B229" s="123"/>
      <c r="C229" s="123"/>
      <c r="D229" s="123"/>
      <c r="E229" s="123"/>
      <c r="F229" s="123"/>
      <c r="G229" s="123"/>
      <c r="H229" s="123"/>
      <c r="I229" s="173"/>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row>
    <row r="230" spans="1:63" ht="14.25" customHeight="1" x14ac:dyDescent="0.35">
      <c r="A230" s="123"/>
      <c r="B230" s="123"/>
      <c r="C230" s="123"/>
      <c r="D230" s="123"/>
      <c r="E230" s="123"/>
      <c r="F230" s="123"/>
      <c r="G230" s="123"/>
      <c r="H230" s="123"/>
      <c r="I230" s="173"/>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row>
    <row r="231" spans="1:63" ht="14.25" customHeight="1" x14ac:dyDescent="0.35">
      <c r="A231" s="123"/>
      <c r="B231" s="123"/>
      <c r="C231" s="123"/>
      <c r="D231" s="123"/>
      <c r="E231" s="123"/>
      <c r="F231" s="123"/>
      <c r="G231" s="123"/>
      <c r="H231" s="123"/>
      <c r="I231" s="173"/>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row>
    <row r="232" spans="1:63" ht="14.25" customHeight="1" x14ac:dyDescent="0.35">
      <c r="A232" s="123"/>
      <c r="B232" s="123"/>
      <c r="C232" s="123"/>
      <c r="D232" s="123"/>
      <c r="E232" s="123"/>
      <c r="F232" s="123"/>
      <c r="G232" s="123"/>
      <c r="H232" s="123"/>
      <c r="I232" s="173"/>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row>
    <row r="233" spans="1:63" ht="14.25" customHeight="1" x14ac:dyDescent="0.35">
      <c r="A233" s="123"/>
      <c r="B233" s="123"/>
      <c r="C233" s="123"/>
      <c r="D233" s="123"/>
      <c r="E233" s="123"/>
      <c r="F233" s="123"/>
      <c r="G233" s="123"/>
      <c r="H233" s="123"/>
      <c r="I233" s="173"/>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row>
    <row r="234" spans="1:63" ht="14.25" customHeight="1" x14ac:dyDescent="0.35">
      <c r="A234" s="123"/>
      <c r="B234" s="123"/>
      <c r="C234" s="123"/>
      <c r="D234" s="123"/>
      <c r="E234" s="123"/>
      <c r="F234" s="123"/>
      <c r="G234" s="123"/>
      <c r="H234" s="123"/>
      <c r="I234" s="173"/>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row>
    <row r="235" spans="1:63" ht="14.25" customHeight="1" x14ac:dyDescent="0.35">
      <c r="A235" s="123"/>
      <c r="B235" s="123"/>
      <c r="C235" s="123"/>
      <c r="D235" s="123"/>
      <c r="E235" s="123"/>
      <c r="F235" s="123"/>
      <c r="G235" s="123"/>
      <c r="H235" s="123"/>
      <c r="I235" s="173"/>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row>
    <row r="236" spans="1:63" ht="14.25" customHeight="1" x14ac:dyDescent="0.35">
      <c r="A236" s="123"/>
      <c r="B236" s="123"/>
      <c r="C236" s="123"/>
      <c r="D236" s="123"/>
      <c r="E236" s="123"/>
      <c r="F236" s="123"/>
      <c r="G236" s="123"/>
      <c r="H236" s="123"/>
      <c r="I236" s="173"/>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row>
    <row r="237" spans="1:63" ht="14.25" customHeight="1" x14ac:dyDescent="0.35">
      <c r="A237" s="123"/>
      <c r="B237" s="123"/>
      <c r="C237" s="123"/>
      <c r="D237" s="123"/>
      <c r="E237" s="123"/>
      <c r="F237" s="123"/>
      <c r="G237" s="123"/>
      <c r="H237" s="123"/>
      <c r="I237" s="173"/>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row>
    <row r="238" spans="1:63" ht="14.25" customHeight="1" x14ac:dyDescent="0.35">
      <c r="A238" s="123"/>
      <c r="B238" s="123"/>
      <c r="C238" s="123"/>
      <c r="D238" s="123"/>
      <c r="E238" s="123"/>
      <c r="F238" s="123"/>
      <c r="G238" s="123"/>
      <c r="H238" s="123"/>
      <c r="I238" s="17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row>
    <row r="239" spans="1:63" ht="14.25" customHeight="1" x14ac:dyDescent="0.35">
      <c r="A239" s="123"/>
      <c r="B239" s="123"/>
      <c r="C239" s="123"/>
      <c r="D239" s="123"/>
      <c r="E239" s="123"/>
      <c r="F239" s="123"/>
      <c r="G239" s="123"/>
      <c r="H239" s="123"/>
      <c r="I239" s="17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row>
    <row r="240" spans="1:63" ht="14.25" customHeight="1" x14ac:dyDescent="0.35">
      <c r="A240" s="123"/>
      <c r="B240" s="123"/>
      <c r="C240" s="123"/>
      <c r="D240" s="123"/>
      <c r="E240" s="123"/>
      <c r="F240" s="123"/>
      <c r="G240" s="123"/>
      <c r="H240" s="123"/>
      <c r="I240" s="17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3"/>
      <c r="AG240" s="123"/>
      <c r="AH240" s="123"/>
      <c r="AI240" s="123"/>
      <c r="AJ240" s="123"/>
      <c r="AK240" s="123"/>
      <c r="AL240" s="123"/>
      <c r="AM240" s="123"/>
      <c r="AN240" s="123"/>
      <c r="AO240" s="123"/>
      <c r="AP240" s="123"/>
      <c r="AQ240" s="123"/>
      <c r="AR240" s="123"/>
      <c r="AS240" s="123"/>
      <c r="AT240" s="123"/>
      <c r="AU240" s="123"/>
      <c r="AV240" s="123"/>
      <c r="AW240" s="123"/>
      <c r="AX240" s="123"/>
      <c r="AY240" s="123"/>
      <c r="AZ240" s="123"/>
      <c r="BA240" s="123"/>
      <c r="BB240" s="123"/>
      <c r="BC240" s="123"/>
      <c r="BD240" s="123"/>
      <c r="BE240" s="123"/>
      <c r="BF240" s="123"/>
      <c r="BG240" s="123"/>
      <c r="BH240" s="123"/>
      <c r="BI240" s="123"/>
      <c r="BJ240" s="123"/>
      <c r="BK240" s="123"/>
    </row>
    <row r="241" spans="1:63" ht="14.25" customHeight="1" x14ac:dyDescent="0.35">
      <c r="A241" s="123"/>
      <c r="B241" s="123"/>
      <c r="C241" s="123"/>
      <c r="D241" s="123"/>
      <c r="E241" s="123"/>
      <c r="F241" s="123"/>
      <c r="G241" s="123"/>
      <c r="H241" s="123"/>
      <c r="I241" s="17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3"/>
      <c r="AG241" s="123"/>
      <c r="AH241" s="123"/>
      <c r="AI241" s="123"/>
      <c r="AJ241" s="123"/>
      <c r="AK241" s="123"/>
      <c r="AL241" s="123"/>
      <c r="AM241" s="123"/>
      <c r="AN241" s="123"/>
      <c r="AO241" s="123"/>
      <c r="AP241" s="123"/>
      <c r="AQ241" s="123"/>
      <c r="AR241" s="123"/>
      <c r="AS241" s="123"/>
      <c r="AT241" s="123"/>
      <c r="AU241" s="123"/>
      <c r="AV241" s="123"/>
      <c r="AW241" s="123"/>
      <c r="AX241" s="123"/>
      <c r="AY241" s="123"/>
      <c r="AZ241" s="123"/>
      <c r="BA241" s="123"/>
      <c r="BB241" s="123"/>
      <c r="BC241" s="123"/>
      <c r="BD241" s="123"/>
      <c r="BE241" s="123"/>
      <c r="BF241" s="123"/>
      <c r="BG241" s="123"/>
      <c r="BH241" s="123"/>
      <c r="BI241" s="123"/>
      <c r="BJ241" s="123"/>
      <c r="BK241" s="123"/>
    </row>
    <row r="242" spans="1:63" ht="14.25" customHeight="1" x14ac:dyDescent="0.35">
      <c r="A242" s="123"/>
      <c r="B242" s="123"/>
      <c r="C242" s="123"/>
      <c r="D242" s="123"/>
      <c r="E242" s="123"/>
      <c r="F242" s="123"/>
      <c r="G242" s="123"/>
      <c r="H242" s="123"/>
      <c r="I242" s="17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3"/>
      <c r="AG242" s="123"/>
      <c r="AH242" s="123"/>
      <c r="AI242" s="123"/>
      <c r="AJ242" s="123"/>
      <c r="AK242" s="123"/>
      <c r="AL242" s="123"/>
      <c r="AM242" s="123"/>
      <c r="AN242" s="123"/>
      <c r="AO242" s="123"/>
      <c r="AP242" s="123"/>
      <c r="AQ242" s="123"/>
      <c r="AR242" s="123"/>
      <c r="AS242" s="123"/>
      <c r="AT242" s="123"/>
      <c r="AU242" s="123"/>
      <c r="AV242" s="123"/>
      <c r="AW242" s="123"/>
      <c r="AX242" s="123"/>
      <c r="AY242" s="123"/>
      <c r="AZ242" s="123"/>
      <c r="BA242" s="123"/>
      <c r="BB242" s="123"/>
      <c r="BC242" s="123"/>
      <c r="BD242" s="123"/>
      <c r="BE242" s="123"/>
      <c r="BF242" s="123"/>
      <c r="BG242" s="123"/>
      <c r="BH242" s="123"/>
      <c r="BI242" s="123"/>
      <c r="BJ242" s="123"/>
      <c r="BK242" s="123"/>
    </row>
    <row r="243" spans="1:63" ht="14.25" customHeight="1" x14ac:dyDescent="0.35">
      <c r="A243" s="123"/>
      <c r="B243" s="123"/>
      <c r="C243" s="123"/>
      <c r="D243" s="123"/>
      <c r="E243" s="123"/>
      <c r="F243" s="123"/>
      <c r="G243" s="123"/>
      <c r="H243" s="123"/>
      <c r="I243" s="17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3"/>
      <c r="AG243" s="123"/>
      <c r="AH243" s="123"/>
      <c r="AI243" s="123"/>
      <c r="AJ243" s="123"/>
      <c r="AK243" s="123"/>
      <c r="AL243" s="123"/>
      <c r="AM243" s="123"/>
      <c r="AN243" s="123"/>
      <c r="AO243" s="123"/>
      <c r="AP243" s="123"/>
      <c r="AQ243" s="123"/>
      <c r="AR243" s="123"/>
      <c r="AS243" s="123"/>
      <c r="AT243" s="123"/>
      <c r="AU243" s="123"/>
      <c r="AV243" s="123"/>
      <c r="AW243" s="123"/>
      <c r="AX243" s="123"/>
      <c r="AY243" s="123"/>
      <c r="AZ243" s="123"/>
      <c r="BA243" s="123"/>
      <c r="BB243" s="123"/>
      <c r="BC243" s="123"/>
      <c r="BD243" s="123"/>
      <c r="BE243" s="123"/>
      <c r="BF243" s="123"/>
      <c r="BG243" s="123"/>
      <c r="BH243" s="123"/>
      <c r="BI243" s="123"/>
      <c r="BJ243" s="123"/>
      <c r="BK243" s="123"/>
    </row>
    <row r="244" spans="1:63" ht="14.25" customHeight="1" x14ac:dyDescent="0.35">
      <c r="A244" s="123"/>
      <c r="B244" s="123"/>
      <c r="C244" s="123"/>
      <c r="D244" s="123"/>
      <c r="E244" s="123"/>
      <c r="F244" s="123"/>
      <c r="G244" s="123"/>
      <c r="H244" s="123"/>
      <c r="I244" s="17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3"/>
      <c r="AG244" s="123"/>
      <c r="AH244" s="123"/>
      <c r="AI244" s="123"/>
      <c r="AJ244" s="123"/>
      <c r="AK244" s="123"/>
      <c r="AL244" s="123"/>
      <c r="AM244" s="123"/>
      <c r="AN244" s="123"/>
      <c r="AO244" s="123"/>
      <c r="AP244" s="123"/>
      <c r="AQ244" s="123"/>
      <c r="AR244" s="123"/>
      <c r="AS244" s="123"/>
      <c r="AT244" s="123"/>
      <c r="AU244" s="123"/>
      <c r="AV244" s="123"/>
      <c r="AW244" s="123"/>
      <c r="AX244" s="123"/>
      <c r="AY244" s="123"/>
      <c r="AZ244" s="123"/>
      <c r="BA244" s="123"/>
      <c r="BB244" s="123"/>
      <c r="BC244" s="123"/>
      <c r="BD244" s="123"/>
      <c r="BE244" s="123"/>
      <c r="BF244" s="123"/>
      <c r="BG244" s="123"/>
      <c r="BH244" s="123"/>
      <c r="BI244" s="123"/>
      <c r="BJ244" s="123"/>
      <c r="BK244" s="123"/>
    </row>
    <row r="245" spans="1:63" ht="14.25" customHeight="1" x14ac:dyDescent="0.35">
      <c r="A245" s="123"/>
      <c r="B245" s="123"/>
      <c r="C245" s="123"/>
      <c r="D245" s="123"/>
      <c r="E245" s="123"/>
      <c r="F245" s="123"/>
      <c r="G245" s="123"/>
      <c r="H245" s="123"/>
      <c r="I245" s="17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3"/>
      <c r="AG245" s="123"/>
      <c r="AH245" s="123"/>
      <c r="AI245" s="123"/>
      <c r="AJ245" s="123"/>
      <c r="AK245" s="123"/>
      <c r="AL245" s="123"/>
      <c r="AM245" s="123"/>
      <c r="AN245" s="123"/>
      <c r="AO245" s="123"/>
      <c r="AP245" s="123"/>
      <c r="AQ245" s="123"/>
      <c r="AR245" s="123"/>
      <c r="AS245" s="123"/>
      <c r="AT245" s="123"/>
      <c r="AU245" s="123"/>
      <c r="AV245" s="123"/>
      <c r="AW245" s="123"/>
      <c r="AX245" s="123"/>
      <c r="AY245" s="123"/>
      <c r="AZ245" s="123"/>
      <c r="BA245" s="123"/>
      <c r="BB245" s="123"/>
      <c r="BC245" s="123"/>
      <c r="BD245" s="123"/>
      <c r="BE245" s="123"/>
      <c r="BF245" s="123"/>
      <c r="BG245" s="123"/>
      <c r="BH245" s="123"/>
      <c r="BI245" s="123"/>
      <c r="BJ245" s="123"/>
      <c r="BK245" s="123"/>
    </row>
    <row r="246" spans="1:63" ht="14.25" customHeight="1" x14ac:dyDescent="0.35">
      <c r="A246" s="123"/>
      <c r="B246" s="123"/>
      <c r="C246" s="123"/>
      <c r="D246" s="123"/>
      <c r="E246" s="123"/>
      <c r="F246" s="123"/>
      <c r="G246" s="123"/>
      <c r="H246" s="123"/>
      <c r="I246" s="17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3"/>
      <c r="AG246" s="123"/>
      <c r="AH246" s="123"/>
      <c r="AI246" s="123"/>
      <c r="AJ246" s="123"/>
      <c r="AK246" s="123"/>
      <c r="AL246" s="123"/>
      <c r="AM246" s="123"/>
      <c r="AN246" s="123"/>
      <c r="AO246" s="123"/>
      <c r="AP246" s="123"/>
      <c r="AQ246" s="123"/>
      <c r="AR246" s="123"/>
      <c r="AS246" s="123"/>
      <c r="AT246" s="123"/>
      <c r="AU246" s="123"/>
      <c r="AV246" s="123"/>
      <c r="AW246" s="123"/>
      <c r="AX246" s="123"/>
      <c r="AY246" s="123"/>
      <c r="AZ246" s="123"/>
      <c r="BA246" s="123"/>
      <c r="BB246" s="123"/>
      <c r="BC246" s="123"/>
      <c r="BD246" s="123"/>
      <c r="BE246" s="123"/>
      <c r="BF246" s="123"/>
      <c r="BG246" s="123"/>
      <c r="BH246" s="123"/>
      <c r="BI246" s="123"/>
      <c r="BJ246" s="123"/>
      <c r="BK246" s="123"/>
    </row>
    <row r="247" spans="1:63" ht="14.25" customHeight="1" x14ac:dyDescent="0.35">
      <c r="A247" s="123"/>
      <c r="B247" s="123"/>
      <c r="C247" s="123"/>
      <c r="D247" s="123"/>
      <c r="E247" s="123"/>
      <c r="F247" s="123"/>
      <c r="G247" s="123"/>
      <c r="H247" s="123"/>
      <c r="I247" s="17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G247" s="123"/>
      <c r="BH247" s="123"/>
      <c r="BI247" s="123"/>
      <c r="BJ247" s="123"/>
      <c r="BK247" s="123"/>
    </row>
    <row r="248" spans="1:63" ht="14.25" customHeight="1" x14ac:dyDescent="0.35">
      <c r="A248" s="123"/>
      <c r="B248" s="123"/>
      <c r="C248" s="123"/>
      <c r="D248" s="123"/>
      <c r="E248" s="123"/>
      <c r="F248" s="123"/>
      <c r="G248" s="123"/>
      <c r="H248" s="123"/>
      <c r="I248" s="17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3"/>
      <c r="AG248" s="123"/>
      <c r="AH248" s="123"/>
      <c r="AI248" s="123"/>
      <c r="AJ248" s="123"/>
      <c r="AK248" s="123"/>
      <c r="AL248" s="123"/>
      <c r="AM248" s="123"/>
      <c r="AN248" s="123"/>
      <c r="AO248" s="123"/>
      <c r="AP248" s="123"/>
      <c r="AQ248" s="123"/>
      <c r="AR248" s="123"/>
      <c r="AS248" s="123"/>
      <c r="AT248" s="123"/>
      <c r="AU248" s="123"/>
      <c r="AV248" s="123"/>
      <c r="AW248" s="123"/>
      <c r="AX248" s="123"/>
      <c r="AY248" s="123"/>
      <c r="AZ248" s="123"/>
      <c r="BA248" s="123"/>
      <c r="BB248" s="123"/>
      <c r="BC248" s="123"/>
      <c r="BD248" s="123"/>
      <c r="BE248" s="123"/>
      <c r="BF248" s="123"/>
      <c r="BG248" s="123"/>
      <c r="BH248" s="123"/>
      <c r="BI248" s="123"/>
      <c r="BJ248" s="123"/>
      <c r="BK248" s="123"/>
    </row>
    <row r="249" spans="1:63" ht="14.25" customHeight="1" x14ac:dyDescent="0.35">
      <c r="A249" s="123"/>
      <c r="B249" s="123"/>
      <c r="C249" s="123"/>
      <c r="D249" s="123"/>
      <c r="E249" s="123"/>
      <c r="F249" s="123"/>
      <c r="G249" s="123"/>
      <c r="H249" s="123"/>
      <c r="I249" s="17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3"/>
      <c r="AP249" s="123"/>
      <c r="AQ249" s="123"/>
      <c r="AR249" s="123"/>
      <c r="AS249" s="123"/>
      <c r="AT249" s="123"/>
      <c r="AU249" s="123"/>
      <c r="AV249" s="123"/>
      <c r="AW249" s="123"/>
      <c r="AX249" s="123"/>
      <c r="AY249" s="123"/>
      <c r="AZ249" s="123"/>
      <c r="BA249" s="123"/>
      <c r="BB249" s="123"/>
      <c r="BC249" s="123"/>
      <c r="BD249" s="123"/>
      <c r="BE249" s="123"/>
      <c r="BF249" s="123"/>
      <c r="BG249" s="123"/>
      <c r="BH249" s="123"/>
      <c r="BI249" s="123"/>
      <c r="BJ249" s="123"/>
      <c r="BK249" s="123"/>
    </row>
    <row r="250" spans="1:63" ht="14.25" customHeight="1" x14ac:dyDescent="0.35">
      <c r="A250" s="123"/>
      <c r="B250" s="123"/>
      <c r="C250" s="123"/>
      <c r="D250" s="123"/>
      <c r="E250" s="123"/>
      <c r="F250" s="123"/>
      <c r="G250" s="123"/>
      <c r="H250" s="123"/>
      <c r="I250" s="17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3"/>
      <c r="AG250" s="123"/>
      <c r="AH250" s="123"/>
      <c r="AI250" s="123"/>
      <c r="AJ250" s="123"/>
      <c r="AK250" s="123"/>
      <c r="AL250" s="123"/>
      <c r="AM250" s="123"/>
      <c r="AN250" s="123"/>
      <c r="AO250" s="123"/>
      <c r="AP250" s="123"/>
      <c r="AQ250" s="123"/>
      <c r="AR250" s="123"/>
      <c r="AS250" s="123"/>
      <c r="AT250" s="123"/>
      <c r="AU250" s="123"/>
      <c r="AV250" s="123"/>
      <c r="AW250" s="123"/>
      <c r="AX250" s="123"/>
      <c r="AY250" s="123"/>
      <c r="AZ250" s="123"/>
      <c r="BA250" s="123"/>
      <c r="BB250" s="123"/>
      <c r="BC250" s="123"/>
      <c r="BD250" s="123"/>
      <c r="BE250" s="123"/>
      <c r="BF250" s="123"/>
      <c r="BG250" s="123"/>
      <c r="BH250" s="123"/>
      <c r="BI250" s="123"/>
      <c r="BJ250" s="123"/>
      <c r="BK250" s="123"/>
    </row>
    <row r="251" spans="1:63" ht="14.25" customHeight="1" x14ac:dyDescent="0.35">
      <c r="A251" s="123"/>
      <c r="B251" s="123"/>
      <c r="C251" s="123"/>
      <c r="D251" s="123"/>
      <c r="E251" s="123"/>
      <c r="F251" s="123"/>
      <c r="G251" s="123"/>
      <c r="H251" s="123"/>
      <c r="I251" s="17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row>
    <row r="252" spans="1:63" ht="14.25" customHeight="1" x14ac:dyDescent="0.35">
      <c r="A252" s="123"/>
      <c r="B252" s="123"/>
      <c r="C252" s="123"/>
      <c r="D252" s="123"/>
      <c r="E252" s="123"/>
      <c r="F252" s="123"/>
      <c r="G252" s="123"/>
      <c r="H252" s="123"/>
      <c r="I252" s="17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row>
    <row r="253" spans="1:63" ht="14.25" customHeight="1" x14ac:dyDescent="0.35">
      <c r="A253" s="123"/>
      <c r="B253" s="123"/>
      <c r="C253" s="123"/>
      <c r="D253" s="123"/>
      <c r="E253" s="123"/>
      <c r="F253" s="123"/>
      <c r="G253" s="123"/>
      <c r="H253" s="123"/>
      <c r="I253" s="17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row>
    <row r="254" spans="1:63" ht="14.25" customHeight="1" x14ac:dyDescent="0.35">
      <c r="A254" s="123"/>
      <c r="B254" s="123"/>
      <c r="C254" s="123"/>
      <c r="D254" s="123"/>
      <c r="E254" s="123"/>
      <c r="F254" s="123"/>
      <c r="G254" s="123"/>
      <c r="H254" s="123"/>
      <c r="I254" s="17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row>
    <row r="255" spans="1:63" ht="14.25" customHeight="1" x14ac:dyDescent="0.35">
      <c r="A255" s="123"/>
      <c r="B255" s="123"/>
      <c r="C255" s="123"/>
      <c r="D255" s="123"/>
      <c r="E255" s="123"/>
      <c r="F255" s="123"/>
      <c r="G255" s="123"/>
      <c r="H255" s="123"/>
      <c r="I255" s="17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row>
    <row r="256" spans="1:63" ht="14.25" customHeight="1" x14ac:dyDescent="0.35">
      <c r="A256" s="123"/>
      <c r="B256" s="123"/>
      <c r="C256" s="123"/>
      <c r="D256" s="123"/>
      <c r="E256" s="123"/>
      <c r="F256" s="123"/>
      <c r="G256" s="123"/>
      <c r="H256" s="123"/>
      <c r="I256" s="17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row>
    <row r="257" spans="1:63" ht="14.25" customHeight="1" x14ac:dyDescent="0.35">
      <c r="A257" s="123"/>
      <c r="B257" s="123"/>
      <c r="C257" s="123"/>
      <c r="D257" s="123"/>
      <c r="E257" s="123"/>
      <c r="F257" s="123"/>
      <c r="G257" s="123"/>
      <c r="H257" s="123"/>
      <c r="I257" s="17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row>
    <row r="258" spans="1:63" ht="14.25" customHeight="1" x14ac:dyDescent="0.35">
      <c r="A258" s="123"/>
      <c r="B258" s="123"/>
      <c r="C258" s="123"/>
      <c r="D258" s="123"/>
      <c r="E258" s="123"/>
      <c r="F258" s="123"/>
      <c r="G258" s="123"/>
      <c r="H258" s="123"/>
      <c r="I258" s="17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row>
    <row r="259" spans="1:63" ht="14.25" customHeight="1" x14ac:dyDescent="0.35">
      <c r="A259" s="123"/>
      <c r="B259" s="123"/>
      <c r="C259" s="123"/>
      <c r="D259" s="123"/>
      <c r="E259" s="123"/>
      <c r="F259" s="123"/>
      <c r="G259" s="123"/>
      <c r="H259" s="123"/>
      <c r="I259" s="17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row>
    <row r="260" spans="1:63" ht="14.25" customHeight="1" x14ac:dyDescent="0.35">
      <c r="A260" s="123"/>
      <c r="B260" s="123"/>
      <c r="C260" s="123"/>
      <c r="D260" s="123"/>
      <c r="E260" s="123"/>
      <c r="F260" s="123"/>
      <c r="G260" s="123"/>
      <c r="H260" s="123"/>
      <c r="I260" s="17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3"/>
      <c r="AG260" s="123"/>
      <c r="AH260" s="123"/>
      <c r="AI260" s="123"/>
      <c r="AJ260" s="123"/>
      <c r="AK260" s="123"/>
      <c r="AL260" s="123"/>
      <c r="AM260" s="123"/>
      <c r="AN260" s="123"/>
      <c r="AO260" s="123"/>
      <c r="AP260" s="123"/>
      <c r="AQ260" s="123"/>
      <c r="AR260" s="123"/>
      <c r="AS260" s="123"/>
      <c r="AT260" s="123"/>
      <c r="AU260" s="123"/>
      <c r="AV260" s="123"/>
      <c r="AW260" s="123"/>
      <c r="AX260" s="123"/>
      <c r="AY260" s="123"/>
      <c r="AZ260" s="123"/>
      <c r="BA260" s="123"/>
      <c r="BB260" s="123"/>
      <c r="BC260" s="123"/>
      <c r="BD260" s="123"/>
      <c r="BE260" s="123"/>
      <c r="BF260" s="123"/>
      <c r="BG260" s="123"/>
      <c r="BH260" s="123"/>
      <c r="BI260" s="123"/>
      <c r="BJ260" s="123"/>
      <c r="BK260" s="123"/>
    </row>
    <row r="261" spans="1:63" ht="14.25" customHeight="1" x14ac:dyDescent="0.35">
      <c r="A261" s="123"/>
      <c r="B261" s="123"/>
      <c r="C261" s="123"/>
      <c r="D261" s="123"/>
      <c r="E261" s="123"/>
      <c r="F261" s="123"/>
      <c r="G261" s="123"/>
      <c r="H261" s="123"/>
      <c r="I261" s="17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3"/>
      <c r="AP261" s="123"/>
      <c r="AQ261" s="123"/>
      <c r="AR261" s="123"/>
      <c r="AS261" s="123"/>
      <c r="AT261" s="123"/>
      <c r="AU261" s="123"/>
      <c r="AV261" s="123"/>
      <c r="AW261" s="123"/>
      <c r="AX261" s="123"/>
      <c r="AY261" s="123"/>
      <c r="AZ261" s="123"/>
      <c r="BA261" s="123"/>
      <c r="BB261" s="123"/>
      <c r="BC261" s="123"/>
      <c r="BD261" s="123"/>
      <c r="BE261" s="123"/>
      <c r="BF261" s="123"/>
      <c r="BG261" s="123"/>
      <c r="BH261" s="123"/>
      <c r="BI261" s="123"/>
      <c r="BJ261" s="123"/>
      <c r="BK261" s="123"/>
    </row>
    <row r="262" spans="1:63" ht="14.25" customHeight="1" x14ac:dyDescent="0.35">
      <c r="A262" s="123"/>
      <c r="B262" s="123"/>
      <c r="C262" s="123"/>
      <c r="D262" s="123"/>
      <c r="E262" s="123"/>
      <c r="F262" s="123"/>
      <c r="G262" s="123"/>
      <c r="H262" s="123"/>
      <c r="I262" s="17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row>
    <row r="263" spans="1:63" ht="14.25" customHeight="1" x14ac:dyDescent="0.35">
      <c r="A263" s="123"/>
      <c r="B263" s="123"/>
      <c r="C263" s="123"/>
      <c r="D263" s="123"/>
      <c r="E263" s="123"/>
      <c r="F263" s="123"/>
      <c r="G263" s="123"/>
      <c r="H263" s="123"/>
      <c r="I263" s="17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row>
    <row r="264" spans="1:63" ht="14.25" customHeight="1" x14ac:dyDescent="0.35">
      <c r="A264" s="123"/>
      <c r="B264" s="123"/>
      <c r="C264" s="123"/>
      <c r="D264" s="123"/>
      <c r="E264" s="123"/>
      <c r="F264" s="123"/>
      <c r="G264" s="123"/>
      <c r="H264" s="123"/>
      <c r="I264" s="17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3"/>
      <c r="AG264" s="123"/>
      <c r="AH264" s="123"/>
      <c r="AI264" s="123"/>
      <c r="AJ264" s="123"/>
      <c r="AK264" s="123"/>
      <c r="AL264" s="123"/>
      <c r="AM264" s="123"/>
      <c r="AN264" s="123"/>
      <c r="AO264" s="123"/>
      <c r="AP264" s="123"/>
      <c r="AQ264" s="123"/>
      <c r="AR264" s="123"/>
      <c r="AS264" s="123"/>
      <c r="AT264" s="123"/>
      <c r="AU264" s="123"/>
      <c r="AV264" s="123"/>
      <c r="AW264" s="123"/>
      <c r="AX264" s="123"/>
      <c r="AY264" s="123"/>
      <c r="AZ264" s="123"/>
      <c r="BA264" s="123"/>
      <c r="BB264" s="123"/>
      <c r="BC264" s="123"/>
      <c r="BD264" s="123"/>
      <c r="BE264" s="123"/>
      <c r="BF264" s="123"/>
      <c r="BG264" s="123"/>
      <c r="BH264" s="123"/>
      <c r="BI264" s="123"/>
      <c r="BJ264" s="123"/>
      <c r="BK264" s="123"/>
    </row>
    <row r="265" spans="1:63" ht="14.25" customHeight="1" x14ac:dyDescent="0.35">
      <c r="A265" s="123"/>
      <c r="B265" s="123"/>
      <c r="C265" s="123"/>
      <c r="D265" s="123"/>
      <c r="E265" s="123"/>
      <c r="F265" s="123"/>
      <c r="G265" s="123"/>
      <c r="H265" s="123"/>
      <c r="I265" s="17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3"/>
      <c r="AG265" s="123"/>
      <c r="AH265" s="123"/>
      <c r="AI265" s="123"/>
      <c r="AJ265" s="123"/>
      <c r="AK265" s="123"/>
      <c r="AL265" s="123"/>
      <c r="AM265" s="123"/>
      <c r="AN265" s="123"/>
      <c r="AO265" s="123"/>
      <c r="AP265" s="123"/>
      <c r="AQ265" s="123"/>
      <c r="AR265" s="123"/>
      <c r="AS265" s="123"/>
      <c r="AT265" s="123"/>
      <c r="AU265" s="123"/>
      <c r="AV265" s="123"/>
      <c r="AW265" s="123"/>
      <c r="AX265" s="123"/>
      <c r="AY265" s="123"/>
      <c r="AZ265" s="123"/>
      <c r="BA265" s="123"/>
      <c r="BB265" s="123"/>
      <c r="BC265" s="123"/>
      <c r="BD265" s="123"/>
      <c r="BE265" s="123"/>
      <c r="BF265" s="123"/>
      <c r="BG265" s="123"/>
      <c r="BH265" s="123"/>
      <c r="BI265" s="123"/>
      <c r="BJ265" s="123"/>
      <c r="BK265" s="123"/>
    </row>
    <row r="266" spans="1:63" ht="14.25" customHeight="1" x14ac:dyDescent="0.35">
      <c r="A266" s="123"/>
      <c r="B266" s="123"/>
      <c r="C266" s="123"/>
      <c r="D266" s="123"/>
      <c r="E266" s="123"/>
      <c r="F266" s="123"/>
      <c r="G266" s="123"/>
      <c r="H266" s="123"/>
      <c r="I266" s="17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row>
    <row r="267" spans="1:63" ht="14.25" customHeight="1" x14ac:dyDescent="0.35">
      <c r="A267" s="123"/>
      <c r="B267" s="123"/>
      <c r="C267" s="123"/>
      <c r="D267" s="123"/>
      <c r="E267" s="123"/>
      <c r="F267" s="123"/>
      <c r="G267" s="123"/>
      <c r="H267" s="123"/>
      <c r="I267" s="17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row>
    <row r="268" spans="1:63" ht="14.25" customHeight="1" x14ac:dyDescent="0.35">
      <c r="A268" s="123"/>
      <c r="B268" s="123"/>
      <c r="C268" s="123"/>
      <c r="D268" s="123"/>
      <c r="E268" s="123"/>
      <c r="F268" s="123"/>
      <c r="G268" s="123"/>
      <c r="H268" s="123"/>
      <c r="I268" s="17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row>
    <row r="269" spans="1:63" ht="14.25" customHeight="1" x14ac:dyDescent="0.35">
      <c r="A269" s="123"/>
      <c r="B269" s="123"/>
      <c r="C269" s="123"/>
      <c r="D269" s="123"/>
      <c r="E269" s="123"/>
      <c r="F269" s="123"/>
      <c r="G269" s="123"/>
      <c r="H269" s="123"/>
      <c r="I269" s="17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row>
    <row r="270" spans="1:63" ht="14.25" customHeight="1" x14ac:dyDescent="0.35">
      <c r="A270" s="123"/>
      <c r="B270" s="123"/>
      <c r="C270" s="123"/>
      <c r="D270" s="123"/>
      <c r="E270" s="123"/>
      <c r="F270" s="123"/>
      <c r="G270" s="123"/>
      <c r="H270" s="123"/>
      <c r="I270" s="17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row>
    <row r="271" spans="1:63" ht="14.25" customHeight="1" x14ac:dyDescent="0.35">
      <c r="A271" s="123"/>
      <c r="B271" s="123"/>
      <c r="C271" s="123"/>
      <c r="D271" s="123"/>
      <c r="E271" s="123"/>
      <c r="F271" s="123"/>
      <c r="G271" s="123"/>
      <c r="H271" s="123"/>
      <c r="I271" s="17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row>
    <row r="272" spans="1:63" ht="14.25" customHeight="1" x14ac:dyDescent="0.35">
      <c r="A272" s="123"/>
      <c r="B272" s="123"/>
      <c r="C272" s="123"/>
      <c r="D272" s="123"/>
      <c r="E272" s="123"/>
      <c r="F272" s="123"/>
      <c r="G272" s="123"/>
      <c r="H272" s="123"/>
      <c r="I272" s="17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row>
    <row r="273" spans="1:63" ht="14.25" customHeight="1" x14ac:dyDescent="0.35">
      <c r="A273" s="123"/>
      <c r="B273" s="123"/>
      <c r="C273" s="123"/>
      <c r="D273" s="123"/>
      <c r="E273" s="123"/>
      <c r="F273" s="123"/>
      <c r="G273" s="123"/>
      <c r="H273" s="123"/>
      <c r="I273" s="17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row>
    <row r="274" spans="1:63" ht="14.25" customHeight="1" x14ac:dyDescent="0.35">
      <c r="A274" s="123"/>
      <c r="B274" s="123"/>
      <c r="C274" s="123"/>
      <c r="D274" s="123"/>
      <c r="E274" s="123"/>
      <c r="F274" s="123"/>
      <c r="G274" s="123"/>
      <c r="H274" s="123"/>
      <c r="I274" s="17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3"/>
      <c r="AG274" s="123"/>
      <c r="AH274" s="123"/>
      <c r="AI274" s="123"/>
      <c r="AJ274" s="123"/>
      <c r="AK274" s="123"/>
      <c r="AL274" s="123"/>
      <c r="AM274" s="123"/>
      <c r="AN274" s="123"/>
      <c r="AO274" s="123"/>
      <c r="AP274" s="123"/>
      <c r="AQ274" s="123"/>
      <c r="AR274" s="123"/>
      <c r="AS274" s="123"/>
      <c r="AT274" s="123"/>
      <c r="AU274" s="123"/>
      <c r="AV274" s="123"/>
      <c r="AW274" s="123"/>
      <c r="AX274" s="123"/>
      <c r="AY274" s="123"/>
      <c r="AZ274" s="123"/>
      <c r="BA274" s="123"/>
      <c r="BB274" s="123"/>
      <c r="BC274" s="123"/>
      <c r="BD274" s="123"/>
      <c r="BE274" s="123"/>
      <c r="BF274" s="123"/>
      <c r="BG274" s="123"/>
      <c r="BH274" s="123"/>
      <c r="BI274" s="123"/>
      <c r="BJ274" s="123"/>
      <c r="BK274" s="123"/>
    </row>
    <row r="275" spans="1:63" ht="14.25" customHeight="1" x14ac:dyDescent="0.35">
      <c r="A275" s="123"/>
      <c r="B275" s="123"/>
      <c r="C275" s="123"/>
      <c r="D275" s="123"/>
      <c r="E275" s="123"/>
      <c r="F275" s="123"/>
      <c r="G275" s="123"/>
      <c r="H275" s="123"/>
      <c r="I275" s="17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row>
    <row r="276" spans="1:63" ht="14.25" customHeight="1" x14ac:dyDescent="0.35">
      <c r="A276" s="123"/>
      <c r="B276" s="123"/>
      <c r="C276" s="123"/>
      <c r="D276" s="123"/>
      <c r="E276" s="123"/>
      <c r="F276" s="123"/>
      <c r="G276" s="123"/>
      <c r="H276" s="123"/>
      <c r="I276" s="17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row>
    <row r="277" spans="1:63" ht="14.25" customHeight="1" x14ac:dyDescent="0.35">
      <c r="A277" s="123"/>
      <c r="B277" s="123"/>
      <c r="C277" s="123"/>
      <c r="D277" s="123"/>
      <c r="E277" s="123"/>
      <c r="F277" s="123"/>
      <c r="G277" s="123"/>
      <c r="H277" s="123"/>
      <c r="I277" s="17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3"/>
      <c r="AG277" s="123"/>
      <c r="AH277" s="123"/>
      <c r="AI277" s="123"/>
      <c r="AJ277" s="123"/>
      <c r="AK277" s="123"/>
      <c r="AL277" s="123"/>
      <c r="AM277" s="123"/>
      <c r="AN277" s="123"/>
      <c r="AO277" s="123"/>
      <c r="AP277" s="123"/>
      <c r="AQ277" s="123"/>
      <c r="AR277" s="123"/>
      <c r="AS277" s="123"/>
      <c r="AT277" s="123"/>
      <c r="AU277" s="123"/>
      <c r="AV277" s="123"/>
      <c r="AW277" s="123"/>
      <c r="AX277" s="123"/>
      <c r="AY277" s="123"/>
      <c r="AZ277" s="123"/>
      <c r="BA277" s="123"/>
      <c r="BB277" s="123"/>
      <c r="BC277" s="123"/>
      <c r="BD277" s="123"/>
      <c r="BE277" s="123"/>
      <c r="BF277" s="123"/>
      <c r="BG277" s="123"/>
      <c r="BH277" s="123"/>
      <c r="BI277" s="123"/>
      <c r="BJ277" s="123"/>
      <c r="BK277" s="123"/>
    </row>
    <row r="278" spans="1:63" ht="14.25" customHeight="1" x14ac:dyDescent="0.35">
      <c r="A278" s="123"/>
      <c r="B278" s="123"/>
      <c r="C278" s="123"/>
      <c r="D278" s="123"/>
      <c r="E278" s="123"/>
      <c r="F278" s="123"/>
      <c r="G278" s="123"/>
      <c r="H278" s="123"/>
      <c r="I278" s="17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row>
    <row r="279" spans="1:63" ht="14.25" customHeight="1" x14ac:dyDescent="0.35">
      <c r="A279" s="123"/>
      <c r="B279" s="123"/>
      <c r="C279" s="123"/>
      <c r="D279" s="123"/>
      <c r="E279" s="123"/>
      <c r="F279" s="123"/>
      <c r="G279" s="123"/>
      <c r="H279" s="123"/>
      <c r="I279" s="17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row>
    <row r="280" spans="1:63" ht="14.25" customHeight="1" x14ac:dyDescent="0.35">
      <c r="A280" s="123"/>
      <c r="B280" s="123"/>
      <c r="C280" s="123"/>
      <c r="D280" s="123"/>
      <c r="E280" s="123"/>
      <c r="F280" s="123"/>
      <c r="G280" s="123"/>
      <c r="H280" s="123"/>
      <c r="I280" s="17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row>
    <row r="281" spans="1:63" ht="14.25" customHeight="1" x14ac:dyDescent="0.35">
      <c r="A281" s="123"/>
      <c r="B281" s="123"/>
      <c r="C281" s="123"/>
      <c r="D281" s="123"/>
      <c r="E281" s="123"/>
      <c r="F281" s="123"/>
      <c r="G281" s="123"/>
      <c r="H281" s="123"/>
      <c r="I281" s="17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row>
    <row r="282" spans="1:63" ht="14.25" customHeight="1" x14ac:dyDescent="0.35">
      <c r="A282" s="123"/>
      <c r="B282" s="123"/>
      <c r="C282" s="123"/>
      <c r="D282" s="123"/>
      <c r="E282" s="123"/>
      <c r="F282" s="123"/>
      <c r="G282" s="123"/>
      <c r="H282" s="123"/>
      <c r="I282" s="17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row>
    <row r="283" spans="1:63" ht="14.25" customHeight="1" x14ac:dyDescent="0.35">
      <c r="A283" s="123"/>
      <c r="B283" s="123"/>
      <c r="C283" s="123"/>
      <c r="D283" s="123"/>
      <c r="E283" s="123"/>
      <c r="F283" s="123"/>
      <c r="G283" s="123"/>
      <c r="H283" s="123"/>
      <c r="I283" s="17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row>
    <row r="284" spans="1:63" ht="14.25" customHeight="1" x14ac:dyDescent="0.35">
      <c r="A284" s="123"/>
      <c r="B284" s="123"/>
      <c r="C284" s="123"/>
      <c r="D284" s="123"/>
      <c r="E284" s="123"/>
      <c r="F284" s="123"/>
      <c r="G284" s="123"/>
      <c r="H284" s="123"/>
      <c r="I284" s="17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row>
    <row r="285" spans="1:63" ht="14.25" customHeight="1" x14ac:dyDescent="0.35">
      <c r="A285" s="123"/>
      <c r="B285" s="123"/>
      <c r="C285" s="123"/>
      <c r="D285" s="123"/>
      <c r="E285" s="123"/>
      <c r="F285" s="123"/>
      <c r="G285" s="123"/>
      <c r="H285" s="123"/>
      <c r="I285" s="17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row>
    <row r="286" spans="1:63" ht="14.25" customHeight="1" x14ac:dyDescent="0.35">
      <c r="A286" s="123"/>
      <c r="B286" s="123"/>
      <c r="C286" s="123"/>
      <c r="D286" s="123"/>
      <c r="E286" s="123"/>
      <c r="F286" s="123"/>
      <c r="G286" s="123"/>
      <c r="H286" s="123"/>
      <c r="I286" s="17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row>
    <row r="287" spans="1:63" ht="14.25" customHeight="1" x14ac:dyDescent="0.35">
      <c r="A287" s="123"/>
      <c r="B287" s="123"/>
      <c r="C287" s="123"/>
      <c r="D287" s="123"/>
      <c r="E287" s="123"/>
      <c r="F287" s="123"/>
      <c r="G287" s="123"/>
      <c r="H287" s="123"/>
      <c r="I287" s="17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row>
    <row r="288" spans="1:63" ht="14.25" customHeight="1" x14ac:dyDescent="0.35">
      <c r="A288" s="123"/>
      <c r="B288" s="123"/>
      <c r="C288" s="123"/>
      <c r="D288" s="123"/>
      <c r="E288" s="123"/>
      <c r="F288" s="123"/>
      <c r="G288" s="123"/>
      <c r="H288" s="123"/>
      <c r="I288" s="17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3"/>
      <c r="AG288" s="123"/>
      <c r="AH288" s="123"/>
      <c r="AI288" s="123"/>
      <c r="AJ288" s="123"/>
      <c r="AK288" s="123"/>
      <c r="AL288" s="123"/>
      <c r="AM288" s="123"/>
      <c r="AN288" s="123"/>
      <c r="AO288" s="123"/>
      <c r="AP288" s="123"/>
      <c r="AQ288" s="123"/>
      <c r="AR288" s="123"/>
      <c r="AS288" s="123"/>
      <c r="AT288" s="123"/>
      <c r="AU288" s="123"/>
      <c r="AV288" s="123"/>
      <c r="AW288" s="123"/>
      <c r="AX288" s="123"/>
      <c r="AY288" s="123"/>
      <c r="AZ288" s="123"/>
      <c r="BA288" s="123"/>
      <c r="BB288" s="123"/>
      <c r="BC288" s="123"/>
      <c r="BD288" s="123"/>
      <c r="BE288" s="123"/>
      <c r="BF288" s="123"/>
      <c r="BG288" s="123"/>
      <c r="BH288" s="123"/>
      <c r="BI288" s="123"/>
      <c r="BJ288" s="123"/>
      <c r="BK288" s="123"/>
    </row>
    <row r="289" spans="1:63" ht="14.25" customHeight="1" x14ac:dyDescent="0.35">
      <c r="A289" s="123"/>
      <c r="B289" s="123"/>
      <c r="C289" s="123"/>
      <c r="D289" s="123"/>
      <c r="E289" s="123"/>
      <c r="F289" s="123"/>
      <c r="G289" s="123"/>
      <c r="H289" s="123"/>
      <c r="I289" s="17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3"/>
      <c r="AG289" s="123"/>
      <c r="AH289" s="123"/>
      <c r="AI289" s="123"/>
      <c r="AJ289" s="123"/>
      <c r="AK289" s="123"/>
      <c r="AL289" s="123"/>
      <c r="AM289" s="123"/>
      <c r="AN289" s="123"/>
      <c r="AO289" s="123"/>
      <c r="AP289" s="123"/>
      <c r="AQ289" s="123"/>
      <c r="AR289" s="123"/>
      <c r="AS289" s="123"/>
      <c r="AT289" s="123"/>
      <c r="AU289" s="123"/>
      <c r="AV289" s="123"/>
      <c r="AW289" s="123"/>
      <c r="AX289" s="123"/>
      <c r="AY289" s="123"/>
      <c r="AZ289" s="123"/>
      <c r="BA289" s="123"/>
      <c r="BB289" s="123"/>
      <c r="BC289" s="123"/>
      <c r="BD289" s="123"/>
      <c r="BE289" s="123"/>
      <c r="BF289" s="123"/>
      <c r="BG289" s="123"/>
      <c r="BH289" s="123"/>
      <c r="BI289" s="123"/>
      <c r="BJ289" s="123"/>
      <c r="BK289" s="123"/>
    </row>
    <row r="290" spans="1:63" ht="14.25" customHeight="1" x14ac:dyDescent="0.35">
      <c r="A290" s="123"/>
      <c r="B290" s="123"/>
      <c r="C290" s="123"/>
      <c r="D290" s="123"/>
      <c r="E290" s="123"/>
      <c r="F290" s="123"/>
      <c r="G290" s="123"/>
      <c r="H290" s="123"/>
      <c r="I290" s="17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3"/>
      <c r="AG290" s="123"/>
      <c r="AH290" s="123"/>
      <c r="AI290" s="123"/>
      <c r="AJ290" s="123"/>
      <c r="AK290" s="123"/>
      <c r="AL290" s="123"/>
      <c r="AM290" s="123"/>
      <c r="AN290" s="123"/>
      <c r="AO290" s="123"/>
      <c r="AP290" s="123"/>
      <c r="AQ290" s="123"/>
      <c r="AR290" s="123"/>
      <c r="AS290" s="123"/>
      <c r="AT290" s="123"/>
      <c r="AU290" s="123"/>
      <c r="AV290" s="123"/>
      <c r="AW290" s="123"/>
      <c r="AX290" s="123"/>
      <c r="AY290" s="123"/>
      <c r="AZ290" s="123"/>
      <c r="BA290" s="123"/>
      <c r="BB290" s="123"/>
      <c r="BC290" s="123"/>
      <c r="BD290" s="123"/>
      <c r="BE290" s="123"/>
      <c r="BF290" s="123"/>
      <c r="BG290" s="123"/>
      <c r="BH290" s="123"/>
      <c r="BI290" s="123"/>
      <c r="BJ290" s="123"/>
      <c r="BK290" s="123"/>
    </row>
    <row r="291" spans="1:63" ht="14.25" customHeight="1" x14ac:dyDescent="0.35">
      <c r="A291" s="123"/>
      <c r="B291" s="123"/>
      <c r="C291" s="123"/>
      <c r="D291" s="123"/>
      <c r="E291" s="123"/>
      <c r="F291" s="123"/>
      <c r="G291" s="123"/>
      <c r="H291" s="123"/>
      <c r="I291" s="17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3"/>
      <c r="AP291" s="123"/>
      <c r="AQ291" s="123"/>
      <c r="AR291" s="123"/>
      <c r="AS291" s="123"/>
      <c r="AT291" s="123"/>
      <c r="AU291" s="123"/>
      <c r="AV291" s="123"/>
      <c r="AW291" s="123"/>
      <c r="AX291" s="123"/>
      <c r="AY291" s="123"/>
      <c r="AZ291" s="123"/>
      <c r="BA291" s="123"/>
      <c r="BB291" s="123"/>
      <c r="BC291" s="123"/>
      <c r="BD291" s="123"/>
      <c r="BE291" s="123"/>
      <c r="BF291" s="123"/>
      <c r="BG291" s="123"/>
      <c r="BH291" s="123"/>
      <c r="BI291" s="123"/>
      <c r="BJ291" s="123"/>
      <c r="BK291" s="123"/>
    </row>
    <row r="292" spans="1:63" ht="14.25" customHeight="1" x14ac:dyDescent="0.35">
      <c r="A292" s="123"/>
      <c r="B292" s="123"/>
      <c r="C292" s="123"/>
      <c r="D292" s="123"/>
      <c r="E292" s="123"/>
      <c r="F292" s="123"/>
      <c r="G292" s="123"/>
      <c r="H292" s="123"/>
      <c r="I292" s="17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row>
    <row r="293" spans="1:63" ht="14.25" customHeight="1" x14ac:dyDescent="0.35">
      <c r="A293" s="123"/>
      <c r="B293" s="123"/>
      <c r="C293" s="123"/>
      <c r="D293" s="123"/>
      <c r="E293" s="123"/>
      <c r="F293" s="123"/>
      <c r="G293" s="123"/>
      <c r="H293" s="123"/>
      <c r="I293" s="17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row>
    <row r="294" spans="1:63" ht="14.25" customHeight="1" x14ac:dyDescent="0.35">
      <c r="A294" s="123"/>
      <c r="B294" s="123"/>
      <c r="C294" s="123"/>
      <c r="D294" s="123"/>
      <c r="E294" s="123"/>
      <c r="F294" s="123"/>
      <c r="G294" s="123"/>
      <c r="H294" s="123"/>
      <c r="I294" s="17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row>
    <row r="295" spans="1:63" ht="14.25" customHeight="1" x14ac:dyDescent="0.35">
      <c r="A295" s="123"/>
      <c r="B295" s="123"/>
      <c r="C295" s="123"/>
      <c r="D295" s="123"/>
      <c r="E295" s="123"/>
      <c r="F295" s="123"/>
      <c r="G295" s="123"/>
      <c r="H295" s="123"/>
      <c r="I295" s="17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row>
    <row r="296" spans="1:63" ht="14.25" customHeight="1" x14ac:dyDescent="0.35">
      <c r="A296" s="123"/>
      <c r="B296" s="123"/>
      <c r="C296" s="123"/>
      <c r="D296" s="123"/>
      <c r="E296" s="123"/>
      <c r="F296" s="123"/>
      <c r="G296" s="123"/>
      <c r="H296" s="123"/>
      <c r="I296" s="17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row>
    <row r="297" spans="1:63" ht="14.25" customHeight="1" x14ac:dyDescent="0.35">
      <c r="A297" s="123"/>
      <c r="B297" s="123"/>
      <c r="C297" s="123"/>
      <c r="D297" s="123"/>
      <c r="E297" s="123"/>
      <c r="F297" s="123"/>
      <c r="G297" s="123"/>
      <c r="H297" s="123"/>
      <c r="I297" s="17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row>
    <row r="298" spans="1:63" ht="14.25" customHeight="1" x14ac:dyDescent="0.35">
      <c r="A298" s="123"/>
      <c r="B298" s="123"/>
      <c r="C298" s="123"/>
      <c r="D298" s="123"/>
      <c r="E298" s="123"/>
      <c r="F298" s="123"/>
      <c r="G298" s="123"/>
      <c r="H298" s="123"/>
      <c r="I298" s="17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row>
    <row r="299" spans="1:63" ht="14.25" customHeight="1" x14ac:dyDescent="0.35">
      <c r="A299" s="123"/>
      <c r="B299" s="123"/>
      <c r="C299" s="123"/>
      <c r="D299" s="123"/>
      <c r="E299" s="123"/>
      <c r="F299" s="123"/>
      <c r="G299" s="123"/>
      <c r="H299" s="123"/>
      <c r="I299" s="17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row>
    <row r="300" spans="1:63" ht="14.25" customHeight="1" x14ac:dyDescent="0.35">
      <c r="A300" s="123"/>
      <c r="B300" s="123"/>
      <c r="C300" s="123"/>
      <c r="D300" s="123"/>
      <c r="E300" s="123"/>
      <c r="F300" s="123"/>
      <c r="G300" s="123"/>
      <c r="H300" s="123"/>
      <c r="I300" s="17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row>
    <row r="301" spans="1:63" ht="14.25" customHeight="1" x14ac:dyDescent="0.35">
      <c r="A301" s="123"/>
      <c r="B301" s="123"/>
      <c r="C301" s="123"/>
      <c r="D301" s="123"/>
      <c r="E301" s="123"/>
      <c r="F301" s="123"/>
      <c r="G301" s="123"/>
      <c r="H301" s="123"/>
      <c r="I301" s="17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row>
    <row r="302" spans="1:63" ht="14.25" customHeight="1" x14ac:dyDescent="0.35">
      <c r="A302" s="123"/>
      <c r="B302" s="123"/>
      <c r="C302" s="123"/>
      <c r="D302" s="123"/>
      <c r="E302" s="123"/>
      <c r="F302" s="123"/>
      <c r="G302" s="123"/>
      <c r="H302" s="123"/>
      <c r="I302" s="17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3"/>
      <c r="AG302" s="123"/>
      <c r="AH302" s="123"/>
      <c r="AI302" s="123"/>
      <c r="AJ302" s="123"/>
      <c r="AK302" s="123"/>
      <c r="AL302" s="123"/>
      <c r="AM302" s="123"/>
      <c r="AN302" s="123"/>
      <c r="AO302" s="123"/>
      <c r="AP302" s="123"/>
      <c r="AQ302" s="123"/>
      <c r="AR302" s="123"/>
      <c r="AS302" s="123"/>
      <c r="AT302" s="123"/>
      <c r="AU302" s="123"/>
      <c r="AV302" s="123"/>
      <c r="AW302" s="123"/>
      <c r="AX302" s="123"/>
      <c r="AY302" s="123"/>
      <c r="AZ302" s="123"/>
      <c r="BA302" s="123"/>
      <c r="BB302" s="123"/>
      <c r="BC302" s="123"/>
      <c r="BD302" s="123"/>
      <c r="BE302" s="123"/>
      <c r="BF302" s="123"/>
      <c r="BG302" s="123"/>
      <c r="BH302" s="123"/>
      <c r="BI302" s="123"/>
      <c r="BJ302" s="123"/>
      <c r="BK302" s="123"/>
    </row>
    <row r="303" spans="1:63" ht="14.25" customHeight="1" x14ac:dyDescent="0.35">
      <c r="A303" s="123"/>
      <c r="B303" s="123"/>
      <c r="C303" s="123"/>
      <c r="D303" s="123"/>
      <c r="E303" s="123"/>
      <c r="F303" s="123"/>
      <c r="G303" s="123"/>
      <c r="H303" s="123"/>
      <c r="I303" s="17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3"/>
      <c r="AG303" s="123"/>
      <c r="AH303" s="123"/>
      <c r="AI303" s="123"/>
      <c r="AJ303" s="123"/>
      <c r="AK303" s="123"/>
      <c r="AL303" s="123"/>
      <c r="AM303" s="123"/>
      <c r="AN303" s="123"/>
      <c r="AO303" s="123"/>
      <c r="AP303" s="123"/>
      <c r="AQ303" s="123"/>
      <c r="AR303" s="123"/>
      <c r="AS303" s="123"/>
      <c r="AT303" s="123"/>
      <c r="AU303" s="123"/>
      <c r="AV303" s="123"/>
      <c r="AW303" s="123"/>
      <c r="AX303" s="123"/>
      <c r="AY303" s="123"/>
      <c r="AZ303" s="123"/>
      <c r="BA303" s="123"/>
      <c r="BB303" s="123"/>
      <c r="BC303" s="123"/>
      <c r="BD303" s="123"/>
      <c r="BE303" s="123"/>
      <c r="BF303" s="123"/>
      <c r="BG303" s="123"/>
      <c r="BH303" s="123"/>
      <c r="BI303" s="123"/>
      <c r="BJ303" s="123"/>
      <c r="BK303" s="123"/>
    </row>
    <row r="304" spans="1:63" ht="14.25" customHeight="1" x14ac:dyDescent="0.35">
      <c r="A304" s="123"/>
      <c r="B304" s="123"/>
      <c r="C304" s="123"/>
      <c r="D304" s="123"/>
      <c r="E304" s="123"/>
      <c r="F304" s="123"/>
      <c r="G304" s="123"/>
      <c r="H304" s="123"/>
      <c r="I304" s="17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3"/>
      <c r="AG304" s="123"/>
      <c r="AH304" s="123"/>
      <c r="AI304" s="123"/>
      <c r="AJ304" s="123"/>
      <c r="AK304" s="123"/>
      <c r="AL304" s="123"/>
      <c r="AM304" s="123"/>
      <c r="AN304" s="123"/>
      <c r="AO304" s="123"/>
      <c r="AP304" s="123"/>
      <c r="AQ304" s="123"/>
      <c r="AR304" s="123"/>
      <c r="AS304" s="123"/>
      <c r="AT304" s="123"/>
      <c r="AU304" s="123"/>
      <c r="AV304" s="123"/>
      <c r="AW304" s="123"/>
      <c r="AX304" s="123"/>
      <c r="AY304" s="123"/>
      <c r="AZ304" s="123"/>
      <c r="BA304" s="123"/>
      <c r="BB304" s="123"/>
      <c r="BC304" s="123"/>
      <c r="BD304" s="123"/>
      <c r="BE304" s="123"/>
      <c r="BF304" s="123"/>
      <c r="BG304" s="123"/>
      <c r="BH304" s="123"/>
      <c r="BI304" s="123"/>
      <c r="BJ304" s="123"/>
      <c r="BK304" s="123"/>
    </row>
    <row r="305" spans="1:63" ht="14.25" customHeight="1" x14ac:dyDescent="0.35">
      <c r="A305" s="123"/>
      <c r="B305" s="123"/>
      <c r="C305" s="123"/>
      <c r="D305" s="123"/>
      <c r="E305" s="123"/>
      <c r="F305" s="123"/>
      <c r="G305" s="123"/>
      <c r="H305" s="123"/>
      <c r="I305" s="17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row>
    <row r="306" spans="1:63" ht="14.25" customHeight="1" x14ac:dyDescent="0.35">
      <c r="A306" s="123"/>
      <c r="B306" s="123"/>
      <c r="C306" s="123"/>
      <c r="D306" s="123"/>
      <c r="E306" s="123"/>
      <c r="F306" s="123"/>
      <c r="G306" s="123"/>
      <c r="H306" s="123"/>
      <c r="I306" s="17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row>
    <row r="307" spans="1:63" ht="14.25" customHeight="1" x14ac:dyDescent="0.35">
      <c r="A307" s="123"/>
      <c r="B307" s="123"/>
      <c r="C307" s="123"/>
      <c r="D307" s="123"/>
      <c r="E307" s="123"/>
      <c r="F307" s="123"/>
      <c r="G307" s="123"/>
      <c r="H307" s="123"/>
      <c r="I307" s="17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3"/>
      <c r="AG307" s="123"/>
      <c r="AH307" s="123"/>
      <c r="AI307" s="123"/>
      <c r="AJ307" s="123"/>
      <c r="AK307" s="123"/>
      <c r="AL307" s="123"/>
      <c r="AM307" s="123"/>
      <c r="AN307" s="123"/>
      <c r="AO307" s="123"/>
      <c r="AP307" s="123"/>
      <c r="AQ307" s="123"/>
      <c r="AR307" s="123"/>
      <c r="AS307" s="123"/>
      <c r="AT307" s="123"/>
      <c r="AU307" s="123"/>
      <c r="AV307" s="123"/>
      <c r="AW307" s="123"/>
      <c r="AX307" s="123"/>
      <c r="AY307" s="123"/>
      <c r="AZ307" s="123"/>
      <c r="BA307" s="123"/>
      <c r="BB307" s="123"/>
      <c r="BC307" s="123"/>
      <c r="BD307" s="123"/>
      <c r="BE307" s="123"/>
      <c r="BF307" s="123"/>
      <c r="BG307" s="123"/>
      <c r="BH307" s="123"/>
      <c r="BI307" s="123"/>
      <c r="BJ307" s="123"/>
      <c r="BK307" s="123"/>
    </row>
    <row r="308" spans="1:63" ht="14.25" customHeight="1" x14ac:dyDescent="0.35">
      <c r="A308" s="123"/>
      <c r="B308" s="123"/>
      <c r="C308" s="123"/>
      <c r="D308" s="123"/>
      <c r="E308" s="123"/>
      <c r="F308" s="123"/>
      <c r="G308" s="123"/>
      <c r="H308" s="123"/>
      <c r="I308" s="17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3"/>
      <c r="AG308" s="123"/>
      <c r="AH308" s="123"/>
      <c r="AI308" s="123"/>
      <c r="AJ308" s="123"/>
      <c r="AK308" s="123"/>
      <c r="AL308" s="123"/>
      <c r="AM308" s="123"/>
      <c r="AN308" s="123"/>
      <c r="AO308" s="123"/>
      <c r="AP308" s="123"/>
      <c r="AQ308" s="123"/>
      <c r="AR308" s="123"/>
      <c r="AS308" s="123"/>
      <c r="AT308" s="123"/>
      <c r="AU308" s="123"/>
      <c r="AV308" s="123"/>
      <c r="AW308" s="123"/>
      <c r="AX308" s="123"/>
      <c r="AY308" s="123"/>
      <c r="AZ308" s="123"/>
      <c r="BA308" s="123"/>
      <c r="BB308" s="123"/>
      <c r="BC308" s="123"/>
      <c r="BD308" s="123"/>
      <c r="BE308" s="123"/>
      <c r="BF308" s="123"/>
      <c r="BG308" s="123"/>
      <c r="BH308" s="123"/>
      <c r="BI308" s="123"/>
      <c r="BJ308" s="123"/>
      <c r="BK308" s="123"/>
    </row>
    <row r="309" spans="1:63" ht="14.25" customHeight="1" x14ac:dyDescent="0.35">
      <c r="A309" s="123"/>
      <c r="B309" s="123"/>
      <c r="C309" s="123"/>
      <c r="D309" s="123"/>
      <c r="E309" s="123"/>
      <c r="F309" s="123"/>
      <c r="G309" s="123"/>
      <c r="H309" s="123"/>
      <c r="I309" s="17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row>
    <row r="310" spans="1:63" ht="14.25" customHeight="1" x14ac:dyDescent="0.35">
      <c r="A310" s="123"/>
      <c r="B310" s="123"/>
      <c r="C310" s="123"/>
      <c r="D310" s="123"/>
      <c r="E310" s="123"/>
      <c r="F310" s="123"/>
      <c r="G310" s="123"/>
      <c r="H310" s="123"/>
      <c r="I310" s="17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row>
    <row r="311" spans="1:63" ht="14.25" customHeight="1" x14ac:dyDescent="0.35">
      <c r="A311" s="123"/>
      <c r="B311" s="123"/>
      <c r="C311" s="123"/>
      <c r="D311" s="123"/>
      <c r="E311" s="123"/>
      <c r="F311" s="123"/>
      <c r="G311" s="123"/>
      <c r="H311" s="123"/>
      <c r="I311" s="17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row>
    <row r="312" spans="1:63" ht="14.25" customHeight="1" x14ac:dyDescent="0.35">
      <c r="A312" s="123"/>
      <c r="B312" s="123"/>
      <c r="C312" s="123"/>
      <c r="D312" s="123"/>
      <c r="E312" s="123"/>
      <c r="F312" s="123"/>
      <c r="G312" s="123"/>
      <c r="H312" s="123"/>
      <c r="I312" s="17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row>
    <row r="313" spans="1:63" ht="14.25" customHeight="1" x14ac:dyDescent="0.35">
      <c r="A313" s="123"/>
      <c r="B313" s="123"/>
      <c r="C313" s="123"/>
      <c r="D313" s="123"/>
      <c r="E313" s="123"/>
      <c r="F313" s="123"/>
      <c r="G313" s="123"/>
      <c r="H313" s="123"/>
      <c r="I313" s="17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row>
    <row r="314" spans="1:63" ht="14.25" customHeight="1" x14ac:dyDescent="0.35">
      <c r="A314" s="123"/>
      <c r="B314" s="123"/>
      <c r="C314" s="123"/>
      <c r="D314" s="123"/>
      <c r="E314" s="123"/>
      <c r="F314" s="123"/>
      <c r="G314" s="123"/>
      <c r="H314" s="123"/>
      <c r="I314" s="17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row>
    <row r="315" spans="1:63" ht="14.25" customHeight="1" x14ac:dyDescent="0.35">
      <c r="A315" s="123"/>
      <c r="B315" s="123"/>
      <c r="C315" s="123"/>
      <c r="D315" s="123"/>
      <c r="E315" s="123"/>
      <c r="F315" s="123"/>
      <c r="G315" s="123"/>
      <c r="H315" s="123"/>
      <c r="I315" s="17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row>
    <row r="316" spans="1:63" ht="14.25" customHeight="1" x14ac:dyDescent="0.35">
      <c r="A316" s="123"/>
      <c r="B316" s="123"/>
      <c r="C316" s="123"/>
      <c r="D316" s="123"/>
      <c r="E316" s="123"/>
      <c r="F316" s="123"/>
      <c r="G316" s="123"/>
      <c r="H316" s="123"/>
      <c r="I316" s="17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row>
    <row r="317" spans="1:63" ht="14.25" customHeight="1" x14ac:dyDescent="0.35">
      <c r="A317" s="123"/>
      <c r="B317" s="123"/>
      <c r="C317" s="123"/>
      <c r="D317" s="123"/>
      <c r="E317" s="123"/>
      <c r="F317" s="123"/>
      <c r="G317" s="123"/>
      <c r="H317" s="123"/>
      <c r="I317" s="17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row>
    <row r="318" spans="1:63" ht="14.25" customHeight="1" x14ac:dyDescent="0.35">
      <c r="A318" s="123"/>
      <c r="B318" s="123"/>
      <c r="C318" s="123"/>
      <c r="D318" s="123"/>
      <c r="E318" s="123"/>
      <c r="F318" s="123"/>
      <c r="G318" s="123"/>
      <c r="H318" s="123"/>
      <c r="I318" s="17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row>
    <row r="319" spans="1:63" ht="14.25" customHeight="1" x14ac:dyDescent="0.35">
      <c r="A319" s="123"/>
      <c r="B319" s="123"/>
      <c r="C319" s="123"/>
      <c r="D319" s="123"/>
      <c r="E319" s="123"/>
      <c r="F319" s="123"/>
      <c r="G319" s="123"/>
      <c r="H319" s="123"/>
      <c r="I319" s="17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row>
    <row r="320" spans="1:63" ht="14.25" customHeight="1" x14ac:dyDescent="0.35">
      <c r="A320" s="123"/>
      <c r="B320" s="123"/>
      <c r="C320" s="123"/>
      <c r="D320" s="123"/>
      <c r="E320" s="123"/>
      <c r="F320" s="123"/>
      <c r="G320" s="123"/>
      <c r="H320" s="123"/>
      <c r="I320" s="17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row>
    <row r="321" spans="1:63" ht="14.25" customHeight="1" x14ac:dyDescent="0.35">
      <c r="A321" s="123"/>
      <c r="B321" s="123"/>
      <c r="C321" s="123"/>
      <c r="D321" s="123"/>
      <c r="E321" s="123"/>
      <c r="F321" s="123"/>
      <c r="G321" s="123"/>
      <c r="H321" s="123"/>
      <c r="I321" s="17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row>
    <row r="322" spans="1:63" ht="14.25" customHeight="1" x14ac:dyDescent="0.35">
      <c r="A322" s="123"/>
      <c r="B322" s="123"/>
      <c r="C322" s="123"/>
      <c r="D322" s="123"/>
      <c r="E322" s="123"/>
      <c r="F322" s="123"/>
      <c r="G322" s="123"/>
      <c r="H322" s="123"/>
      <c r="I322" s="17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row>
    <row r="323" spans="1:63" ht="14.25" customHeight="1" x14ac:dyDescent="0.35">
      <c r="A323" s="123"/>
      <c r="B323" s="123"/>
      <c r="C323" s="123"/>
      <c r="D323" s="123"/>
      <c r="E323" s="123"/>
      <c r="F323" s="123"/>
      <c r="G323" s="123"/>
      <c r="H323" s="123"/>
      <c r="I323" s="17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3"/>
      <c r="AG323" s="123"/>
      <c r="AH323" s="123"/>
      <c r="AI323" s="123"/>
      <c r="AJ323" s="123"/>
      <c r="AK323" s="123"/>
      <c r="AL323" s="123"/>
      <c r="AM323" s="123"/>
      <c r="AN323" s="123"/>
      <c r="AO323" s="123"/>
      <c r="AP323" s="123"/>
      <c r="AQ323" s="123"/>
      <c r="AR323" s="123"/>
      <c r="AS323" s="123"/>
      <c r="AT323" s="123"/>
      <c r="AU323" s="123"/>
      <c r="AV323" s="123"/>
      <c r="AW323" s="123"/>
      <c r="AX323" s="123"/>
      <c r="AY323" s="123"/>
      <c r="AZ323" s="123"/>
      <c r="BA323" s="123"/>
      <c r="BB323" s="123"/>
      <c r="BC323" s="123"/>
      <c r="BD323" s="123"/>
      <c r="BE323" s="123"/>
      <c r="BF323" s="123"/>
      <c r="BG323" s="123"/>
      <c r="BH323" s="123"/>
      <c r="BI323" s="123"/>
      <c r="BJ323" s="123"/>
      <c r="BK323" s="123"/>
    </row>
    <row r="324" spans="1:63" ht="14.25" customHeight="1" x14ac:dyDescent="0.35">
      <c r="A324" s="123"/>
      <c r="B324" s="123"/>
      <c r="C324" s="123"/>
      <c r="D324" s="123"/>
      <c r="E324" s="123"/>
      <c r="F324" s="123"/>
      <c r="G324" s="123"/>
      <c r="H324" s="123"/>
      <c r="I324" s="17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row>
    <row r="325" spans="1:63" ht="14.25" customHeight="1" x14ac:dyDescent="0.35">
      <c r="A325" s="123"/>
      <c r="B325" s="123"/>
      <c r="C325" s="123"/>
      <c r="D325" s="123"/>
      <c r="E325" s="123"/>
      <c r="F325" s="123"/>
      <c r="G325" s="123"/>
      <c r="H325" s="123"/>
      <c r="I325" s="17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row>
    <row r="326" spans="1:63" ht="14.25" customHeight="1" x14ac:dyDescent="0.35">
      <c r="A326" s="123"/>
      <c r="B326" s="123"/>
      <c r="C326" s="123"/>
      <c r="D326" s="123"/>
      <c r="E326" s="123"/>
      <c r="F326" s="123"/>
      <c r="G326" s="123"/>
      <c r="H326" s="123"/>
      <c r="I326" s="17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row>
    <row r="327" spans="1:63" ht="14.25" customHeight="1" x14ac:dyDescent="0.35">
      <c r="A327" s="123"/>
      <c r="B327" s="123"/>
      <c r="C327" s="123"/>
      <c r="D327" s="123"/>
      <c r="E327" s="123"/>
      <c r="F327" s="123"/>
      <c r="G327" s="123"/>
      <c r="H327" s="123"/>
      <c r="I327" s="17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row>
    <row r="328" spans="1:63" ht="14.25" customHeight="1" x14ac:dyDescent="0.35">
      <c r="A328" s="123"/>
      <c r="B328" s="123"/>
      <c r="C328" s="123"/>
      <c r="D328" s="123"/>
      <c r="E328" s="123"/>
      <c r="F328" s="123"/>
      <c r="G328" s="123"/>
      <c r="H328" s="123"/>
      <c r="I328" s="17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row>
    <row r="329" spans="1:63" ht="14.25" customHeight="1" x14ac:dyDescent="0.35">
      <c r="A329" s="123"/>
      <c r="B329" s="123"/>
      <c r="C329" s="123"/>
      <c r="D329" s="123"/>
      <c r="E329" s="123"/>
      <c r="F329" s="123"/>
      <c r="G329" s="123"/>
      <c r="H329" s="123"/>
      <c r="I329" s="17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row>
    <row r="330" spans="1:63" ht="14.25" customHeight="1" x14ac:dyDescent="0.35">
      <c r="A330" s="123"/>
      <c r="B330" s="123"/>
      <c r="C330" s="123"/>
      <c r="D330" s="123"/>
      <c r="E330" s="123"/>
      <c r="F330" s="123"/>
      <c r="G330" s="123"/>
      <c r="H330" s="123"/>
      <c r="I330" s="17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row>
    <row r="331" spans="1:63" ht="14.25" customHeight="1" x14ac:dyDescent="0.35">
      <c r="A331" s="123"/>
      <c r="B331" s="123"/>
      <c r="C331" s="123"/>
      <c r="D331" s="123"/>
      <c r="E331" s="123"/>
      <c r="F331" s="123"/>
      <c r="G331" s="123"/>
      <c r="H331" s="123"/>
      <c r="I331" s="17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row>
    <row r="332" spans="1:63" ht="14.25" customHeight="1" x14ac:dyDescent="0.35">
      <c r="A332" s="123"/>
      <c r="B332" s="123"/>
      <c r="C332" s="123"/>
      <c r="D332" s="123"/>
      <c r="E332" s="123"/>
      <c r="F332" s="123"/>
      <c r="G332" s="123"/>
      <c r="H332" s="123"/>
      <c r="I332" s="17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row>
    <row r="333" spans="1:63" ht="14.25" customHeight="1" x14ac:dyDescent="0.35">
      <c r="A333" s="123"/>
      <c r="B333" s="123"/>
      <c r="C333" s="123"/>
      <c r="D333" s="123"/>
      <c r="E333" s="123"/>
      <c r="F333" s="123"/>
      <c r="G333" s="123"/>
      <c r="H333" s="123"/>
      <c r="I333" s="17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row>
    <row r="334" spans="1:63" ht="14.25" customHeight="1" x14ac:dyDescent="0.35">
      <c r="A334" s="123"/>
      <c r="B334" s="123"/>
      <c r="C334" s="123"/>
      <c r="D334" s="123"/>
      <c r="E334" s="123"/>
      <c r="F334" s="123"/>
      <c r="G334" s="123"/>
      <c r="H334" s="123"/>
      <c r="I334" s="17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row>
    <row r="335" spans="1:63" ht="14.25" customHeight="1" x14ac:dyDescent="0.35">
      <c r="A335" s="123"/>
      <c r="B335" s="123"/>
      <c r="C335" s="123"/>
      <c r="D335" s="123"/>
      <c r="E335" s="123"/>
      <c r="F335" s="123"/>
      <c r="G335" s="123"/>
      <c r="H335" s="123"/>
      <c r="I335" s="17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row>
    <row r="336" spans="1:63" ht="14.25" customHeight="1" x14ac:dyDescent="0.35">
      <c r="A336" s="123"/>
      <c r="B336" s="123"/>
      <c r="C336" s="123"/>
      <c r="D336" s="123"/>
      <c r="E336" s="123"/>
      <c r="F336" s="123"/>
      <c r="G336" s="123"/>
      <c r="H336" s="123"/>
      <c r="I336" s="17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3"/>
      <c r="AG336" s="123"/>
      <c r="AH336" s="123"/>
      <c r="AI336" s="123"/>
      <c r="AJ336" s="123"/>
      <c r="AK336" s="123"/>
      <c r="AL336" s="123"/>
      <c r="AM336" s="123"/>
      <c r="AN336" s="123"/>
      <c r="AO336" s="123"/>
      <c r="AP336" s="123"/>
      <c r="AQ336" s="123"/>
      <c r="AR336" s="123"/>
      <c r="AS336" s="123"/>
      <c r="AT336" s="123"/>
      <c r="AU336" s="123"/>
      <c r="AV336" s="123"/>
      <c r="AW336" s="123"/>
      <c r="AX336" s="123"/>
      <c r="AY336" s="123"/>
      <c r="AZ336" s="123"/>
      <c r="BA336" s="123"/>
      <c r="BB336" s="123"/>
      <c r="BC336" s="123"/>
      <c r="BD336" s="123"/>
      <c r="BE336" s="123"/>
      <c r="BF336" s="123"/>
      <c r="BG336" s="123"/>
      <c r="BH336" s="123"/>
      <c r="BI336" s="123"/>
      <c r="BJ336" s="123"/>
      <c r="BK336" s="123"/>
    </row>
    <row r="337" spans="1:63" ht="14.25" customHeight="1" x14ac:dyDescent="0.35">
      <c r="A337" s="123"/>
      <c r="B337" s="123"/>
      <c r="C337" s="123"/>
      <c r="D337" s="123"/>
      <c r="E337" s="123"/>
      <c r="F337" s="123"/>
      <c r="G337" s="123"/>
      <c r="H337" s="123"/>
      <c r="I337" s="17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3"/>
      <c r="AG337" s="123"/>
      <c r="AH337" s="123"/>
      <c r="AI337" s="123"/>
      <c r="AJ337" s="123"/>
      <c r="AK337" s="123"/>
      <c r="AL337" s="123"/>
      <c r="AM337" s="123"/>
      <c r="AN337" s="123"/>
      <c r="AO337" s="123"/>
      <c r="AP337" s="123"/>
      <c r="AQ337" s="123"/>
      <c r="AR337" s="123"/>
      <c r="AS337" s="123"/>
      <c r="AT337" s="123"/>
      <c r="AU337" s="123"/>
      <c r="AV337" s="123"/>
      <c r="AW337" s="123"/>
      <c r="AX337" s="123"/>
      <c r="AY337" s="123"/>
      <c r="AZ337" s="123"/>
      <c r="BA337" s="123"/>
      <c r="BB337" s="123"/>
      <c r="BC337" s="123"/>
      <c r="BD337" s="123"/>
      <c r="BE337" s="123"/>
      <c r="BF337" s="123"/>
      <c r="BG337" s="123"/>
      <c r="BH337" s="123"/>
      <c r="BI337" s="123"/>
      <c r="BJ337" s="123"/>
      <c r="BK337" s="123"/>
    </row>
    <row r="338" spans="1:63" ht="14.25" customHeight="1" x14ac:dyDescent="0.35">
      <c r="A338" s="123"/>
      <c r="B338" s="123"/>
      <c r="C338" s="123"/>
      <c r="D338" s="123"/>
      <c r="E338" s="123"/>
      <c r="F338" s="123"/>
      <c r="G338" s="123"/>
      <c r="H338" s="123"/>
      <c r="I338" s="17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3"/>
      <c r="AG338" s="123"/>
      <c r="AH338" s="123"/>
      <c r="AI338" s="123"/>
      <c r="AJ338" s="123"/>
      <c r="AK338" s="123"/>
      <c r="AL338" s="123"/>
      <c r="AM338" s="123"/>
      <c r="AN338" s="123"/>
      <c r="AO338" s="123"/>
      <c r="AP338" s="123"/>
      <c r="AQ338" s="123"/>
      <c r="AR338" s="123"/>
      <c r="AS338" s="123"/>
      <c r="AT338" s="123"/>
      <c r="AU338" s="123"/>
      <c r="AV338" s="123"/>
      <c r="AW338" s="123"/>
      <c r="AX338" s="123"/>
      <c r="AY338" s="123"/>
      <c r="AZ338" s="123"/>
      <c r="BA338" s="123"/>
      <c r="BB338" s="123"/>
      <c r="BC338" s="123"/>
      <c r="BD338" s="123"/>
      <c r="BE338" s="123"/>
      <c r="BF338" s="123"/>
      <c r="BG338" s="123"/>
      <c r="BH338" s="123"/>
      <c r="BI338" s="123"/>
      <c r="BJ338" s="123"/>
      <c r="BK338" s="123"/>
    </row>
    <row r="339" spans="1:63" ht="14.25" customHeight="1" x14ac:dyDescent="0.35">
      <c r="A339" s="123"/>
      <c r="B339" s="123"/>
      <c r="C339" s="123"/>
      <c r="D339" s="123"/>
      <c r="E339" s="123"/>
      <c r="F339" s="123"/>
      <c r="G339" s="123"/>
      <c r="H339" s="123"/>
      <c r="I339" s="17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3"/>
      <c r="AG339" s="123"/>
      <c r="AH339" s="123"/>
      <c r="AI339" s="123"/>
      <c r="AJ339" s="123"/>
      <c r="AK339" s="123"/>
      <c r="AL339" s="123"/>
      <c r="AM339" s="123"/>
      <c r="AN339" s="123"/>
      <c r="AO339" s="123"/>
      <c r="AP339" s="123"/>
      <c r="AQ339" s="123"/>
      <c r="AR339" s="123"/>
      <c r="AS339" s="123"/>
      <c r="AT339" s="123"/>
      <c r="AU339" s="123"/>
      <c r="AV339" s="123"/>
      <c r="AW339" s="123"/>
      <c r="AX339" s="123"/>
      <c r="AY339" s="123"/>
      <c r="AZ339" s="123"/>
      <c r="BA339" s="123"/>
      <c r="BB339" s="123"/>
      <c r="BC339" s="123"/>
      <c r="BD339" s="123"/>
      <c r="BE339" s="123"/>
      <c r="BF339" s="123"/>
      <c r="BG339" s="123"/>
      <c r="BH339" s="123"/>
      <c r="BI339" s="123"/>
      <c r="BJ339" s="123"/>
      <c r="BK339" s="123"/>
    </row>
    <row r="340" spans="1:63" ht="14.25" customHeight="1" x14ac:dyDescent="0.35">
      <c r="A340" s="123"/>
      <c r="B340" s="123"/>
      <c r="C340" s="123"/>
      <c r="D340" s="123"/>
      <c r="E340" s="123"/>
      <c r="F340" s="123"/>
      <c r="G340" s="123"/>
      <c r="H340" s="123"/>
      <c r="I340" s="17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3"/>
      <c r="AG340" s="123"/>
      <c r="AH340" s="123"/>
      <c r="AI340" s="123"/>
      <c r="AJ340" s="123"/>
      <c r="AK340" s="123"/>
      <c r="AL340" s="123"/>
      <c r="AM340" s="123"/>
      <c r="AN340" s="123"/>
      <c r="AO340" s="123"/>
      <c r="AP340" s="123"/>
      <c r="AQ340" s="123"/>
      <c r="AR340" s="123"/>
      <c r="AS340" s="123"/>
      <c r="AT340" s="123"/>
      <c r="AU340" s="123"/>
      <c r="AV340" s="123"/>
      <c r="AW340" s="123"/>
      <c r="AX340" s="123"/>
      <c r="AY340" s="123"/>
      <c r="AZ340" s="123"/>
      <c r="BA340" s="123"/>
      <c r="BB340" s="123"/>
      <c r="BC340" s="123"/>
      <c r="BD340" s="123"/>
      <c r="BE340" s="123"/>
      <c r="BF340" s="123"/>
      <c r="BG340" s="123"/>
      <c r="BH340" s="123"/>
      <c r="BI340" s="123"/>
      <c r="BJ340" s="123"/>
      <c r="BK340" s="123"/>
    </row>
    <row r="341" spans="1:63" ht="14.25" customHeight="1" x14ac:dyDescent="0.35">
      <c r="A341" s="123"/>
      <c r="B341" s="123"/>
      <c r="C341" s="123"/>
      <c r="D341" s="123"/>
      <c r="E341" s="123"/>
      <c r="F341" s="123"/>
      <c r="G341" s="123"/>
      <c r="H341" s="123"/>
      <c r="I341" s="17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3"/>
      <c r="AG341" s="123"/>
      <c r="AH341" s="123"/>
      <c r="AI341" s="123"/>
      <c r="AJ341" s="123"/>
      <c r="AK341" s="123"/>
      <c r="AL341" s="123"/>
      <c r="AM341" s="123"/>
      <c r="AN341" s="123"/>
      <c r="AO341" s="123"/>
      <c r="AP341" s="123"/>
      <c r="AQ341" s="123"/>
      <c r="AR341" s="123"/>
      <c r="AS341" s="123"/>
      <c r="AT341" s="123"/>
      <c r="AU341" s="123"/>
      <c r="AV341" s="123"/>
      <c r="AW341" s="123"/>
      <c r="AX341" s="123"/>
      <c r="AY341" s="123"/>
      <c r="AZ341" s="123"/>
      <c r="BA341" s="123"/>
      <c r="BB341" s="123"/>
      <c r="BC341" s="123"/>
      <c r="BD341" s="123"/>
      <c r="BE341" s="123"/>
      <c r="BF341" s="123"/>
      <c r="BG341" s="123"/>
      <c r="BH341" s="123"/>
      <c r="BI341" s="123"/>
      <c r="BJ341" s="123"/>
      <c r="BK341" s="123"/>
    </row>
    <row r="342" spans="1:63" ht="14.25" customHeight="1" x14ac:dyDescent="0.35">
      <c r="A342" s="123"/>
      <c r="B342" s="123"/>
      <c r="C342" s="123"/>
      <c r="D342" s="123"/>
      <c r="E342" s="123"/>
      <c r="F342" s="123"/>
      <c r="G342" s="123"/>
      <c r="H342" s="123"/>
      <c r="I342" s="17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3"/>
      <c r="AG342" s="123"/>
      <c r="AH342" s="123"/>
      <c r="AI342" s="123"/>
      <c r="AJ342" s="123"/>
      <c r="AK342" s="123"/>
      <c r="AL342" s="123"/>
      <c r="AM342" s="123"/>
      <c r="AN342" s="123"/>
      <c r="AO342" s="123"/>
      <c r="AP342" s="123"/>
      <c r="AQ342" s="123"/>
      <c r="AR342" s="123"/>
      <c r="AS342" s="123"/>
      <c r="AT342" s="123"/>
      <c r="AU342" s="123"/>
      <c r="AV342" s="123"/>
      <c r="AW342" s="123"/>
      <c r="AX342" s="123"/>
      <c r="AY342" s="123"/>
      <c r="AZ342" s="123"/>
      <c r="BA342" s="123"/>
      <c r="BB342" s="123"/>
      <c r="BC342" s="123"/>
      <c r="BD342" s="123"/>
      <c r="BE342" s="123"/>
      <c r="BF342" s="123"/>
      <c r="BG342" s="123"/>
      <c r="BH342" s="123"/>
      <c r="BI342" s="123"/>
      <c r="BJ342" s="123"/>
      <c r="BK342" s="123"/>
    </row>
    <row r="343" spans="1:63" ht="14.25" customHeight="1" x14ac:dyDescent="0.35">
      <c r="A343" s="123"/>
      <c r="B343" s="123"/>
      <c r="C343" s="123"/>
      <c r="D343" s="123"/>
      <c r="E343" s="123"/>
      <c r="F343" s="123"/>
      <c r="G343" s="123"/>
      <c r="H343" s="123"/>
      <c r="I343" s="17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3"/>
      <c r="AG343" s="123"/>
      <c r="AH343" s="123"/>
      <c r="AI343" s="123"/>
      <c r="AJ343" s="123"/>
      <c r="AK343" s="123"/>
      <c r="AL343" s="123"/>
      <c r="AM343" s="123"/>
      <c r="AN343" s="123"/>
      <c r="AO343" s="123"/>
      <c r="AP343" s="123"/>
      <c r="AQ343" s="123"/>
      <c r="AR343" s="123"/>
      <c r="AS343" s="123"/>
      <c r="AT343" s="123"/>
      <c r="AU343" s="123"/>
      <c r="AV343" s="123"/>
      <c r="AW343" s="123"/>
      <c r="AX343" s="123"/>
      <c r="AY343" s="123"/>
      <c r="AZ343" s="123"/>
      <c r="BA343" s="123"/>
      <c r="BB343" s="123"/>
      <c r="BC343" s="123"/>
      <c r="BD343" s="123"/>
      <c r="BE343" s="123"/>
      <c r="BF343" s="123"/>
      <c r="BG343" s="123"/>
      <c r="BH343" s="123"/>
      <c r="BI343" s="123"/>
      <c r="BJ343" s="123"/>
      <c r="BK343" s="123"/>
    </row>
    <row r="344" spans="1:63" ht="14.25" customHeight="1" x14ac:dyDescent="0.35">
      <c r="A344" s="123"/>
      <c r="B344" s="123"/>
      <c r="C344" s="123"/>
      <c r="D344" s="123"/>
      <c r="E344" s="123"/>
      <c r="F344" s="123"/>
      <c r="G344" s="123"/>
      <c r="H344" s="123"/>
      <c r="I344" s="17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3"/>
      <c r="AG344" s="123"/>
      <c r="AH344" s="123"/>
      <c r="AI344" s="123"/>
      <c r="AJ344" s="123"/>
      <c r="AK344" s="123"/>
      <c r="AL344" s="123"/>
      <c r="AM344" s="123"/>
      <c r="AN344" s="123"/>
      <c r="AO344" s="123"/>
      <c r="AP344" s="123"/>
      <c r="AQ344" s="123"/>
      <c r="AR344" s="123"/>
      <c r="AS344" s="123"/>
      <c r="AT344" s="123"/>
      <c r="AU344" s="123"/>
      <c r="AV344" s="123"/>
      <c r="AW344" s="123"/>
      <c r="AX344" s="123"/>
      <c r="AY344" s="123"/>
      <c r="AZ344" s="123"/>
      <c r="BA344" s="123"/>
      <c r="BB344" s="123"/>
      <c r="BC344" s="123"/>
      <c r="BD344" s="123"/>
      <c r="BE344" s="123"/>
      <c r="BF344" s="123"/>
      <c r="BG344" s="123"/>
      <c r="BH344" s="123"/>
      <c r="BI344" s="123"/>
      <c r="BJ344" s="123"/>
      <c r="BK344" s="123"/>
    </row>
    <row r="345" spans="1:63" ht="14.25" customHeight="1" x14ac:dyDescent="0.35">
      <c r="A345" s="123"/>
      <c r="B345" s="123"/>
      <c r="C345" s="123"/>
      <c r="D345" s="123"/>
      <c r="E345" s="123"/>
      <c r="F345" s="123"/>
      <c r="G345" s="123"/>
      <c r="H345" s="123"/>
      <c r="I345" s="17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3"/>
      <c r="AG345" s="123"/>
      <c r="AH345" s="123"/>
      <c r="AI345" s="123"/>
      <c r="AJ345" s="123"/>
      <c r="AK345" s="123"/>
      <c r="AL345" s="123"/>
      <c r="AM345" s="123"/>
      <c r="AN345" s="123"/>
      <c r="AO345" s="123"/>
      <c r="AP345" s="123"/>
      <c r="AQ345" s="123"/>
      <c r="AR345" s="123"/>
      <c r="AS345" s="123"/>
      <c r="AT345" s="123"/>
      <c r="AU345" s="123"/>
      <c r="AV345" s="123"/>
      <c r="AW345" s="123"/>
      <c r="AX345" s="123"/>
      <c r="AY345" s="123"/>
      <c r="AZ345" s="123"/>
      <c r="BA345" s="123"/>
      <c r="BB345" s="123"/>
      <c r="BC345" s="123"/>
      <c r="BD345" s="123"/>
      <c r="BE345" s="123"/>
      <c r="BF345" s="123"/>
      <c r="BG345" s="123"/>
      <c r="BH345" s="123"/>
      <c r="BI345" s="123"/>
      <c r="BJ345" s="123"/>
      <c r="BK345" s="123"/>
    </row>
    <row r="346" spans="1:63" ht="14.25" customHeight="1" x14ac:dyDescent="0.35">
      <c r="A346" s="123"/>
      <c r="B346" s="123"/>
      <c r="C346" s="123"/>
      <c r="D346" s="123"/>
      <c r="E346" s="123"/>
      <c r="F346" s="123"/>
      <c r="G346" s="123"/>
      <c r="H346" s="123"/>
      <c r="I346" s="17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3"/>
      <c r="AG346" s="123"/>
      <c r="AH346" s="123"/>
      <c r="AI346" s="123"/>
      <c r="AJ346" s="123"/>
      <c r="AK346" s="123"/>
      <c r="AL346" s="123"/>
      <c r="AM346" s="123"/>
      <c r="AN346" s="123"/>
      <c r="AO346" s="123"/>
      <c r="AP346" s="123"/>
      <c r="AQ346" s="123"/>
      <c r="AR346" s="123"/>
      <c r="AS346" s="123"/>
      <c r="AT346" s="123"/>
      <c r="AU346" s="123"/>
      <c r="AV346" s="123"/>
      <c r="AW346" s="123"/>
      <c r="AX346" s="123"/>
      <c r="AY346" s="123"/>
      <c r="AZ346" s="123"/>
      <c r="BA346" s="123"/>
      <c r="BB346" s="123"/>
      <c r="BC346" s="123"/>
      <c r="BD346" s="123"/>
      <c r="BE346" s="123"/>
      <c r="BF346" s="123"/>
      <c r="BG346" s="123"/>
      <c r="BH346" s="123"/>
      <c r="BI346" s="123"/>
      <c r="BJ346" s="123"/>
      <c r="BK346" s="123"/>
    </row>
    <row r="347" spans="1:63" ht="14.25" customHeight="1" x14ac:dyDescent="0.35">
      <c r="A347" s="123"/>
      <c r="B347" s="123"/>
      <c r="C347" s="123"/>
      <c r="D347" s="123"/>
      <c r="E347" s="123"/>
      <c r="F347" s="123"/>
      <c r="G347" s="123"/>
      <c r="H347" s="123"/>
      <c r="I347" s="17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row>
    <row r="348" spans="1:63" ht="14.25" customHeight="1" x14ac:dyDescent="0.35">
      <c r="A348" s="123"/>
      <c r="B348" s="123"/>
      <c r="C348" s="123"/>
      <c r="D348" s="123"/>
      <c r="E348" s="123"/>
      <c r="F348" s="123"/>
      <c r="G348" s="123"/>
      <c r="H348" s="123"/>
      <c r="I348" s="17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row>
    <row r="349" spans="1:63" ht="14.25" customHeight="1" x14ac:dyDescent="0.35">
      <c r="A349" s="123"/>
      <c r="B349" s="123"/>
      <c r="C349" s="123"/>
      <c r="D349" s="123"/>
      <c r="E349" s="123"/>
      <c r="F349" s="123"/>
      <c r="G349" s="123"/>
      <c r="H349" s="123"/>
      <c r="I349" s="17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row>
    <row r="350" spans="1:63" ht="14.25" customHeight="1" x14ac:dyDescent="0.35">
      <c r="A350" s="123"/>
      <c r="B350" s="123"/>
      <c r="C350" s="123"/>
      <c r="D350" s="123"/>
      <c r="E350" s="123"/>
      <c r="F350" s="123"/>
      <c r="G350" s="123"/>
      <c r="H350" s="123"/>
      <c r="I350" s="17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row>
    <row r="351" spans="1:63" ht="14.25" customHeight="1" x14ac:dyDescent="0.35">
      <c r="A351" s="123"/>
      <c r="B351" s="123"/>
      <c r="C351" s="123"/>
      <c r="D351" s="123"/>
      <c r="E351" s="123"/>
      <c r="F351" s="123"/>
      <c r="G351" s="123"/>
      <c r="H351" s="123"/>
      <c r="I351" s="17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row>
    <row r="352" spans="1:63" ht="14.25" customHeight="1" x14ac:dyDescent="0.35">
      <c r="A352" s="123"/>
      <c r="B352" s="123"/>
      <c r="C352" s="123"/>
      <c r="D352" s="123"/>
      <c r="E352" s="123"/>
      <c r="F352" s="123"/>
      <c r="G352" s="123"/>
      <c r="H352" s="123"/>
      <c r="I352" s="17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row>
    <row r="353" spans="1:63" ht="14.25" customHeight="1" x14ac:dyDescent="0.35">
      <c r="A353" s="123"/>
      <c r="B353" s="123"/>
      <c r="C353" s="123"/>
      <c r="D353" s="123"/>
      <c r="E353" s="123"/>
      <c r="F353" s="123"/>
      <c r="G353" s="123"/>
      <c r="H353" s="123"/>
      <c r="I353" s="17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row>
    <row r="354" spans="1:63" ht="14.25" customHeight="1" x14ac:dyDescent="0.35">
      <c r="A354" s="123"/>
      <c r="B354" s="123"/>
      <c r="C354" s="123"/>
      <c r="D354" s="123"/>
      <c r="E354" s="123"/>
      <c r="F354" s="123"/>
      <c r="G354" s="123"/>
      <c r="H354" s="123"/>
      <c r="I354" s="17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row>
    <row r="355" spans="1:63" ht="14.25" customHeight="1" x14ac:dyDescent="0.35">
      <c r="A355" s="123"/>
      <c r="B355" s="123"/>
      <c r="C355" s="123"/>
      <c r="D355" s="123"/>
      <c r="E355" s="123"/>
      <c r="F355" s="123"/>
      <c r="G355" s="123"/>
      <c r="H355" s="123"/>
      <c r="I355" s="17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row>
    <row r="356" spans="1:63" ht="14.25" customHeight="1" x14ac:dyDescent="0.35">
      <c r="A356" s="123"/>
      <c r="B356" s="123"/>
      <c r="C356" s="123"/>
      <c r="D356" s="123"/>
      <c r="E356" s="123"/>
      <c r="F356" s="123"/>
      <c r="G356" s="123"/>
      <c r="H356" s="123"/>
      <c r="I356" s="17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row>
    <row r="357" spans="1:63" ht="14.25" customHeight="1" x14ac:dyDescent="0.35">
      <c r="A357" s="123"/>
      <c r="B357" s="123"/>
      <c r="C357" s="123"/>
      <c r="D357" s="123"/>
      <c r="E357" s="123"/>
      <c r="F357" s="123"/>
      <c r="G357" s="123"/>
      <c r="H357" s="123"/>
      <c r="I357" s="17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row>
    <row r="358" spans="1:63" ht="14.25" customHeight="1" x14ac:dyDescent="0.35">
      <c r="A358" s="123"/>
      <c r="B358" s="123"/>
      <c r="C358" s="123"/>
      <c r="D358" s="123"/>
      <c r="E358" s="123"/>
      <c r="F358" s="123"/>
      <c r="G358" s="123"/>
      <c r="H358" s="123"/>
      <c r="I358" s="17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row>
    <row r="359" spans="1:63" ht="14.25" customHeight="1" x14ac:dyDescent="0.35">
      <c r="A359" s="123"/>
      <c r="B359" s="123"/>
      <c r="C359" s="123"/>
      <c r="D359" s="123"/>
      <c r="E359" s="123"/>
      <c r="F359" s="123"/>
      <c r="G359" s="123"/>
      <c r="H359" s="123"/>
      <c r="I359" s="17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row>
    <row r="360" spans="1:63" ht="14.25" customHeight="1" x14ac:dyDescent="0.35">
      <c r="A360" s="123"/>
      <c r="B360" s="123"/>
      <c r="C360" s="123"/>
      <c r="D360" s="123"/>
      <c r="E360" s="123"/>
      <c r="F360" s="123"/>
      <c r="G360" s="123"/>
      <c r="H360" s="123"/>
      <c r="I360" s="17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3"/>
      <c r="AG360" s="123"/>
      <c r="AH360" s="123"/>
      <c r="AI360" s="123"/>
      <c r="AJ360" s="123"/>
      <c r="AK360" s="123"/>
      <c r="AL360" s="123"/>
      <c r="AM360" s="123"/>
      <c r="AN360" s="123"/>
      <c r="AO360" s="123"/>
      <c r="AP360" s="123"/>
      <c r="AQ360" s="123"/>
      <c r="AR360" s="123"/>
      <c r="AS360" s="123"/>
      <c r="AT360" s="123"/>
      <c r="AU360" s="123"/>
      <c r="AV360" s="123"/>
      <c r="AW360" s="123"/>
      <c r="AX360" s="123"/>
      <c r="AY360" s="123"/>
      <c r="AZ360" s="123"/>
      <c r="BA360" s="123"/>
      <c r="BB360" s="123"/>
      <c r="BC360" s="123"/>
      <c r="BD360" s="123"/>
      <c r="BE360" s="123"/>
      <c r="BF360" s="123"/>
      <c r="BG360" s="123"/>
      <c r="BH360" s="123"/>
      <c r="BI360" s="123"/>
      <c r="BJ360" s="123"/>
      <c r="BK360" s="123"/>
    </row>
    <row r="361" spans="1:63" ht="14.25" customHeight="1" x14ac:dyDescent="0.35">
      <c r="A361" s="123"/>
      <c r="B361" s="123"/>
      <c r="C361" s="123"/>
      <c r="D361" s="123"/>
      <c r="E361" s="123"/>
      <c r="F361" s="123"/>
      <c r="G361" s="123"/>
      <c r="H361" s="123"/>
      <c r="I361" s="17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3"/>
      <c r="AG361" s="123"/>
      <c r="AH361" s="123"/>
      <c r="AI361" s="123"/>
      <c r="AJ361" s="123"/>
      <c r="AK361" s="123"/>
      <c r="AL361" s="123"/>
      <c r="AM361" s="123"/>
      <c r="AN361" s="123"/>
      <c r="AO361" s="123"/>
      <c r="AP361" s="123"/>
      <c r="AQ361" s="123"/>
      <c r="AR361" s="123"/>
      <c r="AS361" s="123"/>
      <c r="AT361" s="123"/>
      <c r="AU361" s="123"/>
      <c r="AV361" s="123"/>
      <c r="AW361" s="123"/>
      <c r="AX361" s="123"/>
      <c r="AY361" s="123"/>
      <c r="AZ361" s="123"/>
      <c r="BA361" s="123"/>
      <c r="BB361" s="123"/>
      <c r="BC361" s="123"/>
      <c r="BD361" s="123"/>
      <c r="BE361" s="123"/>
      <c r="BF361" s="123"/>
      <c r="BG361" s="123"/>
      <c r="BH361" s="123"/>
      <c r="BI361" s="123"/>
      <c r="BJ361" s="123"/>
      <c r="BK361" s="123"/>
    </row>
    <row r="362" spans="1:63" ht="14.25" customHeight="1" x14ac:dyDescent="0.35">
      <c r="A362" s="123"/>
      <c r="B362" s="123"/>
      <c r="C362" s="123"/>
      <c r="D362" s="123"/>
      <c r="E362" s="123"/>
      <c r="F362" s="123"/>
      <c r="G362" s="123"/>
      <c r="H362" s="123"/>
      <c r="I362" s="17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3"/>
      <c r="AG362" s="123"/>
      <c r="AH362" s="123"/>
      <c r="AI362" s="123"/>
      <c r="AJ362" s="123"/>
      <c r="AK362" s="123"/>
      <c r="AL362" s="123"/>
      <c r="AM362" s="123"/>
      <c r="AN362" s="123"/>
      <c r="AO362" s="123"/>
      <c r="AP362" s="123"/>
      <c r="AQ362" s="123"/>
      <c r="AR362" s="123"/>
      <c r="AS362" s="123"/>
      <c r="AT362" s="123"/>
      <c r="AU362" s="123"/>
      <c r="AV362" s="123"/>
      <c r="AW362" s="123"/>
      <c r="AX362" s="123"/>
      <c r="AY362" s="123"/>
      <c r="AZ362" s="123"/>
      <c r="BA362" s="123"/>
      <c r="BB362" s="123"/>
      <c r="BC362" s="123"/>
      <c r="BD362" s="123"/>
      <c r="BE362" s="123"/>
      <c r="BF362" s="123"/>
      <c r="BG362" s="123"/>
      <c r="BH362" s="123"/>
      <c r="BI362" s="123"/>
      <c r="BJ362" s="123"/>
      <c r="BK362" s="123"/>
    </row>
    <row r="363" spans="1:63" ht="14.25" customHeight="1" x14ac:dyDescent="0.35">
      <c r="A363" s="123"/>
      <c r="B363" s="123"/>
      <c r="C363" s="123"/>
      <c r="D363" s="123"/>
      <c r="E363" s="123"/>
      <c r="F363" s="123"/>
      <c r="G363" s="123"/>
      <c r="H363" s="123"/>
      <c r="I363" s="17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row>
    <row r="364" spans="1:63" ht="14.25" customHeight="1" x14ac:dyDescent="0.35">
      <c r="A364" s="123"/>
      <c r="B364" s="123"/>
      <c r="C364" s="123"/>
      <c r="D364" s="123"/>
      <c r="E364" s="123"/>
      <c r="F364" s="123"/>
      <c r="G364" s="123"/>
      <c r="H364" s="123"/>
      <c r="I364" s="17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row>
    <row r="365" spans="1:63" ht="14.25" customHeight="1" x14ac:dyDescent="0.35">
      <c r="A365" s="123"/>
      <c r="B365" s="123"/>
      <c r="C365" s="123"/>
      <c r="D365" s="123"/>
      <c r="E365" s="123"/>
      <c r="F365" s="123"/>
      <c r="G365" s="123"/>
      <c r="H365" s="123"/>
      <c r="I365" s="17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row>
    <row r="366" spans="1:63" ht="14.25" customHeight="1" x14ac:dyDescent="0.35">
      <c r="A366" s="123"/>
      <c r="B366" s="123"/>
      <c r="C366" s="123"/>
      <c r="D366" s="123"/>
      <c r="E366" s="123"/>
      <c r="F366" s="123"/>
      <c r="G366" s="123"/>
      <c r="H366" s="123"/>
      <c r="I366" s="17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row>
    <row r="367" spans="1:63" ht="14.25" customHeight="1" x14ac:dyDescent="0.35">
      <c r="A367" s="123"/>
      <c r="B367" s="123"/>
      <c r="C367" s="123"/>
      <c r="D367" s="123"/>
      <c r="E367" s="123"/>
      <c r="F367" s="123"/>
      <c r="G367" s="123"/>
      <c r="H367" s="123"/>
      <c r="I367" s="17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row>
    <row r="368" spans="1:63" ht="14.25" customHeight="1" x14ac:dyDescent="0.35">
      <c r="A368" s="123"/>
      <c r="B368" s="123"/>
      <c r="C368" s="123"/>
      <c r="D368" s="123"/>
      <c r="E368" s="123"/>
      <c r="F368" s="123"/>
      <c r="G368" s="123"/>
      <c r="H368" s="123"/>
      <c r="I368" s="17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row>
    <row r="369" spans="1:63" ht="14.25" customHeight="1" x14ac:dyDescent="0.35">
      <c r="A369" s="123"/>
      <c r="B369" s="123"/>
      <c r="C369" s="123"/>
      <c r="D369" s="123"/>
      <c r="E369" s="123"/>
      <c r="F369" s="123"/>
      <c r="G369" s="123"/>
      <c r="H369" s="123"/>
      <c r="I369" s="17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3"/>
      <c r="AG369" s="123"/>
      <c r="AH369" s="123"/>
      <c r="AI369" s="123"/>
      <c r="AJ369" s="123"/>
      <c r="AK369" s="123"/>
      <c r="AL369" s="123"/>
      <c r="AM369" s="123"/>
      <c r="AN369" s="123"/>
      <c r="AO369" s="123"/>
      <c r="AP369" s="123"/>
      <c r="AQ369" s="123"/>
      <c r="AR369" s="123"/>
      <c r="AS369" s="123"/>
      <c r="AT369" s="123"/>
      <c r="AU369" s="123"/>
      <c r="AV369" s="123"/>
      <c r="AW369" s="123"/>
      <c r="AX369" s="123"/>
      <c r="AY369" s="123"/>
      <c r="AZ369" s="123"/>
      <c r="BA369" s="123"/>
      <c r="BB369" s="123"/>
      <c r="BC369" s="123"/>
      <c r="BD369" s="123"/>
      <c r="BE369" s="123"/>
      <c r="BF369" s="123"/>
      <c r="BG369" s="123"/>
      <c r="BH369" s="123"/>
      <c r="BI369" s="123"/>
      <c r="BJ369" s="123"/>
      <c r="BK369" s="123"/>
    </row>
    <row r="370" spans="1:63" ht="14.25" customHeight="1" x14ac:dyDescent="0.35">
      <c r="A370" s="123"/>
      <c r="B370" s="123"/>
      <c r="C370" s="123"/>
      <c r="D370" s="123"/>
      <c r="E370" s="123"/>
      <c r="F370" s="123"/>
      <c r="G370" s="123"/>
      <c r="H370" s="123"/>
      <c r="I370" s="17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3"/>
      <c r="AG370" s="123"/>
      <c r="AH370" s="123"/>
      <c r="AI370" s="123"/>
      <c r="AJ370" s="123"/>
      <c r="AK370" s="123"/>
      <c r="AL370" s="123"/>
      <c r="AM370" s="123"/>
      <c r="AN370" s="123"/>
      <c r="AO370" s="123"/>
      <c r="AP370" s="123"/>
      <c r="AQ370" s="123"/>
      <c r="AR370" s="123"/>
      <c r="AS370" s="123"/>
      <c r="AT370" s="123"/>
      <c r="AU370" s="123"/>
      <c r="AV370" s="123"/>
      <c r="AW370" s="123"/>
      <c r="AX370" s="123"/>
      <c r="AY370" s="123"/>
      <c r="AZ370" s="123"/>
      <c r="BA370" s="123"/>
      <c r="BB370" s="123"/>
      <c r="BC370" s="123"/>
      <c r="BD370" s="123"/>
      <c r="BE370" s="123"/>
      <c r="BF370" s="123"/>
      <c r="BG370" s="123"/>
      <c r="BH370" s="123"/>
      <c r="BI370" s="123"/>
      <c r="BJ370" s="123"/>
      <c r="BK370" s="123"/>
    </row>
    <row r="371" spans="1:63" ht="14.25" customHeight="1" x14ac:dyDescent="0.35">
      <c r="A371" s="123"/>
      <c r="B371" s="123"/>
      <c r="C371" s="123"/>
      <c r="D371" s="123"/>
      <c r="E371" s="123"/>
      <c r="F371" s="123"/>
      <c r="G371" s="123"/>
      <c r="H371" s="123"/>
      <c r="I371" s="17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3"/>
      <c r="AG371" s="123"/>
      <c r="AH371" s="123"/>
      <c r="AI371" s="123"/>
      <c r="AJ371" s="123"/>
      <c r="AK371" s="123"/>
      <c r="AL371" s="123"/>
      <c r="AM371" s="123"/>
      <c r="AN371" s="123"/>
      <c r="AO371" s="123"/>
      <c r="AP371" s="123"/>
      <c r="AQ371" s="123"/>
      <c r="AR371" s="123"/>
      <c r="AS371" s="123"/>
      <c r="AT371" s="123"/>
      <c r="AU371" s="123"/>
      <c r="AV371" s="123"/>
      <c r="AW371" s="123"/>
      <c r="AX371" s="123"/>
      <c r="AY371" s="123"/>
      <c r="AZ371" s="123"/>
      <c r="BA371" s="123"/>
      <c r="BB371" s="123"/>
      <c r="BC371" s="123"/>
      <c r="BD371" s="123"/>
      <c r="BE371" s="123"/>
      <c r="BF371" s="123"/>
      <c r="BG371" s="123"/>
      <c r="BH371" s="123"/>
      <c r="BI371" s="123"/>
      <c r="BJ371" s="123"/>
      <c r="BK371" s="123"/>
    </row>
    <row r="372" spans="1:63" ht="14.25" customHeight="1" x14ac:dyDescent="0.35">
      <c r="A372" s="123"/>
      <c r="B372" s="123"/>
      <c r="C372" s="123"/>
      <c r="D372" s="123"/>
      <c r="E372" s="123"/>
      <c r="F372" s="123"/>
      <c r="G372" s="123"/>
      <c r="H372" s="123"/>
      <c r="I372" s="17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123"/>
      <c r="AL372" s="123"/>
      <c r="AM372" s="123"/>
      <c r="AN372" s="123"/>
      <c r="AO372" s="123"/>
      <c r="AP372" s="123"/>
      <c r="AQ372" s="123"/>
      <c r="AR372" s="123"/>
      <c r="AS372" s="123"/>
      <c r="AT372" s="123"/>
      <c r="AU372" s="123"/>
      <c r="AV372" s="123"/>
      <c r="AW372" s="123"/>
      <c r="AX372" s="123"/>
      <c r="AY372" s="123"/>
      <c r="AZ372" s="123"/>
      <c r="BA372" s="123"/>
      <c r="BB372" s="123"/>
      <c r="BC372" s="123"/>
      <c r="BD372" s="123"/>
      <c r="BE372" s="123"/>
      <c r="BF372" s="123"/>
      <c r="BG372" s="123"/>
      <c r="BH372" s="123"/>
      <c r="BI372" s="123"/>
      <c r="BJ372" s="123"/>
      <c r="BK372" s="123"/>
    </row>
    <row r="373" spans="1:63" ht="14.25" customHeight="1" x14ac:dyDescent="0.35">
      <c r="A373" s="123"/>
      <c r="B373" s="123"/>
      <c r="C373" s="123"/>
      <c r="D373" s="123"/>
      <c r="E373" s="123"/>
      <c r="F373" s="123"/>
      <c r="G373" s="123"/>
      <c r="H373" s="123"/>
      <c r="I373" s="17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3"/>
      <c r="AG373" s="123"/>
      <c r="AH373" s="123"/>
      <c r="AI373" s="123"/>
      <c r="AJ373" s="123"/>
      <c r="AK373" s="123"/>
      <c r="AL373" s="123"/>
      <c r="AM373" s="123"/>
      <c r="AN373" s="123"/>
      <c r="AO373" s="123"/>
      <c r="AP373" s="123"/>
      <c r="AQ373" s="123"/>
      <c r="AR373" s="123"/>
      <c r="AS373" s="123"/>
      <c r="AT373" s="123"/>
      <c r="AU373" s="123"/>
      <c r="AV373" s="123"/>
      <c r="AW373" s="123"/>
      <c r="AX373" s="123"/>
      <c r="AY373" s="123"/>
      <c r="AZ373" s="123"/>
      <c r="BA373" s="123"/>
      <c r="BB373" s="123"/>
      <c r="BC373" s="123"/>
      <c r="BD373" s="123"/>
      <c r="BE373" s="123"/>
      <c r="BF373" s="123"/>
      <c r="BG373" s="123"/>
      <c r="BH373" s="123"/>
      <c r="BI373" s="123"/>
      <c r="BJ373" s="123"/>
      <c r="BK373" s="123"/>
    </row>
    <row r="374" spans="1:63" ht="14.25" customHeight="1" x14ac:dyDescent="0.35">
      <c r="A374" s="123"/>
      <c r="B374" s="123"/>
      <c r="C374" s="123"/>
      <c r="D374" s="123"/>
      <c r="E374" s="123"/>
      <c r="F374" s="123"/>
      <c r="G374" s="123"/>
      <c r="H374" s="123"/>
      <c r="I374" s="17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3"/>
      <c r="AG374" s="123"/>
      <c r="AH374" s="123"/>
      <c r="AI374" s="123"/>
      <c r="AJ374" s="123"/>
      <c r="AK374" s="123"/>
      <c r="AL374" s="123"/>
      <c r="AM374" s="123"/>
      <c r="AN374" s="123"/>
      <c r="AO374" s="123"/>
      <c r="AP374" s="123"/>
      <c r="AQ374" s="123"/>
      <c r="AR374" s="123"/>
      <c r="AS374" s="123"/>
      <c r="AT374" s="123"/>
      <c r="AU374" s="123"/>
      <c r="AV374" s="123"/>
      <c r="AW374" s="123"/>
      <c r="AX374" s="123"/>
      <c r="AY374" s="123"/>
      <c r="AZ374" s="123"/>
      <c r="BA374" s="123"/>
      <c r="BB374" s="123"/>
      <c r="BC374" s="123"/>
      <c r="BD374" s="123"/>
      <c r="BE374" s="123"/>
      <c r="BF374" s="123"/>
      <c r="BG374" s="123"/>
      <c r="BH374" s="123"/>
      <c r="BI374" s="123"/>
      <c r="BJ374" s="123"/>
      <c r="BK374" s="123"/>
    </row>
    <row r="375" spans="1:63" ht="14.25" customHeight="1" x14ac:dyDescent="0.35">
      <c r="A375" s="123"/>
      <c r="B375" s="123"/>
      <c r="C375" s="123"/>
      <c r="D375" s="123"/>
      <c r="E375" s="123"/>
      <c r="F375" s="123"/>
      <c r="G375" s="123"/>
      <c r="H375" s="123"/>
      <c r="I375" s="17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3"/>
      <c r="AG375" s="123"/>
      <c r="AH375" s="123"/>
      <c r="AI375" s="123"/>
      <c r="AJ375" s="123"/>
      <c r="AK375" s="123"/>
      <c r="AL375" s="123"/>
      <c r="AM375" s="123"/>
      <c r="AN375" s="123"/>
      <c r="AO375" s="123"/>
      <c r="AP375" s="123"/>
      <c r="AQ375" s="123"/>
      <c r="AR375" s="123"/>
      <c r="AS375" s="123"/>
      <c r="AT375" s="123"/>
      <c r="AU375" s="123"/>
      <c r="AV375" s="123"/>
      <c r="AW375" s="123"/>
      <c r="AX375" s="123"/>
      <c r="AY375" s="123"/>
      <c r="AZ375" s="123"/>
      <c r="BA375" s="123"/>
      <c r="BB375" s="123"/>
      <c r="BC375" s="123"/>
      <c r="BD375" s="123"/>
      <c r="BE375" s="123"/>
      <c r="BF375" s="123"/>
      <c r="BG375" s="123"/>
      <c r="BH375" s="123"/>
      <c r="BI375" s="123"/>
      <c r="BJ375" s="123"/>
      <c r="BK375" s="123"/>
    </row>
    <row r="376" spans="1:63" ht="14.25" customHeight="1" x14ac:dyDescent="0.35">
      <c r="A376" s="123"/>
      <c r="B376" s="123"/>
      <c r="C376" s="123"/>
      <c r="D376" s="123"/>
      <c r="E376" s="123"/>
      <c r="F376" s="123"/>
      <c r="G376" s="123"/>
      <c r="H376" s="123"/>
      <c r="I376" s="17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3"/>
      <c r="AG376" s="123"/>
      <c r="AH376" s="123"/>
      <c r="AI376" s="123"/>
      <c r="AJ376" s="123"/>
      <c r="AK376" s="123"/>
      <c r="AL376" s="123"/>
      <c r="AM376" s="123"/>
      <c r="AN376" s="123"/>
      <c r="AO376" s="123"/>
      <c r="AP376" s="123"/>
      <c r="AQ376" s="123"/>
      <c r="AR376" s="123"/>
      <c r="AS376" s="123"/>
      <c r="AT376" s="123"/>
      <c r="AU376" s="123"/>
      <c r="AV376" s="123"/>
      <c r="AW376" s="123"/>
      <c r="AX376" s="123"/>
      <c r="AY376" s="123"/>
      <c r="AZ376" s="123"/>
      <c r="BA376" s="123"/>
      <c r="BB376" s="123"/>
      <c r="BC376" s="123"/>
      <c r="BD376" s="123"/>
      <c r="BE376" s="123"/>
      <c r="BF376" s="123"/>
      <c r="BG376" s="123"/>
      <c r="BH376" s="123"/>
      <c r="BI376" s="123"/>
      <c r="BJ376" s="123"/>
      <c r="BK376" s="123"/>
    </row>
    <row r="377" spans="1:63" ht="14.25" customHeight="1" x14ac:dyDescent="0.35">
      <c r="A377" s="123"/>
      <c r="B377" s="123"/>
      <c r="C377" s="123"/>
      <c r="D377" s="123"/>
      <c r="E377" s="123"/>
      <c r="F377" s="123"/>
      <c r="G377" s="123"/>
      <c r="H377" s="123"/>
      <c r="I377" s="17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3"/>
      <c r="AG377" s="123"/>
      <c r="AH377" s="123"/>
      <c r="AI377" s="123"/>
      <c r="AJ377" s="123"/>
      <c r="AK377" s="123"/>
      <c r="AL377" s="123"/>
      <c r="AM377" s="123"/>
      <c r="AN377" s="123"/>
      <c r="AO377" s="123"/>
      <c r="AP377" s="123"/>
      <c r="AQ377" s="123"/>
      <c r="AR377" s="123"/>
      <c r="AS377" s="123"/>
      <c r="AT377" s="123"/>
      <c r="AU377" s="123"/>
      <c r="AV377" s="123"/>
      <c r="AW377" s="123"/>
      <c r="AX377" s="123"/>
      <c r="AY377" s="123"/>
      <c r="AZ377" s="123"/>
      <c r="BA377" s="123"/>
      <c r="BB377" s="123"/>
      <c r="BC377" s="123"/>
      <c r="BD377" s="123"/>
      <c r="BE377" s="123"/>
      <c r="BF377" s="123"/>
      <c r="BG377" s="123"/>
      <c r="BH377" s="123"/>
      <c r="BI377" s="123"/>
      <c r="BJ377" s="123"/>
      <c r="BK377" s="123"/>
    </row>
    <row r="378" spans="1:63" ht="14.25" customHeight="1" x14ac:dyDescent="0.35">
      <c r="A378" s="123"/>
      <c r="B378" s="123"/>
      <c r="C378" s="123"/>
      <c r="D378" s="123"/>
      <c r="E378" s="123"/>
      <c r="F378" s="123"/>
      <c r="G378" s="123"/>
      <c r="H378" s="123"/>
      <c r="I378" s="17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3"/>
      <c r="AG378" s="123"/>
      <c r="AH378" s="123"/>
      <c r="AI378" s="123"/>
      <c r="AJ378" s="123"/>
      <c r="AK378" s="123"/>
      <c r="AL378" s="123"/>
      <c r="AM378" s="123"/>
      <c r="AN378" s="123"/>
      <c r="AO378" s="123"/>
      <c r="AP378" s="123"/>
      <c r="AQ378" s="123"/>
      <c r="AR378" s="123"/>
      <c r="AS378" s="123"/>
      <c r="AT378" s="123"/>
      <c r="AU378" s="123"/>
      <c r="AV378" s="123"/>
      <c r="AW378" s="123"/>
      <c r="AX378" s="123"/>
      <c r="AY378" s="123"/>
      <c r="AZ378" s="123"/>
      <c r="BA378" s="123"/>
      <c r="BB378" s="123"/>
      <c r="BC378" s="123"/>
      <c r="BD378" s="123"/>
      <c r="BE378" s="123"/>
      <c r="BF378" s="123"/>
      <c r="BG378" s="123"/>
      <c r="BH378" s="123"/>
      <c r="BI378" s="123"/>
      <c r="BJ378" s="123"/>
      <c r="BK378" s="123"/>
    </row>
    <row r="379" spans="1:63" ht="14.25" customHeight="1" x14ac:dyDescent="0.35">
      <c r="A379" s="123"/>
      <c r="B379" s="123"/>
      <c r="C379" s="123"/>
      <c r="D379" s="123"/>
      <c r="E379" s="123"/>
      <c r="F379" s="123"/>
      <c r="G379" s="123"/>
      <c r="H379" s="123"/>
      <c r="I379" s="17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3"/>
      <c r="AG379" s="123"/>
      <c r="AH379" s="123"/>
      <c r="AI379" s="123"/>
      <c r="AJ379" s="123"/>
      <c r="AK379" s="123"/>
      <c r="AL379" s="123"/>
      <c r="AM379" s="123"/>
      <c r="AN379" s="123"/>
      <c r="AO379" s="123"/>
      <c r="AP379" s="123"/>
      <c r="AQ379" s="123"/>
      <c r="AR379" s="123"/>
      <c r="AS379" s="123"/>
      <c r="AT379" s="123"/>
      <c r="AU379" s="123"/>
      <c r="AV379" s="123"/>
      <c r="AW379" s="123"/>
      <c r="AX379" s="123"/>
      <c r="AY379" s="123"/>
      <c r="AZ379" s="123"/>
      <c r="BA379" s="123"/>
      <c r="BB379" s="123"/>
      <c r="BC379" s="123"/>
      <c r="BD379" s="123"/>
      <c r="BE379" s="123"/>
      <c r="BF379" s="123"/>
      <c r="BG379" s="123"/>
      <c r="BH379" s="123"/>
      <c r="BI379" s="123"/>
      <c r="BJ379" s="123"/>
      <c r="BK379" s="123"/>
    </row>
    <row r="380" spans="1:63" ht="14.25" customHeight="1" x14ac:dyDescent="0.35">
      <c r="A380" s="123"/>
      <c r="B380" s="123"/>
      <c r="C380" s="123"/>
      <c r="D380" s="123"/>
      <c r="E380" s="123"/>
      <c r="F380" s="123"/>
      <c r="G380" s="123"/>
      <c r="H380" s="123"/>
      <c r="I380" s="17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3"/>
      <c r="AG380" s="123"/>
      <c r="AH380" s="123"/>
      <c r="AI380" s="123"/>
      <c r="AJ380" s="123"/>
      <c r="AK380" s="123"/>
      <c r="AL380" s="123"/>
      <c r="AM380" s="123"/>
      <c r="AN380" s="123"/>
      <c r="AO380" s="123"/>
      <c r="AP380" s="123"/>
      <c r="AQ380" s="123"/>
      <c r="AR380" s="123"/>
      <c r="AS380" s="123"/>
      <c r="AT380" s="123"/>
      <c r="AU380" s="123"/>
      <c r="AV380" s="123"/>
      <c r="AW380" s="123"/>
      <c r="AX380" s="123"/>
      <c r="AY380" s="123"/>
      <c r="AZ380" s="123"/>
      <c r="BA380" s="123"/>
      <c r="BB380" s="123"/>
      <c r="BC380" s="123"/>
      <c r="BD380" s="123"/>
      <c r="BE380" s="123"/>
      <c r="BF380" s="123"/>
      <c r="BG380" s="123"/>
      <c r="BH380" s="123"/>
      <c r="BI380" s="123"/>
      <c r="BJ380" s="123"/>
      <c r="BK380" s="123"/>
    </row>
    <row r="381" spans="1:63" ht="14.25" customHeight="1" x14ac:dyDescent="0.35">
      <c r="A381" s="123"/>
      <c r="B381" s="123"/>
      <c r="C381" s="123"/>
      <c r="D381" s="123"/>
      <c r="E381" s="123"/>
      <c r="F381" s="123"/>
      <c r="G381" s="123"/>
      <c r="H381" s="123"/>
      <c r="I381" s="17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3"/>
      <c r="AG381" s="123"/>
      <c r="AH381" s="123"/>
      <c r="AI381" s="123"/>
      <c r="AJ381" s="123"/>
      <c r="AK381" s="123"/>
      <c r="AL381" s="123"/>
      <c r="AM381" s="123"/>
      <c r="AN381" s="123"/>
      <c r="AO381" s="123"/>
      <c r="AP381" s="123"/>
      <c r="AQ381" s="123"/>
      <c r="AR381" s="123"/>
      <c r="AS381" s="123"/>
      <c r="AT381" s="123"/>
      <c r="AU381" s="123"/>
      <c r="AV381" s="123"/>
      <c r="AW381" s="123"/>
      <c r="AX381" s="123"/>
      <c r="AY381" s="123"/>
      <c r="AZ381" s="123"/>
      <c r="BA381" s="123"/>
      <c r="BB381" s="123"/>
      <c r="BC381" s="123"/>
      <c r="BD381" s="123"/>
      <c r="BE381" s="123"/>
      <c r="BF381" s="123"/>
      <c r="BG381" s="123"/>
      <c r="BH381" s="123"/>
      <c r="BI381" s="123"/>
      <c r="BJ381" s="123"/>
      <c r="BK381" s="123"/>
    </row>
    <row r="382" spans="1:63" ht="14.25" customHeight="1" x14ac:dyDescent="0.35">
      <c r="A382" s="123"/>
      <c r="B382" s="123"/>
      <c r="C382" s="123"/>
      <c r="D382" s="123"/>
      <c r="E382" s="123"/>
      <c r="F382" s="123"/>
      <c r="G382" s="123"/>
      <c r="H382" s="123"/>
      <c r="I382" s="17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row>
    <row r="383" spans="1:63" ht="14.25" customHeight="1" x14ac:dyDescent="0.35">
      <c r="A383" s="123"/>
      <c r="B383" s="123"/>
      <c r="C383" s="123"/>
      <c r="D383" s="123"/>
      <c r="E383" s="123"/>
      <c r="F383" s="123"/>
      <c r="G383" s="123"/>
      <c r="H383" s="123"/>
      <c r="I383" s="17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row>
    <row r="384" spans="1:63" ht="14.25" customHeight="1" x14ac:dyDescent="0.35">
      <c r="A384" s="123"/>
      <c r="B384" s="123"/>
      <c r="C384" s="123"/>
      <c r="D384" s="123"/>
      <c r="E384" s="123"/>
      <c r="F384" s="123"/>
      <c r="G384" s="123"/>
      <c r="H384" s="123"/>
      <c r="I384" s="17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row>
    <row r="385" spans="1:63" ht="14.25" customHeight="1" x14ac:dyDescent="0.35">
      <c r="A385" s="123"/>
      <c r="B385" s="123"/>
      <c r="C385" s="123"/>
      <c r="D385" s="123"/>
      <c r="E385" s="123"/>
      <c r="F385" s="123"/>
      <c r="G385" s="123"/>
      <c r="H385" s="123"/>
      <c r="I385" s="17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row>
    <row r="386" spans="1:63" ht="14.25" customHeight="1" x14ac:dyDescent="0.35">
      <c r="A386" s="123"/>
      <c r="B386" s="123"/>
      <c r="C386" s="123"/>
      <c r="D386" s="123"/>
      <c r="E386" s="123"/>
      <c r="F386" s="123"/>
      <c r="G386" s="123"/>
      <c r="H386" s="123"/>
      <c r="I386" s="17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row>
    <row r="387" spans="1:63" ht="14.25" customHeight="1" x14ac:dyDescent="0.35">
      <c r="A387" s="123"/>
      <c r="B387" s="123"/>
      <c r="C387" s="123"/>
      <c r="D387" s="123"/>
      <c r="E387" s="123"/>
      <c r="F387" s="123"/>
      <c r="G387" s="123"/>
      <c r="H387" s="123"/>
      <c r="I387" s="17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row>
    <row r="388" spans="1:63" ht="14.25" customHeight="1" x14ac:dyDescent="0.35">
      <c r="A388" s="123"/>
      <c r="B388" s="123"/>
      <c r="C388" s="123"/>
      <c r="D388" s="123"/>
      <c r="E388" s="123"/>
      <c r="F388" s="123"/>
      <c r="G388" s="123"/>
      <c r="H388" s="123"/>
      <c r="I388" s="17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row>
    <row r="389" spans="1:63" ht="14.25" customHeight="1" x14ac:dyDescent="0.35">
      <c r="A389" s="123"/>
      <c r="B389" s="123"/>
      <c r="C389" s="123"/>
      <c r="D389" s="123"/>
      <c r="E389" s="123"/>
      <c r="F389" s="123"/>
      <c r="G389" s="123"/>
      <c r="H389" s="123"/>
      <c r="I389" s="17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row>
    <row r="390" spans="1:63" ht="14.25" customHeight="1" x14ac:dyDescent="0.35">
      <c r="A390" s="123"/>
      <c r="B390" s="123"/>
      <c r="C390" s="123"/>
      <c r="D390" s="123"/>
      <c r="E390" s="123"/>
      <c r="F390" s="123"/>
      <c r="G390" s="123"/>
      <c r="H390" s="123"/>
      <c r="I390" s="17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3"/>
      <c r="AG390" s="123"/>
      <c r="AH390" s="123"/>
      <c r="AI390" s="123"/>
      <c r="AJ390" s="123"/>
      <c r="AK390" s="123"/>
      <c r="AL390" s="123"/>
      <c r="AM390" s="123"/>
      <c r="AN390" s="123"/>
      <c r="AO390" s="123"/>
      <c r="AP390" s="123"/>
      <c r="AQ390" s="123"/>
      <c r="AR390" s="123"/>
      <c r="AS390" s="123"/>
      <c r="AT390" s="123"/>
      <c r="AU390" s="123"/>
      <c r="AV390" s="123"/>
      <c r="AW390" s="123"/>
      <c r="AX390" s="123"/>
      <c r="AY390" s="123"/>
      <c r="AZ390" s="123"/>
      <c r="BA390" s="123"/>
      <c r="BB390" s="123"/>
      <c r="BC390" s="123"/>
      <c r="BD390" s="123"/>
      <c r="BE390" s="123"/>
      <c r="BF390" s="123"/>
      <c r="BG390" s="123"/>
      <c r="BH390" s="123"/>
      <c r="BI390" s="123"/>
      <c r="BJ390" s="123"/>
      <c r="BK390" s="123"/>
    </row>
    <row r="391" spans="1:63" ht="14.25" customHeight="1" x14ac:dyDescent="0.35">
      <c r="A391" s="123"/>
      <c r="B391" s="123"/>
      <c r="C391" s="123"/>
      <c r="D391" s="123"/>
      <c r="E391" s="123"/>
      <c r="F391" s="123"/>
      <c r="G391" s="123"/>
      <c r="H391" s="123"/>
      <c r="I391" s="17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3"/>
      <c r="AG391" s="123"/>
      <c r="AH391" s="123"/>
      <c r="AI391" s="123"/>
      <c r="AJ391" s="123"/>
      <c r="AK391" s="123"/>
      <c r="AL391" s="123"/>
      <c r="AM391" s="123"/>
      <c r="AN391" s="123"/>
      <c r="AO391" s="123"/>
      <c r="AP391" s="123"/>
      <c r="AQ391" s="123"/>
      <c r="AR391" s="123"/>
      <c r="AS391" s="123"/>
      <c r="AT391" s="123"/>
      <c r="AU391" s="123"/>
      <c r="AV391" s="123"/>
      <c r="AW391" s="123"/>
      <c r="AX391" s="123"/>
      <c r="AY391" s="123"/>
      <c r="AZ391" s="123"/>
      <c r="BA391" s="123"/>
      <c r="BB391" s="123"/>
      <c r="BC391" s="123"/>
      <c r="BD391" s="123"/>
      <c r="BE391" s="123"/>
      <c r="BF391" s="123"/>
      <c r="BG391" s="123"/>
      <c r="BH391" s="123"/>
      <c r="BI391" s="123"/>
      <c r="BJ391" s="123"/>
      <c r="BK391" s="123"/>
    </row>
    <row r="392" spans="1:63" ht="14.25" customHeight="1" x14ac:dyDescent="0.35">
      <c r="A392" s="123"/>
      <c r="B392" s="123"/>
      <c r="C392" s="123"/>
      <c r="D392" s="123"/>
      <c r="E392" s="123"/>
      <c r="F392" s="123"/>
      <c r="G392" s="123"/>
      <c r="H392" s="123"/>
      <c r="I392" s="17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row>
    <row r="393" spans="1:63" ht="14.25" customHeight="1" x14ac:dyDescent="0.35">
      <c r="A393" s="123"/>
      <c r="B393" s="123"/>
      <c r="C393" s="123"/>
      <c r="D393" s="123"/>
      <c r="E393" s="123"/>
      <c r="F393" s="123"/>
      <c r="G393" s="123"/>
      <c r="H393" s="123"/>
      <c r="I393" s="17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row>
    <row r="394" spans="1:63" ht="14.25" customHeight="1" x14ac:dyDescent="0.35">
      <c r="A394" s="123"/>
      <c r="B394" s="123"/>
      <c r="C394" s="123"/>
      <c r="D394" s="123"/>
      <c r="E394" s="123"/>
      <c r="F394" s="123"/>
      <c r="G394" s="123"/>
      <c r="H394" s="123"/>
      <c r="I394" s="17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row>
    <row r="395" spans="1:63" ht="14.25" customHeight="1" x14ac:dyDescent="0.35">
      <c r="A395" s="123"/>
      <c r="B395" s="123"/>
      <c r="C395" s="123"/>
      <c r="D395" s="123"/>
      <c r="E395" s="123"/>
      <c r="F395" s="123"/>
      <c r="G395" s="123"/>
      <c r="H395" s="123"/>
      <c r="I395" s="17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row>
    <row r="396" spans="1:63" ht="14.25" customHeight="1" x14ac:dyDescent="0.35">
      <c r="A396" s="123"/>
      <c r="B396" s="123"/>
      <c r="C396" s="123"/>
      <c r="D396" s="123"/>
      <c r="E396" s="123"/>
      <c r="F396" s="123"/>
      <c r="G396" s="123"/>
      <c r="H396" s="123"/>
      <c r="I396" s="17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row>
    <row r="397" spans="1:63" ht="14.25" customHeight="1" x14ac:dyDescent="0.35">
      <c r="A397" s="123"/>
      <c r="B397" s="123"/>
      <c r="C397" s="123"/>
      <c r="D397" s="123"/>
      <c r="E397" s="123"/>
      <c r="F397" s="123"/>
      <c r="G397" s="123"/>
      <c r="H397" s="123"/>
      <c r="I397" s="17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row>
    <row r="398" spans="1:63" ht="14.25" customHeight="1" x14ac:dyDescent="0.35">
      <c r="A398" s="123"/>
      <c r="B398" s="123"/>
      <c r="C398" s="123"/>
      <c r="D398" s="123"/>
      <c r="E398" s="123"/>
      <c r="F398" s="123"/>
      <c r="G398" s="123"/>
      <c r="H398" s="123"/>
      <c r="I398" s="17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row>
    <row r="399" spans="1:63" ht="14.25" customHeight="1" x14ac:dyDescent="0.35">
      <c r="A399" s="123"/>
      <c r="B399" s="123"/>
      <c r="C399" s="123"/>
      <c r="D399" s="123"/>
      <c r="E399" s="123"/>
      <c r="F399" s="123"/>
      <c r="G399" s="123"/>
      <c r="H399" s="123"/>
      <c r="I399" s="17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row>
    <row r="400" spans="1:63" ht="14.25" customHeight="1" x14ac:dyDescent="0.35">
      <c r="A400" s="123"/>
      <c r="B400" s="123"/>
      <c r="C400" s="123"/>
      <c r="D400" s="123"/>
      <c r="E400" s="123"/>
      <c r="F400" s="123"/>
      <c r="G400" s="123"/>
      <c r="H400" s="123"/>
      <c r="I400" s="17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3"/>
      <c r="AG400" s="123"/>
      <c r="AH400" s="123"/>
      <c r="AI400" s="123"/>
      <c r="AJ400" s="123"/>
      <c r="AK400" s="123"/>
      <c r="AL400" s="123"/>
      <c r="AM400" s="123"/>
      <c r="AN400" s="123"/>
      <c r="AO400" s="123"/>
      <c r="AP400" s="123"/>
      <c r="AQ400" s="123"/>
      <c r="AR400" s="123"/>
      <c r="AS400" s="123"/>
      <c r="AT400" s="123"/>
      <c r="AU400" s="123"/>
      <c r="AV400" s="123"/>
      <c r="AW400" s="123"/>
      <c r="AX400" s="123"/>
      <c r="AY400" s="123"/>
      <c r="AZ400" s="123"/>
      <c r="BA400" s="123"/>
      <c r="BB400" s="123"/>
      <c r="BC400" s="123"/>
      <c r="BD400" s="123"/>
      <c r="BE400" s="123"/>
      <c r="BF400" s="123"/>
      <c r="BG400" s="123"/>
      <c r="BH400" s="123"/>
      <c r="BI400" s="123"/>
      <c r="BJ400" s="123"/>
      <c r="BK400" s="123"/>
    </row>
    <row r="401" spans="1:63" ht="14.25" customHeight="1" x14ac:dyDescent="0.35">
      <c r="A401" s="123"/>
      <c r="B401" s="123"/>
      <c r="C401" s="123"/>
      <c r="D401" s="123"/>
      <c r="E401" s="123"/>
      <c r="F401" s="123"/>
      <c r="G401" s="123"/>
      <c r="H401" s="123"/>
      <c r="I401" s="173"/>
      <c r="J401" s="123"/>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3"/>
      <c r="AG401" s="123"/>
      <c r="AH401" s="123"/>
      <c r="AI401" s="123"/>
      <c r="AJ401" s="123"/>
      <c r="AK401" s="123"/>
      <c r="AL401" s="123"/>
      <c r="AM401" s="123"/>
      <c r="AN401" s="123"/>
      <c r="AO401" s="123"/>
      <c r="AP401" s="123"/>
      <c r="AQ401" s="123"/>
      <c r="AR401" s="123"/>
      <c r="AS401" s="123"/>
      <c r="AT401" s="123"/>
      <c r="AU401" s="123"/>
      <c r="AV401" s="123"/>
      <c r="AW401" s="123"/>
      <c r="AX401" s="123"/>
      <c r="AY401" s="123"/>
      <c r="AZ401" s="123"/>
      <c r="BA401" s="123"/>
      <c r="BB401" s="123"/>
      <c r="BC401" s="123"/>
      <c r="BD401" s="123"/>
      <c r="BE401" s="123"/>
      <c r="BF401" s="123"/>
      <c r="BG401" s="123"/>
      <c r="BH401" s="123"/>
      <c r="BI401" s="123"/>
      <c r="BJ401" s="123"/>
      <c r="BK401" s="123"/>
    </row>
    <row r="402" spans="1:63" ht="14.25" customHeight="1" x14ac:dyDescent="0.35">
      <c r="A402" s="123"/>
      <c r="B402" s="123"/>
      <c r="C402" s="123"/>
      <c r="D402" s="123"/>
      <c r="E402" s="123"/>
      <c r="F402" s="123"/>
      <c r="G402" s="123"/>
      <c r="H402" s="123"/>
      <c r="I402" s="17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3"/>
      <c r="AG402" s="123"/>
      <c r="AH402" s="123"/>
      <c r="AI402" s="123"/>
      <c r="AJ402" s="123"/>
      <c r="AK402" s="123"/>
      <c r="AL402" s="123"/>
      <c r="AM402" s="123"/>
      <c r="AN402" s="123"/>
      <c r="AO402" s="123"/>
      <c r="AP402" s="123"/>
      <c r="AQ402" s="123"/>
      <c r="AR402" s="123"/>
      <c r="AS402" s="123"/>
      <c r="AT402" s="123"/>
      <c r="AU402" s="123"/>
      <c r="AV402" s="123"/>
      <c r="AW402" s="123"/>
      <c r="AX402" s="123"/>
      <c r="AY402" s="123"/>
      <c r="AZ402" s="123"/>
      <c r="BA402" s="123"/>
      <c r="BB402" s="123"/>
      <c r="BC402" s="123"/>
      <c r="BD402" s="123"/>
      <c r="BE402" s="123"/>
      <c r="BF402" s="123"/>
      <c r="BG402" s="123"/>
      <c r="BH402" s="123"/>
      <c r="BI402" s="123"/>
      <c r="BJ402" s="123"/>
      <c r="BK402" s="123"/>
    </row>
    <row r="403" spans="1:63" ht="14.25" customHeight="1" x14ac:dyDescent="0.35">
      <c r="A403" s="123"/>
      <c r="B403" s="123"/>
      <c r="C403" s="123"/>
      <c r="D403" s="123"/>
      <c r="E403" s="123"/>
      <c r="F403" s="123"/>
      <c r="G403" s="123"/>
      <c r="H403" s="123"/>
      <c r="I403" s="17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3"/>
      <c r="AG403" s="123"/>
      <c r="AH403" s="123"/>
      <c r="AI403" s="123"/>
      <c r="AJ403" s="123"/>
      <c r="AK403" s="123"/>
      <c r="AL403" s="123"/>
      <c r="AM403" s="123"/>
      <c r="AN403" s="123"/>
      <c r="AO403" s="123"/>
      <c r="AP403" s="123"/>
      <c r="AQ403" s="123"/>
      <c r="AR403" s="123"/>
      <c r="AS403" s="123"/>
      <c r="AT403" s="123"/>
      <c r="AU403" s="123"/>
      <c r="AV403" s="123"/>
      <c r="AW403" s="123"/>
      <c r="AX403" s="123"/>
      <c r="AY403" s="123"/>
      <c r="AZ403" s="123"/>
      <c r="BA403" s="123"/>
      <c r="BB403" s="123"/>
      <c r="BC403" s="123"/>
      <c r="BD403" s="123"/>
      <c r="BE403" s="123"/>
      <c r="BF403" s="123"/>
      <c r="BG403" s="123"/>
      <c r="BH403" s="123"/>
      <c r="BI403" s="123"/>
      <c r="BJ403" s="123"/>
      <c r="BK403" s="123"/>
    </row>
    <row r="404" spans="1:63" ht="14.25" customHeight="1" x14ac:dyDescent="0.35">
      <c r="A404" s="123"/>
      <c r="B404" s="123"/>
      <c r="C404" s="123"/>
      <c r="D404" s="123"/>
      <c r="E404" s="123"/>
      <c r="F404" s="123"/>
      <c r="G404" s="123"/>
      <c r="H404" s="123"/>
      <c r="I404" s="17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3"/>
      <c r="AG404" s="123"/>
      <c r="AH404" s="123"/>
      <c r="AI404" s="123"/>
      <c r="AJ404" s="123"/>
      <c r="AK404" s="123"/>
      <c r="AL404" s="123"/>
      <c r="AM404" s="123"/>
      <c r="AN404" s="123"/>
      <c r="AO404" s="123"/>
      <c r="AP404" s="123"/>
      <c r="AQ404" s="123"/>
      <c r="AR404" s="123"/>
      <c r="AS404" s="123"/>
      <c r="AT404" s="123"/>
      <c r="AU404" s="123"/>
      <c r="AV404" s="123"/>
      <c r="AW404" s="123"/>
      <c r="AX404" s="123"/>
      <c r="AY404" s="123"/>
      <c r="AZ404" s="123"/>
      <c r="BA404" s="123"/>
      <c r="BB404" s="123"/>
      <c r="BC404" s="123"/>
      <c r="BD404" s="123"/>
      <c r="BE404" s="123"/>
      <c r="BF404" s="123"/>
      <c r="BG404" s="123"/>
      <c r="BH404" s="123"/>
      <c r="BI404" s="123"/>
      <c r="BJ404" s="123"/>
      <c r="BK404" s="123"/>
    </row>
    <row r="405" spans="1:63" ht="14.25" customHeight="1" x14ac:dyDescent="0.35">
      <c r="A405" s="123"/>
      <c r="B405" s="123"/>
      <c r="C405" s="123"/>
      <c r="D405" s="123"/>
      <c r="E405" s="123"/>
      <c r="F405" s="123"/>
      <c r="G405" s="123"/>
      <c r="H405" s="123"/>
      <c r="I405" s="17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row>
    <row r="406" spans="1:63" ht="14.25" customHeight="1" x14ac:dyDescent="0.35">
      <c r="A406" s="123"/>
      <c r="B406" s="123"/>
      <c r="C406" s="123"/>
      <c r="D406" s="123"/>
      <c r="E406" s="123"/>
      <c r="F406" s="123"/>
      <c r="G406" s="123"/>
      <c r="H406" s="123"/>
      <c r="I406" s="17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row>
    <row r="407" spans="1:63" ht="14.25" customHeight="1" x14ac:dyDescent="0.35">
      <c r="A407" s="123"/>
      <c r="B407" s="123"/>
      <c r="C407" s="123"/>
      <c r="D407" s="123"/>
      <c r="E407" s="123"/>
      <c r="F407" s="123"/>
      <c r="G407" s="123"/>
      <c r="H407" s="123"/>
      <c r="I407" s="17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row>
    <row r="408" spans="1:63" ht="14.25" customHeight="1" x14ac:dyDescent="0.35">
      <c r="A408" s="123"/>
      <c r="B408" s="123"/>
      <c r="C408" s="123"/>
      <c r="D408" s="123"/>
      <c r="E408" s="123"/>
      <c r="F408" s="123"/>
      <c r="G408" s="123"/>
      <c r="H408" s="123"/>
      <c r="I408" s="17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row>
    <row r="409" spans="1:63" ht="14.25" customHeight="1" x14ac:dyDescent="0.35">
      <c r="A409" s="123"/>
      <c r="B409" s="123"/>
      <c r="C409" s="123"/>
      <c r="D409" s="123"/>
      <c r="E409" s="123"/>
      <c r="F409" s="123"/>
      <c r="G409" s="123"/>
      <c r="H409" s="123"/>
      <c r="I409" s="17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3"/>
      <c r="AG409" s="123"/>
      <c r="AH409" s="123"/>
      <c r="AI409" s="123"/>
      <c r="AJ409" s="123"/>
      <c r="AK409" s="123"/>
      <c r="AL409" s="123"/>
      <c r="AM409" s="123"/>
      <c r="AN409" s="123"/>
      <c r="AO409" s="123"/>
      <c r="AP409" s="123"/>
      <c r="AQ409" s="123"/>
      <c r="AR409" s="123"/>
      <c r="AS409" s="123"/>
      <c r="AT409" s="123"/>
      <c r="AU409" s="123"/>
      <c r="AV409" s="123"/>
      <c r="AW409" s="123"/>
      <c r="AX409" s="123"/>
      <c r="AY409" s="123"/>
      <c r="AZ409" s="123"/>
      <c r="BA409" s="123"/>
      <c r="BB409" s="123"/>
      <c r="BC409" s="123"/>
      <c r="BD409" s="123"/>
      <c r="BE409" s="123"/>
      <c r="BF409" s="123"/>
      <c r="BG409" s="123"/>
      <c r="BH409" s="123"/>
      <c r="BI409" s="123"/>
      <c r="BJ409" s="123"/>
      <c r="BK409" s="123"/>
    </row>
    <row r="410" spans="1:63" ht="14.25" customHeight="1" x14ac:dyDescent="0.35">
      <c r="A410" s="123"/>
      <c r="B410" s="123"/>
      <c r="C410" s="123"/>
      <c r="D410" s="123"/>
      <c r="E410" s="123"/>
      <c r="F410" s="123"/>
      <c r="G410" s="123"/>
      <c r="H410" s="123"/>
      <c r="I410" s="17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3"/>
      <c r="AG410" s="123"/>
      <c r="AH410" s="123"/>
      <c r="AI410" s="123"/>
      <c r="AJ410" s="123"/>
      <c r="AK410" s="123"/>
      <c r="AL410" s="123"/>
      <c r="AM410" s="123"/>
      <c r="AN410" s="123"/>
      <c r="AO410" s="123"/>
      <c r="AP410" s="123"/>
      <c r="AQ410" s="123"/>
      <c r="AR410" s="123"/>
      <c r="AS410" s="123"/>
      <c r="AT410" s="123"/>
      <c r="AU410" s="123"/>
      <c r="AV410" s="123"/>
      <c r="AW410" s="123"/>
      <c r="AX410" s="123"/>
      <c r="AY410" s="123"/>
      <c r="AZ410" s="123"/>
      <c r="BA410" s="123"/>
      <c r="BB410" s="123"/>
      <c r="BC410" s="123"/>
      <c r="BD410" s="123"/>
      <c r="BE410" s="123"/>
      <c r="BF410" s="123"/>
      <c r="BG410" s="123"/>
      <c r="BH410" s="123"/>
      <c r="BI410" s="123"/>
      <c r="BJ410" s="123"/>
      <c r="BK410" s="123"/>
    </row>
    <row r="411" spans="1:63" ht="14.25" customHeight="1" x14ac:dyDescent="0.35">
      <c r="A411" s="123"/>
      <c r="B411" s="123"/>
      <c r="C411" s="123"/>
      <c r="D411" s="123"/>
      <c r="E411" s="123"/>
      <c r="F411" s="123"/>
      <c r="G411" s="123"/>
      <c r="H411" s="123"/>
      <c r="I411" s="17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row>
    <row r="412" spans="1:63" ht="14.25" customHeight="1" x14ac:dyDescent="0.35">
      <c r="A412" s="123"/>
      <c r="B412" s="123"/>
      <c r="C412" s="123"/>
      <c r="D412" s="123"/>
      <c r="E412" s="123"/>
      <c r="F412" s="123"/>
      <c r="G412" s="123"/>
      <c r="H412" s="123"/>
      <c r="I412" s="17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row>
    <row r="413" spans="1:63" ht="14.25" customHeight="1" x14ac:dyDescent="0.35">
      <c r="A413" s="123"/>
      <c r="B413" s="123"/>
      <c r="C413" s="123"/>
      <c r="D413" s="123"/>
      <c r="E413" s="123"/>
      <c r="F413" s="123"/>
      <c r="G413" s="123"/>
      <c r="H413" s="123"/>
      <c r="I413" s="17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row>
    <row r="414" spans="1:63" ht="14.25" customHeight="1" x14ac:dyDescent="0.35">
      <c r="A414" s="123"/>
      <c r="B414" s="123"/>
      <c r="C414" s="123"/>
      <c r="D414" s="123"/>
      <c r="E414" s="123"/>
      <c r="F414" s="123"/>
      <c r="G414" s="123"/>
      <c r="H414" s="123"/>
      <c r="I414" s="17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row>
    <row r="415" spans="1:63" ht="14.25" customHeight="1" x14ac:dyDescent="0.35">
      <c r="A415" s="123"/>
      <c r="B415" s="123"/>
      <c r="C415" s="123"/>
      <c r="D415" s="123"/>
      <c r="E415" s="123"/>
      <c r="F415" s="123"/>
      <c r="G415" s="123"/>
      <c r="H415" s="123"/>
      <c r="I415" s="17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3"/>
      <c r="AG415" s="123"/>
      <c r="AH415" s="123"/>
      <c r="AI415" s="123"/>
      <c r="AJ415" s="123"/>
      <c r="AK415" s="123"/>
      <c r="AL415" s="123"/>
      <c r="AM415" s="123"/>
      <c r="AN415" s="123"/>
      <c r="AO415" s="123"/>
      <c r="AP415" s="123"/>
      <c r="AQ415" s="123"/>
      <c r="AR415" s="123"/>
      <c r="AS415" s="123"/>
      <c r="AT415" s="123"/>
      <c r="AU415" s="123"/>
      <c r="AV415" s="123"/>
      <c r="AW415" s="123"/>
      <c r="AX415" s="123"/>
      <c r="AY415" s="123"/>
      <c r="AZ415" s="123"/>
      <c r="BA415" s="123"/>
      <c r="BB415" s="123"/>
      <c r="BC415" s="123"/>
      <c r="BD415" s="123"/>
      <c r="BE415" s="123"/>
      <c r="BF415" s="123"/>
      <c r="BG415" s="123"/>
      <c r="BH415" s="123"/>
      <c r="BI415" s="123"/>
      <c r="BJ415" s="123"/>
      <c r="BK415" s="123"/>
    </row>
    <row r="416" spans="1:63" ht="14.25" customHeight="1" x14ac:dyDescent="0.35">
      <c r="A416" s="123"/>
      <c r="B416" s="123"/>
      <c r="C416" s="123"/>
      <c r="D416" s="123"/>
      <c r="E416" s="123"/>
      <c r="F416" s="123"/>
      <c r="G416" s="123"/>
      <c r="H416" s="123"/>
      <c r="I416" s="17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3"/>
      <c r="AG416" s="123"/>
      <c r="AH416" s="123"/>
      <c r="AI416" s="123"/>
      <c r="AJ416" s="123"/>
      <c r="AK416" s="123"/>
      <c r="AL416" s="123"/>
      <c r="AM416" s="123"/>
      <c r="AN416" s="123"/>
      <c r="AO416" s="123"/>
      <c r="AP416" s="123"/>
      <c r="AQ416" s="123"/>
      <c r="AR416" s="123"/>
      <c r="AS416" s="123"/>
      <c r="AT416" s="123"/>
      <c r="AU416" s="123"/>
      <c r="AV416" s="123"/>
      <c r="AW416" s="123"/>
      <c r="AX416" s="123"/>
      <c r="AY416" s="123"/>
      <c r="AZ416" s="123"/>
      <c r="BA416" s="123"/>
      <c r="BB416" s="123"/>
      <c r="BC416" s="123"/>
      <c r="BD416" s="123"/>
      <c r="BE416" s="123"/>
      <c r="BF416" s="123"/>
      <c r="BG416" s="123"/>
      <c r="BH416" s="123"/>
      <c r="BI416" s="123"/>
      <c r="BJ416" s="123"/>
      <c r="BK416" s="123"/>
    </row>
    <row r="417" spans="1:63" ht="14.25" customHeight="1" x14ac:dyDescent="0.35">
      <c r="A417" s="123"/>
      <c r="B417" s="123"/>
      <c r="C417" s="123"/>
      <c r="D417" s="123"/>
      <c r="E417" s="123"/>
      <c r="F417" s="123"/>
      <c r="G417" s="123"/>
      <c r="H417" s="123"/>
      <c r="I417" s="17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row>
    <row r="418" spans="1:63" ht="14.25" customHeight="1" x14ac:dyDescent="0.35">
      <c r="A418" s="123"/>
      <c r="B418" s="123"/>
      <c r="C418" s="123"/>
      <c r="D418" s="123"/>
      <c r="E418" s="123"/>
      <c r="F418" s="123"/>
      <c r="G418" s="123"/>
      <c r="H418" s="123"/>
      <c r="I418" s="17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row>
    <row r="419" spans="1:63" ht="14.25" customHeight="1" x14ac:dyDescent="0.35">
      <c r="A419" s="123"/>
      <c r="B419" s="123"/>
      <c r="C419" s="123"/>
      <c r="D419" s="123"/>
      <c r="E419" s="123"/>
      <c r="F419" s="123"/>
      <c r="G419" s="123"/>
      <c r="H419" s="123"/>
      <c r="I419" s="17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row>
    <row r="420" spans="1:63" ht="14.25" customHeight="1" x14ac:dyDescent="0.35">
      <c r="A420" s="123"/>
      <c r="B420" s="123"/>
      <c r="C420" s="123"/>
      <c r="D420" s="123"/>
      <c r="E420" s="123"/>
      <c r="F420" s="123"/>
      <c r="G420" s="123"/>
      <c r="H420" s="123"/>
      <c r="I420" s="17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row>
    <row r="421" spans="1:63" ht="14.25" customHeight="1" x14ac:dyDescent="0.35">
      <c r="A421" s="123"/>
      <c r="B421" s="123"/>
      <c r="C421" s="123"/>
      <c r="D421" s="123"/>
      <c r="E421" s="123"/>
      <c r="F421" s="123"/>
      <c r="G421" s="123"/>
      <c r="H421" s="123"/>
      <c r="I421" s="17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3"/>
      <c r="AG421" s="123"/>
      <c r="AH421" s="123"/>
      <c r="AI421" s="123"/>
      <c r="AJ421" s="123"/>
      <c r="AK421" s="123"/>
      <c r="AL421" s="123"/>
      <c r="AM421" s="123"/>
      <c r="AN421" s="123"/>
      <c r="AO421" s="123"/>
      <c r="AP421" s="123"/>
      <c r="AQ421" s="123"/>
      <c r="AR421" s="123"/>
      <c r="AS421" s="123"/>
      <c r="AT421" s="123"/>
      <c r="AU421" s="123"/>
      <c r="AV421" s="123"/>
      <c r="AW421" s="123"/>
      <c r="AX421" s="123"/>
      <c r="AY421" s="123"/>
      <c r="AZ421" s="123"/>
      <c r="BA421" s="123"/>
      <c r="BB421" s="123"/>
      <c r="BC421" s="123"/>
      <c r="BD421" s="123"/>
      <c r="BE421" s="123"/>
      <c r="BF421" s="123"/>
      <c r="BG421" s="123"/>
      <c r="BH421" s="123"/>
      <c r="BI421" s="123"/>
      <c r="BJ421" s="123"/>
      <c r="BK421" s="123"/>
    </row>
    <row r="422" spans="1:63" ht="14.25" customHeight="1" x14ac:dyDescent="0.35">
      <c r="A422" s="123"/>
      <c r="B422" s="123"/>
      <c r="C422" s="123"/>
      <c r="D422" s="123"/>
      <c r="E422" s="123"/>
      <c r="F422" s="123"/>
      <c r="G422" s="123"/>
      <c r="H422" s="123"/>
      <c r="I422" s="17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3"/>
      <c r="AG422" s="123"/>
      <c r="AH422" s="123"/>
      <c r="AI422" s="123"/>
      <c r="AJ422" s="123"/>
      <c r="AK422" s="123"/>
      <c r="AL422" s="123"/>
      <c r="AM422" s="123"/>
      <c r="AN422" s="123"/>
      <c r="AO422" s="123"/>
      <c r="AP422" s="123"/>
      <c r="AQ422" s="123"/>
      <c r="AR422" s="123"/>
      <c r="AS422" s="123"/>
      <c r="AT422" s="123"/>
      <c r="AU422" s="123"/>
      <c r="AV422" s="123"/>
      <c r="AW422" s="123"/>
      <c r="AX422" s="123"/>
      <c r="AY422" s="123"/>
      <c r="AZ422" s="123"/>
      <c r="BA422" s="123"/>
      <c r="BB422" s="123"/>
      <c r="BC422" s="123"/>
      <c r="BD422" s="123"/>
      <c r="BE422" s="123"/>
      <c r="BF422" s="123"/>
      <c r="BG422" s="123"/>
      <c r="BH422" s="123"/>
      <c r="BI422" s="123"/>
      <c r="BJ422" s="123"/>
      <c r="BK422" s="123"/>
    </row>
    <row r="423" spans="1:63" ht="14.25" customHeight="1" x14ac:dyDescent="0.35">
      <c r="A423" s="123"/>
      <c r="B423" s="123"/>
      <c r="C423" s="123"/>
      <c r="D423" s="123"/>
      <c r="E423" s="123"/>
      <c r="F423" s="123"/>
      <c r="G423" s="123"/>
      <c r="H423" s="123"/>
      <c r="I423" s="17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3"/>
      <c r="AG423" s="123"/>
      <c r="AH423" s="123"/>
      <c r="AI423" s="123"/>
      <c r="AJ423" s="123"/>
      <c r="AK423" s="123"/>
      <c r="AL423" s="123"/>
      <c r="AM423" s="123"/>
      <c r="AN423" s="123"/>
      <c r="AO423" s="123"/>
      <c r="AP423" s="123"/>
      <c r="AQ423" s="123"/>
      <c r="AR423" s="123"/>
      <c r="AS423" s="123"/>
      <c r="AT423" s="123"/>
      <c r="AU423" s="123"/>
      <c r="AV423" s="123"/>
      <c r="AW423" s="123"/>
      <c r="AX423" s="123"/>
      <c r="AY423" s="123"/>
      <c r="AZ423" s="123"/>
      <c r="BA423" s="123"/>
      <c r="BB423" s="123"/>
      <c r="BC423" s="123"/>
      <c r="BD423" s="123"/>
      <c r="BE423" s="123"/>
      <c r="BF423" s="123"/>
      <c r="BG423" s="123"/>
      <c r="BH423" s="123"/>
      <c r="BI423" s="123"/>
      <c r="BJ423" s="123"/>
      <c r="BK423" s="123"/>
    </row>
    <row r="424" spans="1:63" ht="14.25" customHeight="1" x14ac:dyDescent="0.35">
      <c r="A424" s="123"/>
      <c r="B424" s="123"/>
      <c r="C424" s="123"/>
      <c r="D424" s="123"/>
      <c r="E424" s="123"/>
      <c r="F424" s="123"/>
      <c r="G424" s="123"/>
      <c r="H424" s="123"/>
      <c r="I424" s="17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row>
    <row r="425" spans="1:63" ht="14.25" customHeight="1" x14ac:dyDescent="0.35">
      <c r="A425" s="123"/>
      <c r="B425" s="123"/>
      <c r="C425" s="123"/>
      <c r="D425" s="123"/>
      <c r="E425" s="123"/>
      <c r="F425" s="123"/>
      <c r="G425" s="123"/>
      <c r="H425" s="123"/>
      <c r="I425" s="17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row>
    <row r="426" spans="1:63" ht="14.25" customHeight="1" x14ac:dyDescent="0.35">
      <c r="A426" s="123"/>
      <c r="B426" s="123"/>
      <c r="C426" s="123"/>
      <c r="D426" s="123"/>
      <c r="E426" s="123"/>
      <c r="F426" s="123"/>
      <c r="G426" s="123"/>
      <c r="H426" s="123"/>
      <c r="I426" s="17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row>
    <row r="427" spans="1:63" ht="14.25" customHeight="1" x14ac:dyDescent="0.35">
      <c r="A427" s="123"/>
      <c r="B427" s="123"/>
      <c r="C427" s="123"/>
      <c r="D427" s="123"/>
      <c r="E427" s="123"/>
      <c r="F427" s="123"/>
      <c r="G427" s="123"/>
      <c r="H427" s="123"/>
      <c r="I427" s="17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row>
    <row r="428" spans="1:63" ht="14.25" customHeight="1" x14ac:dyDescent="0.35">
      <c r="A428" s="123"/>
      <c r="B428" s="123"/>
      <c r="C428" s="123"/>
      <c r="D428" s="123"/>
      <c r="E428" s="123"/>
      <c r="F428" s="123"/>
      <c r="G428" s="123"/>
      <c r="H428" s="123"/>
      <c r="I428" s="17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row>
    <row r="429" spans="1:63" ht="14.25" customHeight="1" x14ac:dyDescent="0.35">
      <c r="A429" s="123"/>
      <c r="B429" s="123"/>
      <c r="C429" s="123"/>
      <c r="D429" s="123"/>
      <c r="E429" s="123"/>
      <c r="F429" s="123"/>
      <c r="G429" s="123"/>
      <c r="H429" s="123"/>
      <c r="I429" s="17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row>
    <row r="430" spans="1:63" ht="14.25" customHeight="1" x14ac:dyDescent="0.35">
      <c r="A430" s="123"/>
      <c r="B430" s="123"/>
      <c r="C430" s="123"/>
      <c r="D430" s="123"/>
      <c r="E430" s="123"/>
      <c r="F430" s="123"/>
      <c r="G430" s="123"/>
      <c r="H430" s="123"/>
      <c r="I430" s="17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row>
    <row r="431" spans="1:63" ht="14.25" customHeight="1" x14ac:dyDescent="0.35">
      <c r="A431" s="123"/>
      <c r="B431" s="123"/>
      <c r="C431" s="123"/>
      <c r="D431" s="123"/>
      <c r="E431" s="123"/>
      <c r="F431" s="123"/>
      <c r="G431" s="123"/>
      <c r="H431" s="123"/>
      <c r="I431" s="17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row>
    <row r="432" spans="1:63" ht="14.25" customHeight="1" x14ac:dyDescent="0.35">
      <c r="A432" s="123"/>
      <c r="B432" s="123"/>
      <c r="C432" s="123"/>
      <c r="D432" s="123"/>
      <c r="E432" s="123"/>
      <c r="F432" s="123"/>
      <c r="G432" s="123"/>
      <c r="H432" s="123"/>
      <c r="I432" s="17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row>
    <row r="433" spans="1:63" ht="14.25" customHeight="1" x14ac:dyDescent="0.35">
      <c r="A433" s="123"/>
      <c r="B433" s="123"/>
      <c r="C433" s="123"/>
      <c r="D433" s="123"/>
      <c r="E433" s="123"/>
      <c r="F433" s="123"/>
      <c r="G433" s="123"/>
      <c r="H433" s="123"/>
      <c r="I433" s="17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row>
    <row r="434" spans="1:63" ht="14.25" customHeight="1" x14ac:dyDescent="0.35">
      <c r="A434" s="123"/>
      <c r="B434" s="123"/>
      <c r="C434" s="123"/>
      <c r="D434" s="123"/>
      <c r="E434" s="123"/>
      <c r="F434" s="123"/>
      <c r="G434" s="123"/>
      <c r="H434" s="123"/>
      <c r="I434" s="17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row>
    <row r="435" spans="1:63" ht="14.25" customHeight="1" x14ac:dyDescent="0.35">
      <c r="A435" s="123"/>
      <c r="B435" s="123"/>
      <c r="C435" s="123"/>
      <c r="D435" s="123"/>
      <c r="E435" s="123"/>
      <c r="F435" s="123"/>
      <c r="G435" s="123"/>
      <c r="H435" s="123"/>
      <c r="I435" s="17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row>
    <row r="436" spans="1:63" ht="14.25" customHeight="1" x14ac:dyDescent="0.35">
      <c r="A436" s="123"/>
      <c r="B436" s="123"/>
      <c r="C436" s="123"/>
      <c r="D436" s="123"/>
      <c r="E436" s="123"/>
      <c r="F436" s="123"/>
      <c r="G436" s="123"/>
      <c r="H436" s="123"/>
      <c r="I436" s="173"/>
      <c r="J436" s="123"/>
      <c r="K436" s="123"/>
      <c r="L436" s="12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row>
    <row r="437" spans="1:63" ht="14.25" customHeight="1" x14ac:dyDescent="0.35">
      <c r="A437" s="123"/>
      <c r="B437" s="123"/>
      <c r="C437" s="123"/>
      <c r="D437" s="123"/>
      <c r="E437" s="123"/>
      <c r="F437" s="123"/>
      <c r="G437" s="123"/>
      <c r="H437" s="123"/>
      <c r="I437" s="17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row>
    <row r="438" spans="1:63" ht="14.25" customHeight="1" x14ac:dyDescent="0.35">
      <c r="A438" s="123"/>
      <c r="B438" s="123"/>
      <c r="C438" s="123"/>
      <c r="D438" s="123"/>
      <c r="E438" s="123"/>
      <c r="F438" s="123"/>
      <c r="G438" s="123"/>
      <c r="H438" s="123"/>
      <c r="I438" s="17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row>
    <row r="439" spans="1:63" ht="14.25" customHeight="1" x14ac:dyDescent="0.35">
      <c r="A439" s="123"/>
      <c r="B439" s="123"/>
      <c r="C439" s="123"/>
      <c r="D439" s="123"/>
      <c r="E439" s="123"/>
      <c r="F439" s="123"/>
      <c r="G439" s="123"/>
      <c r="H439" s="123"/>
      <c r="I439" s="17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row>
    <row r="440" spans="1:63" ht="14.25" customHeight="1" x14ac:dyDescent="0.35">
      <c r="A440" s="123"/>
      <c r="B440" s="123"/>
      <c r="C440" s="123"/>
      <c r="D440" s="123"/>
      <c r="E440" s="123"/>
      <c r="F440" s="123"/>
      <c r="G440" s="123"/>
      <c r="H440" s="123"/>
      <c r="I440" s="17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row>
    <row r="441" spans="1:63" ht="14.25" customHeight="1" x14ac:dyDescent="0.35">
      <c r="A441" s="123"/>
      <c r="B441" s="123"/>
      <c r="C441" s="123"/>
      <c r="D441" s="123"/>
      <c r="E441" s="123"/>
      <c r="F441" s="123"/>
      <c r="G441" s="123"/>
      <c r="H441" s="123"/>
      <c r="I441" s="17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row>
    <row r="442" spans="1:63" ht="14.25" customHeight="1" x14ac:dyDescent="0.35">
      <c r="A442" s="123"/>
      <c r="B442" s="123"/>
      <c r="C442" s="123"/>
      <c r="D442" s="123"/>
      <c r="E442" s="123"/>
      <c r="F442" s="123"/>
      <c r="G442" s="123"/>
      <c r="H442" s="123"/>
      <c r="I442" s="17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row>
    <row r="443" spans="1:63" ht="14.25" customHeight="1" x14ac:dyDescent="0.35">
      <c r="A443" s="123"/>
      <c r="B443" s="123"/>
      <c r="C443" s="123"/>
      <c r="D443" s="123"/>
      <c r="E443" s="123"/>
      <c r="F443" s="123"/>
      <c r="G443" s="123"/>
      <c r="H443" s="123"/>
      <c r="I443" s="17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row>
    <row r="444" spans="1:63" ht="14.25" customHeight="1" x14ac:dyDescent="0.35">
      <c r="A444" s="123"/>
      <c r="B444" s="123"/>
      <c r="C444" s="123"/>
      <c r="D444" s="123"/>
      <c r="E444" s="123"/>
      <c r="F444" s="123"/>
      <c r="G444" s="123"/>
      <c r="H444" s="123"/>
      <c r="I444" s="17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row>
    <row r="445" spans="1:63" ht="14.25" customHeight="1" x14ac:dyDescent="0.35">
      <c r="A445" s="123"/>
      <c r="B445" s="123"/>
      <c r="C445" s="123"/>
      <c r="D445" s="123"/>
      <c r="E445" s="123"/>
      <c r="F445" s="123"/>
      <c r="G445" s="123"/>
      <c r="H445" s="123"/>
      <c r="I445" s="17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row>
    <row r="446" spans="1:63" ht="14.25" customHeight="1" x14ac:dyDescent="0.35">
      <c r="A446" s="123"/>
      <c r="B446" s="123"/>
      <c r="C446" s="123"/>
      <c r="D446" s="123"/>
      <c r="E446" s="123"/>
      <c r="F446" s="123"/>
      <c r="G446" s="123"/>
      <c r="H446" s="123"/>
      <c r="I446" s="17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row>
    <row r="447" spans="1:63" ht="14.25" customHeight="1" x14ac:dyDescent="0.35">
      <c r="A447" s="123"/>
      <c r="B447" s="123"/>
      <c r="C447" s="123"/>
      <c r="D447" s="123"/>
      <c r="E447" s="123"/>
      <c r="F447" s="123"/>
      <c r="G447" s="123"/>
      <c r="H447" s="123"/>
      <c r="I447" s="17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row>
    <row r="448" spans="1:63" ht="14.25" customHeight="1" x14ac:dyDescent="0.35">
      <c r="A448" s="123"/>
      <c r="B448" s="123"/>
      <c r="C448" s="123"/>
      <c r="D448" s="123"/>
      <c r="E448" s="123"/>
      <c r="F448" s="123"/>
      <c r="G448" s="123"/>
      <c r="H448" s="123"/>
      <c r="I448" s="17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row>
    <row r="449" spans="1:63" ht="14.25" customHeight="1" x14ac:dyDescent="0.35">
      <c r="A449" s="123"/>
      <c r="B449" s="123"/>
      <c r="C449" s="123"/>
      <c r="D449" s="123"/>
      <c r="E449" s="123"/>
      <c r="F449" s="123"/>
      <c r="G449" s="123"/>
      <c r="H449" s="123"/>
      <c r="I449" s="17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row>
    <row r="450" spans="1:63" ht="14.25" customHeight="1" x14ac:dyDescent="0.35">
      <c r="A450" s="123"/>
      <c r="B450" s="123"/>
      <c r="C450" s="123"/>
      <c r="D450" s="123"/>
      <c r="E450" s="123"/>
      <c r="F450" s="123"/>
      <c r="G450" s="123"/>
      <c r="H450" s="123"/>
      <c r="I450" s="17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row>
    <row r="451" spans="1:63" ht="14.25" customHeight="1" x14ac:dyDescent="0.35">
      <c r="A451" s="123"/>
      <c r="B451" s="123"/>
      <c r="C451" s="123"/>
      <c r="D451" s="123"/>
      <c r="E451" s="123"/>
      <c r="F451" s="123"/>
      <c r="G451" s="123"/>
      <c r="H451" s="123"/>
      <c r="I451" s="17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row>
    <row r="452" spans="1:63" ht="14.25" customHeight="1" x14ac:dyDescent="0.35">
      <c r="A452" s="123"/>
      <c r="B452" s="123"/>
      <c r="C452" s="123"/>
      <c r="D452" s="123"/>
      <c r="E452" s="123"/>
      <c r="F452" s="123"/>
      <c r="G452" s="123"/>
      <c r="H452" s="123"/>
      <c r="I452" s="17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row>
    <row r="453" spans="1:63" ht="14.25" customHeight="1" x14ac:dyDescent="0.35">
      <c r="A453" s="123"/>
      <c r="B453" s="123"/>
      <c r="C453" s="123"/>
      <c r="D453" s="123"/>
      <c r="E453" s="123"/>
      <c r="F453" s="123"/>
      <c r="G453" s="123"/>
      <c r="H453" s="123"/>
      <c r="I453" s="17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row>
    <row r="454" spans="1:63" ht="14.25" customHeight="1" x14ac:dyDescent="0.35">
      <c r="A454" s="123"/>
      <c r="B454" s="123"/>
      <c r="C454" s="123"/>
      <c r="D454" s="123"/>
      <c r="E454" s="123"/>
      <c r="F454" s="123"/>
      <c r="G454" s="123"/>
      <c r="H454" s="123"/>
      <c r="I454" s="17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row>
    <row r="455" spans="1:63" ht="14.25" customHeight="1" x14ac:dyDescent="0.35">
      <c r="A455" s="123"/>
      <c r="B455" s="123"/>
      <c r="C455" s="123"/>
      <c r="D455" s="123"/>
      <c r="E455" s="123"/>
      <c r="F455" s="123"/>
      <c r="G455" s="123"/>
      <c r="H455" s="123"/>
      <c r="I455" s="17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row>
    <row r="456" spans="1:63" ht="14.25" customHeight="1" x14ac:dyDescent="0.35">
      <c r="A456" s="123"/>
      <c r="B456" s="123"/>
      <c r="C456" s="123"/>
      <c r="D456" s="123"/>
      <c r="E456" s="123"/>
      <c r="F456" s="123"/>
      <c r="G456" s="123"/>
      <c r="H456" s="123"/>
      <c r="I456" s="17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row>
    <row r="457" spans="1:63" ht="14.25" customHeight="1" x14ac:dyDescent="0.35">
      <c r="A457" s="123"/>
      <c r="B457" s="123"/>
      <c r="C457" s="123"/>
      <c r="D457" s="123"/>
      <c r="E457" s="123"/>
      <c r="F457" s="123"/>
      <c r="G457" s="123"/>
      <c r="H457" s="123"/>
      <c r="I457" s="17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row>
    <row r="458" spans="1:63" ht="14.25" customHeight="1" x14ac:dyDescent="0.35">
      <c r="A458" s="123"/>
      <c r="B458" s="123"/>
      <c r="C458" s="123"/>
      <c r="D458" s="123"/>
      <c r="E458" s="123"/>
      <c r="F458" s="123"/>
      <c r="G458" s="123"/>
      <c r="H458" s="123"/>
      <c r="I458" s="17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row>
    <row r="459" spans="1:63" ht="14.25" customHeight="1" x14ac:dyDescent="0.35">
      <c r="A459" s="123"/>
      <c r="B459" s="123"/>
      <c r="C459" s="123"/>
      <c r="D459" s="123"/>
      <c r="E459" s="123"/>
      <c r="F459" s="123"/>
      <c r="G459" s="123"/>
      <c r="H459" s="123"/>
      <c r="I459" s="17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row>
    <row r="460" spans="1:63" ht="14.25" customHeight="1" x14ac:dyDescent="0.35">
      <c r="A460" s="123"/>
      <c r="B460" s="123"/>
      <c r="C460" s="123"/>
      <c r="D460" s="123"/>
      <c r="E460" s="123"/>
      <c r="F460" s="123"/>
      <c r="G460" s="123"/>
      <c r="H460" s="123"/>
      <c r="I460" s="17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row>
    <row r="461" spans="1:63" ht="14.25" customHeight="1" x14ac:dyDescent="0.35">
      <c r="A461" s="123"/>
      <c r="B461" s="123"/>
      <c r="C461" s="123"/>
      <c r="D461" s="123"/>
      <c r="E461" s="123"/>
      <c r="F461" s="123"/>
      <c r="G461" s="123"/>
      <c r="H461" s="123"/>
      <c r="I461" s="17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row>
    <row r="462" spans="1:63" ht="14.25" customHeight="1" x14ac:dyDescent="0.35">
      <c r="A462" s="123"/>
      <c r="B462" s="123"/>
      <c r="C462" s="123"/>
      <c r="D462" s="123"/>
      <c r="E462" s="123"/>
      <c r="F462" s="123"/>
      <c r="G462" s="123"/>
      <c r="H462" s="123"/>
      <c r="I462" s="17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row>
    <row r="463" spans="1:63" ht="14.25" customHeight="1" x14ac:dyDescent="0.35">
      <c r="A463" s="123"/>
      <c r="B463" s="123"/>
      <c r="C463" s="123"/>
      <c r="D463" s="123"/>
      <c r="E463" s="123"/>
      <c r="F463" s="123"/>
      <c r="G463" s="123"/>
      <c r="H463" s="123"/>
      <c r="I463" s="17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row>
    <row r="464" spans="1:63" ht="14.25" customHeight="1" x14ac:dyDescent="0.35">
      <c r="A464" s="123"/>
      <c r="B464" s="123"/>
      <c r="C464" s="123"/>
      <c r="D464" s="123"/>
      <c r="E464" s="123"/>
      <c r="F464" s="123"/>
      <c r="G464" s="123"/>
      <c r="H464" s="123"/>
      <c r="I464" s="17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row>
    <row r="465" spans="1:63" ht="14.25" customHeight="1" x14ac:dyDescent="0.35">
      <c r="A465" s="123"/>
      <c r="B465" s="123"/>
      <c r="C465" s="123"/>
      <c r="D465" s="123"/>
      <c r="E465" s="123"/>
      <c r="F465" s="123"/>
      <c r="G465" s="123"/>
      <c r="H465" s="123"/>
      <c r="I465" s="17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row>
    <row r="466" spans="1:63" ht="14.25" customHeight="1" x14ac:dyDescent="0.35">
      <c r="A466" s="123"/>
      <c r="B466" s="123"/>
      <c r="C466" s="123"/>
      <c r="D466" s="123"/>
      <c r="E466" s="123"/>
      <c r="F466" s="123"/>
      <c r="G466" s="123"/>
      <c r="H466" s="123"/>
      <c r="I466" s="17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row>
    <row r="467" spans="1:63" ht="14.25" customHeight="1" x14ac:dyDescent="0.35">
      <c r="A467" s="123"/>
      <c r="B467" s="123"/>
      <c r="C467" s="123"/>
      <c r="D467" s="123"/>
      <c r="E467" s="123"/>
      <c r="F467" s="123"/>
      <c r="G467" s="123"/>
      <c r="H467" s="123"/>
      <c r="I467" s="17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row>
    <row r="468" spans="1:63" ht="14.25" customHeight="1" x14ac:dyDescent="0.35">
      <c r="A468" s="123"/>
      <c r="B468" s="123"/>
      <c r="C468" s="123"/>
      <c r="D468" s="123"/>
      <c r="E468" s="123"/>
      <c r="F468" s="123"/>
      <c r="G468" s="123"/>
      <c r="H468" s="123"/>
      <c r="I468" s="17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row>
    <row r="469" spans="1:63" ht="14.25" customHeight="1" x14ac:dyDescent="0.35">
      <c r="A469" s="123"/>
      <c r="B469" s="123"/>
      <c r="C469" s="123"/>
      <c r="D469" s="123"/>
      <c r="E469" s="123"/>
      <c r="F469" s="123"/>
      <c r="G469" s="123"/>
      <c r="H469" s="123"/>
      <c r="I469" s="17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row>
    <row r="470" spans="1:63" ht="14.25" customHeight="1" x14ac:dyDescent="0.35">
      <c r="A470" s="123"/>
      <c r="B470" s="123"/>
      <c r="C470" s="123"/>
      <c r="D470" s="123"/>
      <c r="E470" s="123"/>
      <c r="F470" s="123"/>
      <c r="G470" s="123"/>
      <c r="H470" s="123"/>
      <c r="I470" s="17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row>
    <row r="471" spans="1:63" ht="14.25" customHeight="1" x14ac:dyDescent="0.35">
      <c r="A471" s="123"/>
      <c r="B471" s="123"/>
      <c r="C471" s="123"/>
      <c r="D471" s="123"/>
      <c r="E471" s="123"/>
      <c r="F471" s="123"/>
      <c r="G471" s="123"/>
      <c r="H471" s="123"/>
      <c r="I471" s="17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row>
    <row r="472" spans="1:63" ht="14.25" customHeight="1" x14ac:dyDescent="0.35">
      <c r="A472" s="123"/>
      <c r="B472" s="123"/>
      <c r="C472" s="123"/>
      <c r="D472" s="123"/>
      <c r="E472" s="123"/>
      <c r="F472" s="123"/>
      <c r="G472" s="123"/>
      <c r="H472" s="123"/>
      <c r="I472" s="17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row>
    <row r="473" spans="1:63" ht="14.25" customHeight="1" x14ac:dyDescent="0.35">
      <c r="A473" s="123"/>
      <c r="B473" s="123"/>
      <c r="C473" s="123"/>
      <c r="D473" s="123"/>
      <c r="E473" s="123"/>
      <c r="F473" s="123"/>
      <c r="G473" s="123"/>
      <c r="H473" s="123"/>
      <c r="I473" s="17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row>
    <row r="474" spans="1:63" ht="14.25" customHeight="1" x14ac:dyDescent="0.35">
      <c r="A474" s="123"/>
      <c r="B474" s="123"/>
      <c r="C474" s="123"/>
      <c r="D474" s="123"/>
      <c r="E474" s="123"/>
      <c r="F474" s="123"/>
      <c r="G474" s="123"/>
      <c r="H474" s="123"/>
      <c r="I474" s="17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row>
    <row r="475" spans="1:63" ht="14.25" customHeight="1" x14ac:dyDescent="0.35">
      <c r="A475" s="123"/>
      <c r="B475" s="123"/>
      <c r="C475" s="123"/>
      <c r="D475" s="123"/>
      <c r="E475" s="123"/>
      <c r="F475" s="123"/>
      <c r="G475" s="123"/>
      <c r="H475" s="123"/>
      <c r="I475" s="17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row>
    <row r="476" spans="1:63" ht="14.25" customHeight="1" x14ac:dyDescent="0.35">
      <c r="A476" s="123"/>
      <c r="B476" s="123"/>
      <c r="C476" s="123"/>
      <c r="D476" s="123"/>
      <c r="E476" s="123"/>
      <c r="F476" s="123"/>
      <c r="G476" s="123"/>
      <c r="H476" s="123"/>
      <c r="I476" s="17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row>
    <row r="477" spans="1:63" ht="14.25" customHeight="1" x14ac:dyDescent="0.35">
      <c r="A477" s="123"/>
      <c r="B477" s="123"/>
      <c r="C477" s="123"/>
      <c r="D477" s="123"/>
      <c r="E477" s="123"/>
      <c r="F477" s="123"/>
      <c r="G477" s="123"/>
      <c r="H477" s="123"/>
      <c r="I477" s="17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row>
    <row r="478" spans="1:63" ht="14.25" customHeight="1" x14ac:dyDescent="0.35">
      <c r="A478" s="123"/>
      <c r="B478" s="123"/>
      <c r="C478" s="123"/>
      <c r="D478" s="123"/>
      <c r="E478" s="123"/>
      <c r="F478" s="123"/>
      <c r="G478" s="123"/>
      <c r="H478" s="123"/>
      <c r="I478" s="17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3"/>
      <c r="AG478" s="123"/>
      <c r="AH478" s="123"/>
      <c r="AI478" s="123"/>
      <c r="AJ478" s="123"/>
      <c r="AK478" s="123"/>
      <c r="AL478" s="123"/>
      <c r="AM478" s="123"/>
      <c r="AN478" s="123"/>
      <c r="AO478" s="123"/>
      <c r="AP478" s="123"/>
      <c r="AQ478" s="123"/>
      <c r="AR478" s="123"/>
      <c r="AS478" s="123"/>
      <c r="AT478" s="123"/>
      <c r="AU478" s="123"/>
      <c r="AV478" s="123"/>
      <c r="AW478" s="123"/>
      <c r="AX478" s="123"/>
      <c r="AY478" s="123"/>
      <c r="AZ478" s="123"/>
      <c r="BA478" s="123"/>
      <c r="BB478" s="123"/>
      <c r="BC478" s="123"/>
      <c r="BD478" s="123"/>
      <c r="BE478" s="123"/>
      <c r="BF478" s="123"/>
      <c r="BG478" s="123"/>
      <c r="BH478" s="123"/>
      <c r="BI478" s="123"/>
      <c r="BJ478" s="123"/>
      <c r="BK478" s="123"/>
    </row>
    <row r="479" spans="1:63" ht="14.25" customHeight="1" x14ac:dyDescent="0.35">
      <c r="A479" s="123"/>
      <c r="B479" s="123"/>
      <c r="C479" s="123"/>
      <c r="D479" s="123"/>
      <c r="E479" s="123"/>
      <c r="F479" s="123"/>
      <c r="G479" s="123"/>
      <c r="H479" s="123"/>
      <c r="I479" s="17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3"/>
      <c r="AG479" s="123"/>
      <c r="AH479" s="123"/>
      <c r="AI479" s="123"/>
      <c r="AJ479" s="123"/>
      <c r="AK479" s="123"/>
      <c r="AL479" s="123"/>
      <c r="AM479" s="123"/>
      <c r="AN479" s="123"/>
      <c r="AO479" s="123"/>
      <c r="AP479" s="123"/>
      <c r="AQ479" s="123"/>
      <c r="AR479" s="123"/>
      <c r="AS479" s="123"/>
      <c r="AT479" s="123"/>
      <c r="AU479" s="123"/>
      <c r="AV479" s="123"/>
      <c r="AW479" s="123"/>
      <c r="AX479" s="123"/>
      <c r="AY479" s="123"/>
      <c r="AZ479" s="123"/>
      <c r="BA479" s="123"/>
      <c r="BB479" s="123"/>
      <c r="BC479" s="123"/>
      <c r="BD479" s="123"/>
      <c r="BE479" s="123"/>
      <c r="BF479" s="123"/>
      <c r="BG479" s="123"/>
      <c r="BH479" s="123"/>
      <c r="BI479" s="123"/>
      <c r="BJ479" s="123"/>
      <c r="BK479" s="123"/>
    </row>
    <row r="480" spans="1:63" ht="14.25" customHeight="1" x14ac:dyDescent="0.35">
      <c r="A480" s="123"/>
      <c r="B480" s="123"/>
      <c r="C480" s="123"/>
      <c r="D480" s="123"/>
      <c r="E480" s="123"/>
      <c r="F480" s="123"/>
      <c r="G480" s="123"/>
      <c r="H480" s="123"/>
      <c r="I480" s="17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3"/>
      <c r="AG480" s="123"/>
      <c r="AH480" s="123"/>
      <c r="AI480" s="123"/>
      <c r="AJ480" s="123"/>
      <c r="AK480" s="123"/>
      <c r="AL480" s="123"/>
      <c r="AM480" s="123"/>
      <c r="AN480" s="123"/>
      <c r="AO480" s="123"/>
      <c r="AP480" s="123"/>
      <c r="AQ480" s="123"/>
      <c r="AR480" s="123"/>
      <c r="AS480" s="123"/>
      <c r="AT480" s="123"/>
      <c r="AU480" s="123"/>
      <c r="AV480" s="123"/>
      <c r="AW480" s="123"/>
      <c r="AX480" s="123"/>
      <c r="AY480" s="123"/>
      <c r="AZ480" s="123"/>
      <c r="BA480" s="123"/>
      <c r="BB480" s="123"/>
      <c r="BC480" s="123"/>
      <c r="BD480" s="123"/>
      <c r="BE480" s="123"/>
      <c r="BF480" s="123"/>
      <c r="BG480" s="123"/>
      <c r="BH480" s="123"/>
      <c r="BI480" s="123"/>
      <c r="BJ480" s="123"/>
      <c r="BK480" s="123"/>
    </row>
    <row r="481" spans="1:63" ht="14.25" customHeight="1" x14ac:dyDescent="0.35">
      <c r="A481" s="123"/>
      <c r="B481" s="123"/>
      <c r="C481" s="123"/>
      <c r="D481" s="123"/>
      <c r="E481" s="123"/>
      <c r="F481" s="123"/>
      <c r="G481" s="123"/>
      <c r="H481" s="123"/>
      <c r="I481" s="17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3"/>
      <c r="AG481" s="123"/>
      <c r="AH481" s="123"/>
      <c r="AI481" s="123"/>
      <c r="AJ481" s="123"/>
      <c r="AK481" s="123"/>
      <c r="AL481" s="123"/>
      <c r="AM481" s="123"/>
      <c r="AN481" s="123"/>
      <c r="AO481" s="123"/>
      <c r="AP481" s="123"/>
      <c r="AQ481" s="123"/>
      <c r="AR481" s="123"/>
      <c r="AS481" s="123"/>
      <c r="AT481" s="123"/>
      <c r="AU481" s="123"/>
      <c r="AV481" s="123"/>
      <c r="AW481" s="123"/>
      <c r="AX481" s="123"/>
      <c r="AY481" s="123"/>
      <c r="AZ481" s="123"/>
      <c r="BA481" s="123"/>
      <c r="BB481" s="123"/>
      <c r="BC481" s="123"/>
      <c r="BD481" s="123"/>
      <c r="BE481" s="123"/>
      <c r="BF481" s="123"/>
      <c r="BG481" s="123"/>
      <c r="BH481" s="123"/>
      <c r="BI481" s="123"/>
      <c r="BJ481" s="123"/>
      <c r="BK481" s="123"/>
    </row>
    <row r="482" spans="1:63" ht="14.25" customHeight="1" x14ac:dyDescent="0.35">
      <c r="A482" s="123"/>
      <c r="B482" s="123"/>
      <c r="C482" s="123"/>
      <c r="D482" s="123"/>
      <c r="E482" s="123"/>
      <c r="F482" s="123"/>
      <c r="G482" s="123"/>
      <c r="H482" s="123"/>
      <c r="I482" s="17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3"/>
      <c r="AG482" s="123"/>
      <c r="AH482" s="123"/>
      <c r="AI482" s="123"/>
      <c r="AJ482" s="123"/>
      <c r="AK482" s="123"/>
      <c r="AL482" s="123"/>
      <c r="AM482" s="123"/>
      <c r="AN482" s="123"/>
      <c r="AO482" s="123"/>
      <c r="AP482" s="123"/>
      <c r="AQ482" s="123"/>
      <c r="AR482" s="123"/>
      <c r="AS482" s="123"/>
      <c r="AT482" s="123"/>
      <c r="AU482" s="123"/>
      <c r="AV482" s="123"/>
      <c r="AW482" s="123"/>
      <c r="AX482" s="123"/>
      <c r="AY482" s="123"/>
      <c r="AZ482" s="123"/>
      <c r="BA482" s="123"/>
      <c r="BB482" s="123"/>
      <c r="BC482" s="123"/>
      <c r="BD482" s="123"/>
      <c r="BE482" s="123"/>
      <c r="BF482" s="123"/>
      <c r="BG482" s="123"/>
      <c r="BH482" s="123"/>
      <c r="BI482" s="123"/>
      <c r="BJ482" s="123"/>
      <c r="BK482" s="123"/>
    </row>
    <row r="483" spans="1:63" ht="14.25" customHeight="1" x14ac:dyDescent="0.35">
      <c r="A483" s="123"/>
      <c r="B483" s="123"/>
      <c r="C483" s="123"/>
      <c r="D483" s="123"/>
      <c r="E483" s="123"/>
      <c r="F483" s="123"/>
      <c r="G483" s="123"/>
      <c r="H483" s="123"/>
      <c r="I483" s="17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row>
    <row r="484" spans="1:63" ht="14.25" customHeight="1" x14ac:dyDescent="0.35">
      <c r="A484" s="123"/>
      <c r="B484" s="123"/>
      <c r="C484" s="123"/>
      <c r="D484" s="123"/>
      <c r="E484" s="123"/>
      <c r="F484" s="123"/>
      <c r="G484" s="123"/>
      <c r="H484" s="123"/>
      <c r="I484" s="17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row>
    <row r="485" spans="1:63" ht="14.25" customHeight="1" x14ac:dyDescent="0.35">
      <c r="A485" s="123"/>
      <c r="B485" s="123"/>
      <c r="C485" s="123"/>
      <c r="D485" s="123"/>
      <c r="E485" s="123"/>
      <c r="F485" s="123"/>
      <c r="G485" s="123"/>
      <c r="H485" s="123"/>
      <c r="I485" s="17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row>
    <row r="486" spans="1:63" ht="14.25" customHeight="1" x14ac:dyDescent="0.35">
      <c r="A486" s="123"/>
      <c r="B486" s="123"/>
      <c r="C486" s="123"/>
      <c r="D486" s="123"/>
      <c r="E486" s="123"/>
      <c r="F486" s="123"/>
      <c r="G486" s="123"/>
      <c r="H486" s="123"/>
      <c r="I486" s="17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row>
    <row r="487" spans="1:63" ht="14.25" customHeight="1" x14ac:dyDescent="0.35">
      <c r="A487" s="123"/>
      <c r="B487" s="123"/>
      <c r="C487" s="123"/>
      <c r="D487" s="123"/>
      <c r="E487" s="123"/>
      <c r="F487" s="123"/>
      <c r="G487" s="123"/>
      <c r="H487" s="123"/>
      <c r="I487" s="17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row>
    <row r="488" spans="1:63" ht="14.25" customHeight="1" x14ac:dyDescent="0.35">
      <c r="A488" s="123"/>
      <c r="B488" s="123"/>
      <c r="C488" s="123"/>
      <c r="D488" s="123"/>
      <c r="E488" s="123"/>
      <c r="F488" s="123"/>
      <c r="G488" s="123"/>
      <c r="H488" s="123"/>
      <c r="I488" s="17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row>
    <row r="489" spans="1:63" ht="14.25" customHeight="1" x14ac:dyDescent="0.35">
      <c r="A489" s="123"/>
      <c r="B489" s="123"/>
      <c r="C489" s="123"/>
      <c r="D489" s="123"/>
      <c r="E489" s="123"/>
      <c r="F489" s="123"/>
      <c r="G489" s="123"/>
      <c r="H489" s="123"/>
      <c r="I489" s="17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row>
    <row r="490" spans="1:63" ht="14.25" customHeight="1" x14ac:dyDescent="0.35">
      <c r="A490" s="123"/>
      <c r="B490" s="123"/>
      <c r="C490" s="123"/>
      <c r="D490" s="123"/>
      <c r="E490" s="123"/>
      <c r="F490" s="123"/>
      <c r="G490" s="123"/>
      <c r="H490" s="123"/>
      <c r="I490" s="17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row>
    <row r="491" spans="1:63" ht="14.25" customHeight="1" x14ac:dyDescent="0.35">
      <c r="A491" s="123"/>
      <c r="B491" s="123"/>
      <c r="C491" s="123"/>
      <c r="D491" s="123"/>
      <c r="E491" s="123"/>
      <c r="F491" s="123"/>
      <c r="G491" s="123"/>
      <c r="H491" s="123"/>
      <c r="I491" s="17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row>
    <row r="492" spans="1:63" ht="14.25" customHeight="1" x14ac:dyDescent="0.35">
      <c r="A492" s="123"/>
      <c r="B492" s="123"/>
      <c r="C492" s="123"/>
      <c r="D492" s="123"/>
      <c r="E492" s="123"/>
      <c r="F492" s="123"/>
      <c r="G492" s="123"/>
      <c r="H492" s="123"/>
      <c r="I492" s="17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3"/>
      <c r="AP492" s="123"/>
      <c r="AQ492" s="123"/>
      <c r="AR492" s="123"/>
      <c r="AS492" s="123"/>
      <c r="AT492" s="123"/>
      <c r="AU492" s="123"/>
      <c r="AV492" s="123"/>
      <c r="AW492" s="123"/>
      <c r="AX492" s="123"/>
      <c r="AY492" s="123"/>
      <c r="AZ492" s="123"/>
      <c r="BA492" s="123"/>
      <c r="BB492" s="123"/>
      <c r="BC492" s="123"/>
      <c r="BD492" s="123"/>
      <c r="BE492" s="123"/>
      <c r="BF492" s="123"/>
      <c r="BG492" s="123"/>
      <c r="BH492" s="123"/>
      <c r="BI492" s="123"/>
      <c r="BJ492" s="123"/>
      <c r="BK492" s="123"/>
    </row>
    <row r="493" spans="1:63" ht="14.25" customHeight="1" x14ac:dyDescent="0.35">
      <c r="A493" s="123"/>
      <c r="B493" s="123"/>
      <c r="C493" s="123"/>
      <c r="D493" s="123"/>
      <c r="E493" s="123"/>
      <c r="F493" s="123"/>
      <c r="G493" s="123"/>
      <c r="H493" s="123"/>
      <c r="I493" s="17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3"/>
      <c r="AG493" s="123"/>
      <c r="AH493" s="123"/>
      <c r="AI493" s="123"/>
      <c r="AJ493" s="123"/>
      <c r="AK493" s="123"/>
      <c r="AL493" s="123"/>
      <c r="AM493" s="123"/>
      <c r="AN493" s="123"/>
      <c r="AO493" s="123"/>
      <c r="AP493" s="123"/>
      <c r="AQ493" s="123"/>
      <c r="AR493" s="123"/>
      <c r="AS493" s="123"/>
      <c r="AT493" s="123"/>
      <c r="AU493" s="123"/>
      <c r="AV493" s="123"/>
      <c r="AW493" s="123"/>
      <c r="AX493" s="123"/>
      <c r="AY493" s="123"/>
      <c r="AZ493" s="123"/>
      <c r="BA493" s="123"/>
      <c r="BB493" s="123"/>
      <c r="BC493" s="123"/>
      <c r="BD493" s="123"/>
      <c r="BE493" s="123"/>
      <c r="BF493" s="123"/>
      <c r="BG493" s="123"/>
      <c r="BH493" s="123"/>
      <c r="BI493" s="123"/>
      <c r="BJ493" s="123"/>
      <c r="BK493" s="123"/>
    </row>
    <row r="494" spans="1:63" ht="14.25" customHeight="1" x14ac:dyDescent="0.35">
      <c r="A494" s="123"/>
      <c r="B494" s="123"/>
      <c r="C494" s="123"/>
      <c r="D494" s="123"/>
      <c r="E494" s="123"/>
      <c r="F494" s="123"/>
      <c r="G494" s="123"/>
      <c r="H494" s="123"/>
      <c r="I494" s="17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3"/>
      <c r="AG494" s="123"/>
      <c r="AH494" s="123"/>
      <c r="AI494" s="123"/>
      <c r="AJ494" s="123"/>
      <c r="AK494" s="123"/>
      <c r="AL494" s="123"/>
      <c r="AM494" s="123"/>
      <c r="AN494" s="123"/>
      <c r="AO494" s="123"/>
      <c r="AP494" s="123"/>
      <c r="AQ494" s="123"/>
      <c r="AR494" s="123"/>
      <c r="AS494" s="123"/>
      <c r="AT494" s="123"/>
      <c r="AU494" s="123"/>
      <c r="AV494" s="123"/>
      <c r="AW494" s="123"/>
      <c r="AX494" s="123"/>
      <c r="AY494" s="123"/>
      <c r="AZ494" s="123"/>
      <c r="BA494" s="123"/>
      <c r="BB494" s="123"/>
      <c r="BC494" s="123"/>
      <c r="BD494" s="123"/>
      <c r="BE494" s="123"/>
      <c r="BF494" s="123"/>
      <c r="BG494" s="123"/>
      <c r="BH494" s="123"/>
      <c r="BI494" s="123"/>
      <c r="BJ494" s="123"/>
      <c r="BK494" s="123"/>
    </row>
    <row r="495" spans="1:63" ht="14.25" customHeight="1" x14ac:dyDescent="0.35">
      <c r="A495" s="123"/>
      <c r="B495" s="123"/>
      <c r="C495" s="123"/>
      <c r="D495" s="123"/>
      <c r="E495" s="123"/>
      <c r="F495" s="123"/>
      <c r="G495" s="123"/>
      <c r="H495" s="123"/>
      <c r="I495" s="17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3"/>
      <c r="AP495" s="123"/>
      <c r="AQ495" s="123"/>
      <c r="AR495" s="123"/>
      <c r="AS495" s="123"/>
      <c r="AT495" s="123"/>
      <c r="AU495" s="123"/>
      <c r="AV495" s="123"/>
      <c r="AW495" s="123"/>
      <c r="AX495" s="123"/>
      <c r="AY495" s="123"/>
      <c r="AZ495" s="123"/>
      <c r="BA495" s="123"/>
      <c r="BB495" s="123"/>
      <c r="BC495" s="123"/>
      <c r="BD495" s="123"/>
      <c r="BE495" s="123"/>
      <c r="BF495" s="123"/>
      <c r="BG495" s="123"/>
      <c r="BH495" s="123"/>
      <c r="BI495" s="123"/>
      <c r="BJ495" s="123"/>
      <c r="BK495" s="123"/>
    </row>
    <row r="496" spans="1:63" ht="14.25" customHeight="1" x14ac:dyDescent="0.35">
      <c r="A496" s="123"/>
      <c r="B496" s="123"/>
      <c r="C496" s="123"/>
      <c r="D496" s="123"/>
      <c r="E496" s="123"/>
      <c r="F496" s="123"/>
      <c r="G496" s="123"/>
      <c r="H496" s="123"/>
      <c r="I496" s="17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3"/>
      <c r="AG496" s="123"/>
      <c r="AH496" s="123"/>
      <c r="AI496" s="123"/>
      <c r="AJ496" s="123"/>
      <c r="AK496" s="123"/>
      <c r="AL496" s="123"/>
      <c r="AM496" s="123"/>
      <c r="AN496" s="123"/>
      <c r="AO496" s="123"/>
      <c r="AP496" s="123"/>
      <c r="AQ496" s="123"/>
      <c r="AR496" s="123"/>
      <c r="AS496" s="123"/>
      <c r="AT496" s="123"/>
      <c r="AU496" s="123"/>
      <c r="AV496" s="123"/>
      <c r="AW496" s="123"/>
      <c r="AX496" s="123"/>
      <c r="AY496" s="123"/>
      <c r="AZ496" s="123"/>
      <c r="BA496" s="123"/>
      <c r="BB496" s="123"/>
      <c r="BC496" s="123"/>
      <c r="BD496" s="123"/>
      <c r="BE496" s="123"/>
      <c r="BF496" s="123"/>
      <c r="BG496" s="123"/>
      <c r="BH496" s="123"/>
      <c r="BI496" s="123"/>
      <c r="BJ496" s="123"/>
      <c r="BK496" s="123"/>
    </row>
    <row r="497" spans="1:63" ht="14.25" customHeight="1" x14ac:dyDescent="0.35">
      <c r="A497" s="123"/>
      <c r="B497" s="123"/>
      <c r="C497" s="123"/>
      <c r="D497" s="123"/>
      <c r="E497" s="123"/>
      <c r="F497" s="123"/>
      <c r="G497" s="123"/>
      <c r="H497" s="123"/>
      <c r="I497" s="17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row>
    <row r="498" spans="1:63" ht="14.25" customHeight="1" x14ac:dyDescent="0.35">
      <c r="A498" s="123"/>
      <c r="B498" s="123"/>
      <c r="C498" s="123"/>
      <c r="D498" s="123"/>
      <c r="E498" s="123"/>
      <c r="F498" s="123"/>
      <c r="G498" s="123"/>
      <c r="H498" s="123"/>
      <c r="I498" s="17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row>
    <row r="499" spans="1:63" ht="14.25" customHeight="1" x14ac:dyDescent="0.35">
      <c r="A499" s="123"/>
      <c r="B499" s="123"/>
      <c r="C499" s="123"/>
      <c r="D499" s="123"/>
      <c r="E499" s="123"/>
      <c r="F499" s="123"/>
      <c r="G499" s="123"/>
      <c r="H499" s="123"/>
      <c r="I499" s="17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row>
    <row r="500" spans="1:63" ht="14.25" customHeight="1" x14ac:dyDescent="0.35">
      <c r="A500" s="123"/>
      <c r="B500" s="123"/>
      <c r="C500" s="123"/>
      <c r="D500" s="123"/>
      <c r="E500" s="123"/>
      <c r="F500" s="123"/>
      <c r="G500" s="123"/>
      <c r="H500" s="123"/>
      <c r="I500" s="17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row>
    <row r="501" spans="1:63" ht="14.25" customHeight="1" x14ac:dyDescent="0.35">
      <c r="A501" s="123"/>
      <c r="B501" s="123"/>
      <c r="C501" s="123"/>
      <c r="D501" s="123"/>
      <c r="E501" s="123"/>
      <c r="F501" s="123"/>
      <c r="G501" s="123"/>
      <c r="H501" s="123"/>
      <c r="I501" s="17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row>
    <row r="502" spans="1:63" ht="14.25" customHeight="1" x14ac:dyDescent="0.35">
      <c r="A502" s="123"/>
      <c r="B502" s="123"/>
      <c r="C502" s="123"/>
      <c r="D502" s="123"/>
      <c r="E502" s="123"/>
      <c r="F502" s="123"/>
      <c r="G502" s="123"/>
      <c r="H502" s="123"/>
      <c r="I502" s="17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row>
    <row r="503" spans="1:63" ht="14.25" customHeight="1" x14ac:dyDescent="0.35">
      <c r="A503" s="123"/>
      <c r="B503" s="123"/>
      <c r="C503" s="123"/>
      <c r="D503" s="123"/>
      <c r="E503" s="123"/>
      <c r="F503" s="123"/>
      <c r="G503" s="123"/>
      <c r="H503" s="123"/>
      <c r="I503" s="17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row>
    <row r="504" spans="1:63" ht="14.25" customHeight="1" x14ac:dyDescent="0.35">
      <c r="A504" s="123"/>
      <c r="B504" s="123"/>
      <c r="C504" s="123"/>
      <c r="D504" s="123"/>
      <c r="E504" s="123"/>
      <c r="F504" s="123"/>
      <c r="G504" s="123"/>
      <c r="H504" s="123"/>
      <c r="I504" s="17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row>
    <row r="505" spans="1:63" ht="14.25" customHeight="1" x14ac:dyDescent="0.35">
      <c r="A505" s="123"/>
      <c r="B505" s="123"/>
      <c r="C505" s="123"/>
      <c r="D505" s="123"/>
      <c r="E505" s="123"/>
      <c r="F505" s="123"/>
      <c r="G505" s="123"/>
      <c r="H505" s="123"/>
      <c r="I505" s="17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row>
    <row r="506" spans="1:63" ht="14.25" customHeight="1" x14ac:dyDescent="0.35">
      <c r="A506" s="123"/>
      <c r="B506" s="123"/>
      <c r="C506" s="123"/>
      <c r="D506" s="123"/>
      <c r="E506" s="123"/>
      <c r="F506" s="123"/>
      <c r="G506" s="123"/>
      <c r="H506" s="123"/>
      <c r="I506" s="17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row>
    <row r="507" spans="1:63" ht="14.25" customHeight="1" x14ac:dyDescent="0.35">
      <c r="A507" s="123"/>
      <c r="B507" s="123"/>
      <c r="C507" s="123"/>
      <c r="D507" s="123"/>
      <c r="E507" s="123"/>
      <c r="F507" s="123"/>
      <c r="G507" s="123"/>
      <c r="H507" s="123"/>
      <c r="I507" s="17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3"/>
      <c r="AG507" s="123"/>
      <c r="AH507" s="123"/>
      <c r="AI507" s="123"/>
      <c r="AJ507" s="123"/>
      <c r="AK507" s="123"/>
      <c r="AL507" s="123"/>
      <c r="AM507" s="123"/>
      <c r="AN507" s="123"/>
      <c r="AO507" s="123"/>
      <c r="AP507" s="123"/>
      <c r="AQ507" s="123"/>
      <c r="AR507" s="123"/>
      <c r="AS507" s="123"/>
      <c r="AT507" s="123"/>
      <c r="AU507" s="123"/>
      <c r="AV507" s="123"/>
      <c r="AW507" s="123"/>
      <c r="AX507" s="123"/>
      <c r="AY507" s="123"/>
      <c r="AZ507" s="123"/>
      <c r="BA507" s="123"/>
      <c r="BB507" s="123"/>
      <c r="BC507" s="123"/>
      <c r="BD507" s="123"/>
      <c r="BE507" s="123"/>
      <c r="BF507" s="123"/>
      <c r="BG507" s="123"/>
      <c r="BH507" s="123"/>
      <c r="BI507" s="123"/>
      <c r="BJ507" s="123"/>
      <c r="BK507" s="123"/>
    </row>
    <row r="508" spans="1:63" ht="14.25" customHeight="1" x14ac:dyDescent="0.35">
      <c r="A508" s="123"/>
      <c r="B508" s="123"/>
      <c r="C508" s="123"/>
      <c r="D508" s="123"/>
      <c r="E508" s="123"/>
      <c r="F508" s="123"/>
      <c r="G508" s="123"/>
      <c r="H508" s="123"/>
      <c r="I508" s="17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row>
    <row r="509" spans="1:63" ht="14.25" customHeight="1" x14ac:dyDescent="0.35">
      <c r="A509" s="123"/>
      <c r="B509" s="123"/>
      <c r="C509" s="123"/>
      <c r="D509" s="123"/>
      <c r="E509" s="123"/>
      <c r="F509" s="123"/>
      <c r="G509" s="123"/>
      <c r="H509" s="123"/>
      <c r="I509" s="17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row>
    <row r="510" spans="1:63" ht="14.25" customHeight="1" x14ac:dyDescent="0.35">
      <c r="A510" s="123"/>
      <c r="B510" s="123"/>
      <c r="C510" s="123"/>
      <c r="D510" s="123"/>
      <c r="E510" s="123"/>
      <c r="F510" s="123"/>
      <c r="G510" s="123"/>
      <c r="H510" s="123"/>
      <c r="I510" s="17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row>
    <row r="511" spans="1:63" ht="14.25" customHeight="1" x14ac:dyDescent="0.35">
      <c r="A511" s="123"/>
      <c r="B511" s="123"/>
      <c r="C511" s="123"/>
      <c r="D511" s="123"/>
      <c r="E511" s="123"/>
      <c r="F511" s="123"/>
      <c r="G511" s="123"/>
      <c r="H511" s="123"/>
      <c r="I511" s="17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row>
    <row r="512" spans="1:63" ht="14.25" customHeight="1" x14ac:dyDescent="0.35">
      <c r="A512" s="123"/>
      <c r="B512" s="123"/>
      <c r="C512" s="123"/>
      <c r="D512" s="123"/>
      <c r="E512" s="123"/>
      <c r="F512" s="123"/>
      <c r="G512" s="123"/>
      <c r="H512" s="123"/>
      <c r="I512" s="17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row>
    <row r="513" spans="1:63" ht="14.25" customHeight="1" x14ac:dyDescent="0.35">
      <c r="A513" s="123"/>
      <c r="B513" s="123"/>
      <c r="C513" s="123"/>
      <c r="D513" s="123"/>
      <c r="E513" s="123"/>
      <c r="F513" s="123"/>
      <c r="G513" s="123"/>
      <c r="H513" s="123"/>
      <c r="I513" s="17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row>
    <row r="514" spans="1:63" ht="14.25" customHeight="1" x14ac:dyDescent="0.35">
      <c r="A514" s="123"/>
      <c r="B514" s="123"/>
      <c r="C514" s="123"/>
      <c r="D514" s="123"/>
      <c r="E514" s="123"/>
      <c r="F514" s="123"/>
      <c r="G514" s="123"/>
      <c r="H514" s="123"/>
      <c r="I514" s="17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row>
    <row r="515" spans="1:63" ht="14.25" customHeight="1" x14ac:dyDescent="0.35">
      <c r="A515" s="123"/>
      <c r="B515" s="123"/>
      <c r="C515" s="123"/>
      <c r="D515" s="123"/>
      <c r="E515" s="123"/>
      <c r="F515" s="123"/>
      <c r="G515" s="123"/>
      <c r="H515" s="123"/>
      <c r="I515" s="17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row>
    <row r="516" spans="1:63" ht="14.25" customHeight="1" x14ac:dyDescent="0.35">
      <c r="A516" s="123"/>
      <c r="B516" s="123"/>
      <c r="C516" s="123"/>
      <c r="D516" s="123"/>
      <c r="E516" s="123"/>
      <c r="F516" s="123"/>
      <c r="G516" s="123"/>
      <c r="H516" s="123"/>
      <c r="I516" s="17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row>
    <row r="517" spans="1:63" ht="14.25" customHeight="1" x14ac:dyDescent="0.35">
      <c r="A517" s="123"/>
      <c r="B517" s="123"/>
      <c r="C517" s="123"/>
      <c r="D517" s="123"/>
      <c r="E517" s="123"/>
      <c r="F517" s="123"/>
      <c r="G517" s="123"/>
      <c r="H517" s="123"/>
      <c r="I517" s="17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row>
    <row r="518" spans="1:63" ht="14.25" customHeight="1" x14ac:dyDescent="0.35">
      <c r="A518" s="123"/>
      <c r="B518" s="123"/>
      <c r="C518" s="123"/>
      <c r="D518" s="123"/>
      <c r="E518" s="123"/>
      <c r="F518" s="123"/>
      <c r="G518" s="123"/>
      <c r="H518" s="123"/>
      <c r="I518" s="17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3"/>
      <c r="AG518" s="123"/>
      <c r="AH518" s="123"/>
      <c r="AI518" s="123"/>
      <c r="AJ518" s="123"/>
      <c r="AK518" s="123"/>
      <c r="AL518" s="123"/>
      <c r="AM518" s="123"/>
      <c r="AN518" s="123"/>
      <c r="AO518" s="123"/>
      <c r="AP518" s="123"/>
      <c r="AQ518" s="123"/>
      <c r="AR518" s="123"/>
      <c r="AS518" s="123"/>
      <c r="AT518" s="123"/>
      <c r="AU518" s="123"/>
      <c r="AV518" s="123"/>
      <c r="AW518" s="123"/>
      <c r="AX518" s="123"/>
      <c r="AY518" s="123"/>
      <c r="AZ518" s="123"/>
      <c r="BA518" s="123"/>
      <c r="BB518" s="123"/>
      <c r="BC518" s="123"/>
      <c r="BD518" s="123"/>
      <c r="BE518" s="123"/>
      <c r="BF518" s="123"/>
      <c r="BG518" s="123"/>
      <c r="BH518" s="123"/>
      <c r="BI518" s="123"/>
      <c r="BJ518" s="123"/>
      <c r="BK518" s="123"/>
    </row>
    <row r="519" spans="1:63" ht="14.25" customHeight="1" x14ac:dyDescent="0.35">
      <c r="A519" s="123"/>
      <c r="B519" s="123"/>
      <c r="C519" s="123"/>
      <c r="D519" s="123"/>
      <c r="E519" s="123"/>
      <c r="F519" s="123"/>
      <c r="G519" s="123"/>
      <c r="H519" s="123"/>
      <c r="I519" s="17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3"/>
      <c r="AG519" s="123"/>
      <c r="AH519" s="123"/>
      <c r="AI519" s="123"/>
      <c r="AJ519" s="123"/>
      <c r="AK519" s="123"/>
      <c r="AL519" s="123"/>
      <c r="AM519" s="123"/>
      <c r="AN519" s="123"/>
      <c r="AO519" s="123"/>
      <c r="AP519" s="123"/>
      <c r="AQ519" s="123"/>
      <c r="AR519" s="123"/>
      <c r="AS519" s="123"/>
      <c r="AT519" s="123"/>
      <c r="AU519" s="123"/>
      <c r="AV519" s="123"/>
      <c r="AW519" s="123"/>
      <c r="AX519" s="123"/>
      <c r="AY519" s="123"/>
      <c r="AZ519" s="123"/>
      <c r="BA519" s="123"/>
      <c r="BB519" s="123"/>
      <c r="BC519" s="123"/>
      <c r="BD519" s="123"/>
      <c r="BE519" s="123"/>
      <c r="BF519" s="123"/>
      <c r="BG519" s="123"/>
      <c r="BH519" s="123"/>
      <c r="BI519" s="123"/>
      <c r="BJ519" s="123"/>
      <c r="BK519" s="123"/>
    </row>
    <row r="520" spans="1:63" ht="14.25" customHeight="1" x14ac:dyDescent="0.35">
      <c r="A520" s="123"/>
      <c r="B520" s="123"/>
      <c r="C520" s="123"/>
      <c r="D520" s="123"/>
      <c r="E520" s="123"/>
      <c r="F520" s="123"/>
      <c r="G520" s="123"/>
      <c r="H520" s="123"/>
      <c r="I520" s="17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3"/>
      <c r="AG520" s="123"/>
      <c r="AH520" s="123"/>
      <c r="AI520" s="123"/>
      <c r="AJ520" s="123"/>
      <c r="AK520" s="123"/>
      <c r="AL520" s="123"/>
      <c r="AM520" s="123"/>
      <c r="AN520" s="123"/>
      <c r="AO520" s="123"/>
      <c r="AP520" s="123"/>
      <c r="AQ520" s="123"/>
      <c r="AR520" s="123"/>
      <c r="AS520" s="123"/>
      <c r="AT520" s="123"/>
      <c r="AU520" s="123"/>
      <c r="AV520" s="123"/>
      <c r="AW520" s="123"/>
      <c r="AX520" s="123"/>
      <c r="AY520" s="123"/>
      <c r="AZ520" s="123"/>
      <c r="BA520" s="123"/>
      <c r="BB520" s="123"/>
      <c r="BC520" s="123"/>
      <c r="BD520" s="123"/>
      <c r="BE520" s="123"/>
      <c r="BF520" s="123"/>
      <c r="BG520" s="123"/>
      <c r="BH520" s="123"/>
      <c r="BI520" s="123"/>
      <c r="BJ520" s="123"/>
      <c r="BK520" s="123"/>
    </row>
    <row r="521" spans="1:63" ht="14.25" customHeight="1" x14ac:dyDescent="0.35">
      <c r="A521" s="123"/>
      <c r="B521" s="123"/>
      <c r="C521" s="123"/>
      <c r="D521" s="123"/>
      <c r="E521" s="123"/>
      <c r="F521" s="123"/>
      <c r="G521" s="123"/>
      <c r="H521" s="123"/>
      <c r="I521" s="17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row>
    <row r="522" spans="1:63" ht="14.25" customHeight="1" x14ac:dyDescent="0.35">
      <c r="A522" s="123"/>
      <c r="B522" s="123"/>
      <c r="C522" s="123"/>
      <c r="D522" s="123"/>
      <c r="E522" s="123"/>
      <c r="F522" s="123"/>
      <c r="G522" s="123"/>
      <c r="H522" s="123"/>
      <c r="I522" s="17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row>
    <row r="523" spans="1:63" ht="14.25" customHeight="1" x14ac:dyDescent="0.35">
      <c r="A523" s="123"/>
      <c r="B523" s="123"/>
      <c r="C523" s="123"/>
      <c r="D523" s="123"/>
      <c r="E523" s="123"/>
      <c r="F523" s="123"/>
      <c r="G523" s="123"/>
      <c r="H523" s="123"/>
      <c r="I523" s="17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row>
    <row r="524" spans="1:63" ht="14.25" customHeight="1" x14ac:dyDescent="0.35">
      <c r="A524" s="123"/>
      <c r="B524" s="123"/>
      <c r="C524" s="123"/>
      <c r="D524" s="123"/>
      <c r="E524" s="123"/>
      <c r="F524" s="123"/>
      <c r="G524" s="123"/>
      <c r="H524" s="123"/>
      <c r="I524" s="17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row>
    <row r="525" spans="1:63" ht="14.25" customHeight="1" x14ac:dyDescent="0.35">
      <c r="A525" s="123"/>
      <c r="B525" s="123"/>
      <c r="C525" s="123"/>
      <c r="D525" s="123"/>
      <c r="E525" s="123"/>
      <c r="F525" s="123"/>
      <c r="G525" s="123"/>
      <c r="H525" s="123"/>
      <c r="I525" s="17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row>
    <row r="526" spans="1:63" ht="14.25" customHeight="1" x14ac:dyDescent="0.35">
      <c r="A526" s="123"/>
      <c r="B526" s="123"/>
      <c r="C526" s="123"/>
      <c r="D526" s="123"/>
      <c r="E526" s="123"/>
      <c r="F526" s="123"/>
      <c r="G526" s="123"/>
      <c r="H526" s="123"/>
      <c r="I526" s="17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row>
    <row r="527" spans="1:63" ht="14.25" customHeight="1" x14ac:dyDescent="0.35">
      <c r="A527" s="123"/>
      <c r="B527" s="123"/>
      <c r="C527" s="123"/>
      <c r="D527" s="123"/>
      <c r="E527" s="123"/>
      <c r="F527" s="123"/>
      <c r="G527" s="123"/>
      <c r="H527" s="123"/>
      <c r="I527" s="17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row>
    <row r="528" spans="1:63" ht="14.25" customHeight="1" x14ac:dyDescent="0.35">
      <c r="A528" s="123"/>
      <c r="B528" s="123"/>
      <c r="C528" s="123"/>
      <c r="D528" s="123"/>
      <c r="E528" s="123"/>
      <c r="F528" s="123"/>
      <c r="G528" s="123"/>
      <c r="H528" s="123"/>
      <c r="I528" s="17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row>
    <row r="529" spans="1:63" ht="14.25" customHeight="1" x14ac:dyDescent="0.35">
      <c r="A529" s="123"/>
      <c r="B529" s="123"/>
      <c r="C529" s="123"/>
      <c r="D529" s="123"/>
      <c r="E529" s="123"/>
      <c r="F529" s="123"/>
      <c r="G529" s="123"/>
      <c r="H529" s="123"/>
      <c r="I529" s="17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row>
    <row r="530" spans="1:63" ht="14.25" customHeight="1" x14ac:dyDescent="0.35">
      <c r="A530" s="123"/>
      <c r="B530" s="123"/>
      <c r="C530" s="123"/>
      <c r="D530" s="123"/>
      <c r="E530" s="123"/>
      <c r="F530" s="123"/>
      <c r="G530" s="123"/>
      <c r="H530" s="123"/>
      <c r="I530" s="17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row>
    <row r="531" spans="1:63" ht="14.25" customHeight="1" x14ac:dyDescent="0.35">
      <c r="A531" s="123"/>
      <c r="B531" s="123"/>
      <c r="C531" s="123"/>
      <c r="D531" s="123"/>
      <c r="E531" s="123"/>
      <c r="F531" s="123"/>
      <c r="G531" s="123"/>
      <c r="H531" s="123"/>
      <c r="I531" s="17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row>
    <row r="532" spans="1:63" ht="14.25" customHeight="1" x14ac:dyDescent="0.35">
      <c r="A532" s="123"/>
      <c r="B532" s="123"/>
      <c r="C532" s="123"/>
      <c r="D532" s="123"/>
      <c r="E532" s="123"/>
      <c r="F532" s="123"/>
      <c r="G532" s="123"/>
      <c r="H532" s="123"/>
      <c r="I532" s="17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row>
    <row r="533" spans="1:63" ht="14.25" customHeight="1" x14ac:dyDescent="0.35">
      <c r="A533" s="123"/>
      <c r="B533" s="123"/>
      <c r="C533" s="123"/>
      <c r="D533" s="123"/>
      <c r="E533" s="123"/>
      <c r="F533" s="123"/>
      <c r="G533" s="123"/>
      <c r="H533" s="123"/>
      <c r="I533" s="17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row>
    <row r="534" spans="1:63" ht="14.25" customHeight="1" x14ac:dyDescent="0.35">
      <c r="A534" s="123"/>
      <c r="B534" s="123"/>
      <c r="C534" s="123"/>
      <c r="D534" s="123"/>
      <c r="E534" s="123"/>
      <c r="F534" s="123"/>
      <c r="G534" s="123"/>
      <c r="H534" s="123"/>
      <c r="I534" s="17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row>
    <row r="535" spans="1:63" ht="14.25" customHeight="1" x14ac:dyDescent="0.35">
      <c r="A535" s="123"/>
      <c r="B535" s="123"/>
      <c r="C535" s="123"/>
      <c r="D535" s="123"/>
      <c r="E535" s="123"/>
      <c r="F535" s="123"/>
      <c r="G535" s="123"/>
      <c r="H535" s="123"/>
      <c r="I535" s="17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row>
    <row r="536" spans="1:63" ht="14.25" customHeight="1" x14ac:dyDescent="0.35">
      <c r="A536" s="123"/>
      <c r="B536" s="123"/>
      <c r="C536" s="123"/>
      <c r="D536" s="123"/>
      <c r="E536" s="123"/>
      <c r="F536" s="123"/>
      <c r="G536" s="123"/>
      <c r="H536" s="123"/>
      <c r="I536" s="17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3"/>
      <c r="AG536" s="123"/>
      <c r="AH536" s="123"/>
      <c r="AI536" s="123"/>
      <c r="AJ536" s="123"/>
      <c r="AK536" s="123"/>
      <c r="AL536" s="123"/>
      <c r="AM536" s="123"/>
      <c r="AN536" s="123"/>
      <c r="AO536" s="123"/>
      <c r="AP536" s="123"/>
      <c r="AQ536" s="123"/>
      <c r="AR536" s="123"/>
      <c r="AS536" s="123"/>
      <c r="AT536" s="123"/>
      <c r="AU536" s="123"/>
      <c r="AV536" s="123"/>
      <c r="AW536" s="123"/>
      <c r="AX536" s="123"/>
      <c r="AY536" s="123"/>
      <c r="AZ536" s="123"/>
      <c r="BA536" s="123"/>
      <c r="BB536" s="123"/>
      <c r="BC536" s="123"/>
      <c r="BD536" s="123"/>
      <c r="BE536" s="123"/>
      <c r="BF536" s="123"/>
      <c r="BG536" s="123"/>
      <c r="BH536" s="123"/>
      <c r="BI536" s="123"/>
      <c r="BJ536" s="123"/>
      <c r="BK536" s="123"/>
    </row>
    <row r="537" spans="1:63" ht="14.25" customHeight="1" x14ac:dyDescent="0.35">
      <c r="A537" s="123"/>
      <c r="B537" s="123"/>
      <c r="C537" s="123"/>
      <c r="D537" s="123"/>
      <c r="E537" s="123"/>
      <c r="F537" s="123"/>
      <c r="G537" s="123"/>
      <c r="H537" s="123"/>
      <c r="I537" s="17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3"/>
      <c r="AG537" s="123"/>
      <c r="AH537" s="123"/>
      <c r="AI537" s="123"/>
      <c r="AJ537" s="123"/>
      <c r="AK537" s="123"/>
      <c r="AL537" s="123"/>
      <c r="AM537" s="123"/>
      <c r="AN537" s="123"/>
      <c r="AO537" s="123"/>
      <c r="AP537" s="123"/>
      <c r="AQ537" s="123"/>
      <c r="AR537" s="123"/>
      <c r="AS537" s="123"/>
      <c r="AT537" s="123"/>
      <c r="AU537" s="123"/>
      <c r="AV537" s="123"/>
      <c r="AW537" s="123"/>
      <c r="AX537" s="123"/>
      <c r="AY537" s="123"/>
      <c r="AZ537" s="123"/>
      <c r="BA537" s="123"/>
      <c r="BB537" s="123"/>
      <c r="BC537" s="123"/>
      <c r="BD537" s="123"/>
      <c r="BE537" s="123"/>
      <c r="BF537" s="123"/>
      <c r="BG537" s="123"/>
      <c r="BH537" s="123"/>
      <c r="BI537" s="123"/>
      <c r="BJ537" s="123"/>
      <c r="BK537" s="123"/>
    </row>
    <row r="538" spans="1:63" ht="14.25" customHeight="1" x14ac:dyDescent="0.35">
      <c r="A538" s="123"/>
      <c r="B538" s="123"/>
      <c r="C538" s="123"/>
      <c r="D538" s="123"/>
      <c r="E538" s="123"/>
      <c r="F538" s="123"/>
      <c r="G538" s="123"/>
      <c r="H538" s="123"/>
      <c r="I538" s="17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3"/>
      <c r="AG538" s="123"/>
      <c r="AH538" s="123"/>
      <c r="AI538" s="123"/>
      <c r="AJ538" s="123"/>
      <c r="AK538" s="123"/>
      <c r="AL538" s="123"/>
      <c r="AM538" s="123"/>
      <c r="AN538" s="123"/>
      <c r="AO538" s="123"/>
      <c r="AP538" s="123"/>
      <c r="AQ538" s="123"/>
      <c r="AR538" s="123"/>
      <c r="AS538" s="123"/>
      <c r="AT538" s="123"/>
      <c r="AU538" s="123"/>
      <c r="AV538" s="123"/>
      <c r="AW538" s="123"/>
      <c r="AX538" s="123"/>
      <c r="AY538" s="123"/>
      <c r="AZ538" s="123"/>
      <c r="BA538" s="123"/>
      <c r="BB538" s="123"/>
      <c r="BC538" s="123"/>
      <c r="BD538" s="123"/>
      <c r="BE538" s="123"/>
      <c r="BF538" s="123"/>
      <c r="BG538" s="123"/>
      <c r="BH538" s="123"/>
      <c r="BI538" s="123"/>
      <c r="BJ538" s="123"/>
      <c r="BK538" s="123"/>
    </row>
    <row r="539" spans="1:63" ht="14.25" customHeight="1" x14ac:dyDescent="0.35">
      <c r="A539" s="123"/>
      <c r="B539" s="123"/>
      <c r="C539" s="123"/>
      <c r="D539" s="123"/>
      <c r="E539" s="123"/>
      <c r="F539" s="123"/>
      <c r="G539" s="123"/>
      <c r="H539" s="123"/>
      <c r="I539" s="17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row>
    <row r="540" spans="1:63" ht="14.25" customHeight="1" x14ac:dyDescent="0.35">
      <c r="A540" s="123"/>
      <c r="B540" s="123"/>
      <c r="C540" s="123"/>
      <c r="D540" s="123"/>
      <c r="E540" s="123"/>
      <c r="F540" s="123"/>
      <c r="G540" s="123"/>
      <c r="H540" s="123"/>
      <c r="I540" s="17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row>
    <row r="541" spans="1:63" ht="14.25" customHeight="1" x14ac:dyDescent="0.35">
      <c r="A541" s="123"/>
      <c r="B541" s="123"/>
      <c r="C541" s="123"/>
      <c r="D541" s="123"/>
      <c r="E541" s="123"/>
      <c r="F541" s="123"/>
      <c r="G541" s="123"/>
      <c r="H541" s="123"/>
      <c r="I541" s="17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row>
    <row r="542" spans="1:63" ht="14.25" customHeight="1" x14ac:dyDescent="0.35">
      <c r="A542" s="123"/>
      <c r="B542" s="123"/>
      <c r="C542" s="123"/>
      <c r="D542" s="123"/>
      <c r="E542" s="123"/>
      <c r="F542" s="123"/>
      <c r="G542" s="123"/>
      <c r="H542" s="123"/>
      <c r="I542" s="17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row>
    <row r="543" spans="1:63" ht="14.25" customHeight="1" x14ac:dyDescent="0.35">
      <c r="A543" s="123"/>
      <c r="B543" s="123"/>
      <c r="C543" s="123"/>
      <c r="D543" s="123"/>
      <c r="E543" s="123"/>
      <c r="F543" s="123"/>
      <c r="G543" s="123"/>
      <c r="H543" s="123"/>
      <c r="I543" s="17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row>
    <row r="544" spans="1:63" ht="14.25" customHeight="1" x14ac:dyDescent="0.35">
      <c r="A544" s="123"/>
      <c r="B544" s="123"/>
      <c r="C544" s="123"/>
      <c r="D544" s="123"/>
      <c r="E544" s="123"/>
      <c r="F544" s="123"/>
      <c r="G544" s="123"/>
      <c r="H544" s="123"/>
      <c r="I544" s="17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row>
    <row r="545" spans="1:63" ht="14.25" customHeight="1" x14ac:dyDescent="0.35">
      <c r="A545" s="123"/>
      <c r="B545" s="123"/>
      <c r="C545" s="123"/>
      <c r="D545" s="123"/>
      <c r="E545" s="123"/>
      <c r="F545" s="123"/>
      <c r="G545" s="123"/>
      <c r="H545" s="123"/>
      <c r="I545" s="17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row>
    <row r="546" spans="1:63" ht="14.25" customHeight="1" x14ac:dyDescent="0.35">
      <c r="A546" s="123"/>
      <c r="B546" s="123"/>
      <c r="C546" s="123"/>
      <c r="D546" s="123"/>
      <c r="E546" s="123"/>
      <c r="F546" s="123"/>
      <c r="G546" s="123"/>
      <c r="H546" s="123"/>
      <c r="I546" s="17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row>
    <row r="547" spans="1:63" ht="14.25" customHeight="1" x14ac:dyDescent="0.35">
      <c r="A547" s="123"/>
      <c r="B547" s="123"/>
      <c r="C547" s="123"/>
      <c r="D547" s="123"/>
      <c r="E547" s="123"/>
      <c r="F547" s="123"/>
      <c r="G547" s="123"/>
      <c r="H547" s="123"/>
      <c r="I547" s="17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3"/>
      <c r="AG547" s="123"/>
      <c r="AH547" s="123"/>
      <c r="AI547" s="123"/>
      <c r="AJ547" s="123"/>
      <c r="AK547" s="123"/>
      <c r="AL547" s="123"/>
      <c r="AM547" s="123"/>
      <c r="AN547" s="123"/>
      <c r="AO547" s="123"/>
      <c r="AP547" s="123"/>
      <c r="AQ547" s="123"/>
      <c r="AR547" s="123"/>
      <c r="AS547" s="123"/>
      <c r="AT547" s="123"/>
      <c r="AU547" s="123"/>
      <c r="AV547" s="123"/>
      <c r="AW547" s="123"/>
      <c r="AX547" s="123"/>
      <c r="AY547" s="123"/>
      <c r="AZ547" s="123"/>
      <c r="BA547" s="123"/>
      <c r="BB547" s="123"/>
      <c r="BC547" s="123"/>
      <c r="BD547" s="123"/>
      <c r="BE547" s="123"/>
      <c r="BF547" s="123"/>
      <c r="BG547" s="123"/>
      <c r="BH547" s="123"/>
      <c r="BI547" s="123"/>
      <c r="BJ547" s="123"/>
      <c r="BK547" s="123"/>
    </row>
    <row r="548" spans="1:63" ht="14.25" customHeight="1" x14ac:dyDescent="0.35">
      <c r="A548" s="123"/>
      <c r="B548" s="123"/>
      <c r="C548" s="123"/>
      <c r="D548" s="123"/>
      <c r="E548" s="123"/>
      <c r="F548" s="123"/>
      <c r="G548" s="123"/>
      <c r="H548" s="123"/>
      <c r="I548" s="17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3"/>
      <c r="AG548" s="123"/>
      <c r="AH548" s="123"/>
      <c r="AI548" s="123"/>
      <c r="AJ548" s="123"/>
      <c r="AK548" s="123"/>
      <c r="AL548" s="123"/>
      <c r="AM548" s="123"/>
      <c r="AN548" s="123"/>
      <c r="AO548" s="123"/>
      <c r="AP548" s="123"/>
      <c r="AQ548" s="123"/>
      <c r="AR548" s="123"/>
      <c r="AS548" s="123"/>
      <c r="AT548" s="123"/>
      <c r="AU548" s="123"/>
      <c r="AV548" s="123"/>
      <c r="AW548" s="123"/>
      <c r="AX548" s="123"/>
      <c r="AY548" s="123"/>
      <c r="AZ548" s="123"/>
      <c r="BA548" s="123"/>
      <c r="BB548" s="123"/>
      <c r="BC548" s="123"/>
      <c r="BD548" s="123"/>
      <c r="BE548" s="123"/>
      <c r="BF548" s="123"/>
      <c r="BG548" s="123"/>
      <c r="BH548" s="123"/>
      <c r="BI548" s="123"/>
      <c r="BJ548" s="123"/>
      <c r="BK548" s="123"/>
    </row>
    <row r="549" spans="1:63" ht="14.25" customHeight="1" x14ac:dyDescent="0.35">
      <c r="A549" s="123"/>
      <c r="B549" s="123"/>
      <c r="C549" s="123"/>
      <c r="D549" s="123"/>
      <c r="E549" s="123"/>
      <c r="F549" s="123"/>
      <c r="G549" s="123"/>
      <c r="H549" s="123"/>
      <c r="I549" s="17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3"/>
      <c r="AG549" s="123"/>
      <c r="AH549" s="123"/>
      <c r="AI549" s="123"/>
      <c r="AJ549" s="123"/>
      <c r="AK549" s="123"/>
      <c r="AL549" s="123"/>
      <c r="AM549" s="123"/>
      <c r="AN549" s="123"/>
      <c r="AO549" s="123"/>
      <c r="AP549" s="123"/>
      <c r="AQ549" s="123"/>
      <c r="AR549" s="123"/>
      <c r="AS549" s="123"/>
      <c r="AT549" s="123"/>
      <c r="AU549" s="123"/>
      <c r="AV549" s="123"/>
      <c r="AW549" s="123"/>
      <c r="AX549" s="123"/>
      <c r="AY549" s="123"/>
      <c r="AZ549" s="123"/>
      <c r="BA549" s="123"/>
      <c r="BB549" s="123"/>
      <c r="BC549" s="123"/>
      <c r="BD549" s="123"/>
      <c r="BE549" s="123"/>
      <c r="BF549" s="123"/>
      <c r="BG549" s="123"/>
      <c r="BH549" s="123"/>
      <c r="BI549" s="123"/>
      <c r="BJ549" s="123"/>
      <c r="BK549" s="123"/>
    </row>
    <row r="550" spans="1:63" ht="14.25" customHeight="1" x14ac:dyDescent="0.35">
      <c r="A550" s="123"/>
      <c r="B550" s="123"/>
      <c r="C550" s="123"/>
      <c r="D550" s="123"/>
      <c r="E550" s="123"/>
      <c r="F550" s="123"/>
      <c r="G550" s="123"/>
      <c r="H550" s="123"/>
      <c r="I550" s="17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3"/>
      <c r="AG550" s="123"/>
      <c r="AH550" s="123"/>
      <c r="AI550" s="123"/>
      <c r="AJ550" s="123"/>
      <c r="AK550" s="123"/>
      <c r="AL550" s="123"/>
      <c r="AM550" s="123"/>
      <c r="AN550" s="123"/>
      <c r="AO550" s="123"/>
      <c r="AP550" s="123"/>
      <c r="AQ550" s="123"/>
      <c r="AR550" s="123"/>
      <c r="AS550" s="123"/>
      <c r="AT550" s="123"/>
      <c r="AU550" s="123"/>
      <c r="AV550" s="123"/>
      <c r="AW550" s="123"/>
      <c r="AX550" s="123"/>
      <c r="AY550" s="123"/>
      <c r="AZ550" s="123"/>
      <c r="BA550" s="123"/>
      <c r="BB550" s="123"/>
      <c r="BC550" s="123"/>
      <c r="BD550" s="123"/>
      <c r="BE550" s="123"/>
      <c r="BF550" s="123"/>
      <c r="BG550" s="123"/>
      <c r="BH550" s="123"/>
      <c r="BI550" s="123"/>
      <c r="BJ550" s="123"/>
      <c r="BK550" s="123"/>
    </row>
    <row r="551" spans="1:63" ht="14.25" customHeight="1" x14ac:dyDescent="0.35">
      <c r="A551" s="123"/>
      <c r="B551" s="123"/>
      <c r="C551" s="123"/>
      <c r="D551" s="123"/>
      <c r="E551" s="123"/>
      <c r="F551" s="123"/>
      <c r="G551" s="123"/>
      <c r="H551" s="123"/>
      <c r="I551" s="17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3"/>
      <c r="AG551" s="123"/>
      <c r="AH551" s="123"/>
      <c r="AI551" s="123"/>
      <c r="AJ551" s="123"/>
      <c r="AK551" s="123"/>
      <c r="AL551" s="123"/>
      <c r="AM551" s="123"/>
      <c r="AN551" s="123"/>
      <c r="AO551" s="123"/>
      <c r="AP551" s="123"/>
      <c r="AQ551" s="123"/>
      <c r="AR551" s="123"/>
      <c r="AS551" s="123"/>
      <c r="AT551" s="123"/>
      <c r="AU551" s="123"/>
      <c r="AV551" s="123"/>
      <c r="AW551" s="123"/>
      <c r="AX551" s="123"/>
      <c r="AY551" s="123"/>
      <c r="AZ551" s="123"/>
      <c r="BA551" s="123"/>
      <c r="BB551" s="123"/>
      <c r="BC551" s="123"/>
      <c r="BD551" s="123"/>
      <c r="BE551" s="123"/>
      <c r="BF551" s="123"/>
      <c r="BG551" s="123"/>
      <c r="BH551" s="123"/>
      <c r="BI551" s="123"/>
      <c r="BJ551" s="123"/>
      <c r="BK551" s="123"/>
    </row>
    <row r="552" spans="1:63" ht="14.25" customHeight="1" x14ac:dyDescent="0.35">
      <c r="A552" s="123"/>
      <c r="B552" s="123"/>
      <c r="C552" s="123"/>
      <c r="D552" s="123"/>
      <c r="E552" s="123"/>
      <c r="F552" s="123"/>
      <c r="G552" s="123"/>
      <c r="H552" s="123"/>
      <c r="I552" s="17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3"/>
      <c r="AG552" s="123"/>
      <c r="AH552" s="123"/>
      <c r="AI552" s="123"/>
      <c r="AJ552" s="123"/>
      <c r="AK552" s="123"/>
      <c r="AL552" s="123"/>
      <c r="AM552" s="123"/>
      <c r="AN552" s="123"/>
      <c r="AO552" s="123"/>
      <c r="AP552" s="123"/>
      <c r="AQ552" s="123"/>
      <c r="AR552" s="123"/>
      <c r="AS552" s="123"/>
      <c r="AT552" s="123"/>
      <c r="AU552" s="123"/>
      <c r="AV552" s="123"/>
      <c r="AW552" s="123"/>
      <c r="AX552" s="123"/>
      <c r="AY552" s="123"/>
      <c r="AZ552" s="123"/>
      <c r="BA552" s="123"/>
      <c r="BB552" s="123"/>
      <c r="BC552" s="123"/>
      <c r="BD552" s="123"/>
      <c r="BE552" s="123"/>
      <c r="BF552" s="123"/>
      <c r="BG552" s="123"/>
      <c r="BH552" s="123"/>
      <c r="BI552" s="123"/>
      <c r="BJ552" s="123"/>
      <c r="BK552" s="123"/>
    </row>
    <row r="553" spans="1:63" ht="14.25" customHeight="1" x14ac:dyDescent="0.35">
      <c r="A553" s="123"/>
      <c r="B553" s="123"/>
      <c r="C553" s="123"/>
      <c r="D553" s="123"/>
      <c r="E553" s="123"/>
      <c r="F553" s="123"/>
      <c r="G553" s="123"/>
      <c r="H553" s="123"/>
      <c r="I553" s="17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3"/>
      <c r="AG553" s="123"/>
      <c r="AH553" s="123"/>
      <c r="AI553" s="123"/>
      <c r="AJ553" s="123"/>
      <c r="AK553" s="123"/>
      <c r="AL553" s="123"/>
      <c r="AM553" s="123"/>
      <c r="AN553" s="123"/>
      <c r="AO553" s="123"/>
      <c r="AP553" s="123"/>
      <c r="AQ553" s="123"/>
      <c r="AR553" s="123"/>
      <c r="AS553" s="123"/>
      <c r="AT553" s="123"/>
      <c r="AU553" s="123"/>
      <c r="AV553" s="123"/>
      <c r="AW553" s="123"/>
      <c r="AX553" s="123"/>
      <c r="AY553" s="123"/>
      <c r="AZ553" s="123"/>
      <c r="BA553" s="123"/>
      <c r="BB553" s="123"/>
      <c r="BC553" s="123"/>
      <c r="BD553" s="123"/>
      <c r="BE553" s="123"/>
      <c r="BF553" s="123"/>
      <c r="BG553" s="123"/>
      <c r="BH553" s="123"/>
      <c r="BI553" s="123"/>
      <c r="BJ553" s="123"/>
      <c r="BK553" s="123"/>
    </row>
    <row r="554" spans="1:63" ht="14.25" customHeight="1" x14ac:dyDescent="0.35">
      <c r="A554" s="123"/>
      <c r="B554" s="123"/>
      <c r="C554" s="123"/>
      <c r="D554" s="123"/>
      <c r="E554" s="123"/>
      <c r="F554" s="123"/>
      <c r="G554" s="123"/>
      <c r="H554" s="123"/>
      <c r="I554" s="17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3"/>
      <c r="AG554" s="123"/>
      <c r="AH554" s="123"/>
      <c r="AI554" s="123"/>
      <c r="AJ554" s="123"/>
      <c r="AK554" s="123"/>
      <c r="AL554" s="123"/>
      <c r="AM554" s="123"/>
      <c r="AN554" s="123"/>
      <c r="AO554" s="123"/>
      <c r="AP554" s="123"/>
      <c r="AQ554" s="123"/>
      <c r="AR554" s="123"/>
      <c r="AS554" s="123"/>
      <c r="AT554" s="123"/>
      <c r="AU554" s="123"/>
      <c r="AV554" s="123"/>
      <c r="AW554" s="123"/>
      <c r="AX554" s="123"/>
      <c r="AY554" s="123"/>
      <c r="AZ554" s="123"/>
      <c r="BA554" s="123"/>
      <c r="BB554" s="123"/>
      <c r="BC554" s="123"/>
      <c r="BD554" s="123"/>
      <c r="BE554" s="123"/>
      <c r="BF554" s="123"/>
      <c r="BG554" s="123"/>
      <c r="BH554" s="123"/>
      <c r="BI554" s="123"/>
      <c r="BJ554" s="123"/>
      <c r="BK554" s="123"/>
    </row>
    <row r="555" spans="1:63" ht="14.25" customHeight="1" x14ac:dyDescent="0.35">
      <c r="A555" s="123"/>
      <c r="B555" s="123"/>
      <c r="C555" s="123"/>
      <c r="D555" s="123"/>
      <c r="E555" s="123"/>
      <c r="F555" s="123"/>
      <c r="G555" s="123"/>
      <c r="H555" s="123"/>
      <c r="I555" s="17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3"/>
      <c r="AG555" s="123"/>
      <c r="AH555" s="123"/>
      <c r="AI555" s="123"/>
      <c r="AJ555" s="123"/>
      <c r="AK555" s="123"/>
      <c r="AL555" s="123"/>
      <c r="AM555" s="123"/>
      <c r="AN555" s="123"/>
      <c r="AO555" s="123"/>
      <c r="AP555" s="123"/>
      <c r="AQ555" s="123"/>
      <c r="AR555" s="123"/>
      <c r="AS555" s="123"/>
      <c r="AT555" s="123"/>
      <c r="AU555" s="123"/>
      <c r="AV555" s="123"/>
      <c r="AW555" s="123"/>
      <c r="AX555" s="123"/>
      <c r="AY555" s="123"/>
      <c r="AZ555" s="123"/>
      <c r="BA555" s="123"/>
      <c r="BB555" s="123"/>
      <c r="BC555" s="123"/>
      <c r="BD555" s="123"/>
      <c r="BE555" s="123"/>
      <c r="BF555" s="123"/>
      <c r="BG555" s="123"/>
      <c r="BH555" s="123"/>
      <c r="BI555" s="123"/>
      <c r="BJ555" s="123"/>
      <c r="BK555" s="123"/>
    </row>
    <row r="556" spans="1:63" ht="14.25" customHeight="1" x14ac:dyDescent="0.35">
      <c r="A556" s="123"/>
      <c r="B556" s="123"/>
      <c r="C556" s="123"/>
      <c r="D556" s="123"/>
      <c r="E556" s="123"/>
      <c r="F556" s="123"/>
      <c r="G556" s="123"/>
      <c r="H556" s="123"/>
      <c r="I556" s="17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3"/>
      <c r="AG556" s="123"/>
      <c r="AH556" s="123"/>
      <c r="AI556" s="123"/>
      <c r="AJ556" s="123"/>
      <c r="AK556" s="123"/>
      <c r="AL556" s="123"/>
      <c r="AM556" s="123"/>
      <c r="AN556" s="123"/>
      <c r="AO556" s="123"/>
      <c r="AP556" s="123"/>
      <c r="AQ556" s="123"/>
      <c r="AR556" s="123"/>
      <c r="AS556" s="123"/>
      <c r="AT556" s="123"/>
      <c r="AU556" s="123"/>
      <c r="AV556" s="123"/>
      <c r="AW556" s="123"/>
      <c r="AX556" s="123"/>
      <c r="AY556" s="123"/>
      <c r="AZ556" s="123"/>
      <c r="BA556" s="123"/>
      <c r="BB556" s="123"/>
      <c r="BC556" s="123"/>
      <c r="BD556" s="123"/>
      <c r="BE556" s="123"/>
      <c r="BF556" s="123"/>
      <c r="BG556" s="123"/>
      <c r="BH556" s="123"/>
      <c r="BI556" s="123"/>
      <c r="BJ556" s="123"/>
      <c r="BK556" s="123"/>
    </row>
    <row r="557" spans="1:63" ht="14.25" customHeight="1" x14ac:dyDescent="0.35">
      <c r="A557" s="123"/>
      <c r="B557" s="123"/>
      <c r="C557" s="123"/>
      <c r="D557" s="123"/>
      <c r="E557" s="123"/>
      <c r="F557" s="123"/>
      <c r="G557" s="123"/>
      <c r="H557" s="123"/>
      <c r="I557" s="17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3"/>
      <c r="AG557" s="123"/>
      <c r="AH557" s="123"/>
      <c r="AI557" s="123"/>
      <c r="AJ557" s="123"/>
      <c r="AK557" s="123"/>
      <c r="AL557" s="123"/>
      <c r="AM557" s="123"/>
      <c r="AN557" s="123"/>
      <c r="AO557" s="123"/>
      <c r="AP557" s="123"/>
      <c r="AQ557" s="123"/>
      <c r="AR557" s="123"/>
      <c r="AS557" s="123"/>
      <c r="AT557" s="123"/>
      <c r="AU557" s="123"/>
      <c r="AV557" s="123"/>
      <c r="AW557" s="123"/>
      <c r="AX557" s="123"/>
      <c r="AY557" s="123"/>
      <c r="AZ557" s="123"/>
      <c r="BA557" s="123"/>
      <c r="BB557" s="123"/>
      <c r="BC557" s="123"/>
      <c r="BD557" s="123"/>
      <c r="BE557" s="123"/>
      <c r="BF557" s="123"/>
      <c r="BG557" s="123"/>
      <c r="BH557" s="123"/>
      <c r="BI557" s="123"/>
      <c r="BJ557" s="123"/>
      <c r="BK557" s="123"/>
    </row>
    <row r="558" spans="1:63" ht="14.25" customHeight="1" x14ac:dyDescent="0.35">
      <c r="A558" s="123"/>
      <c r="B558" s="123"/>
      <c r="C558" s="123"/>
      <c r="D558" s="123"/>
      <c r="E558" s="123"/>
      <c r="F558" s="123"/>
      <c r="G558" s="123"/>
      <c r="H558" s="123"/>
      <c r="I558" s="17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3"/>
      <c r="AG558" s="123"/>
      <c r="AH558" s="123"/>
      <c r="AI558" s="123"/>
      <c r="AJ558" s="123"/>
      <c r="AK558" s="123"/>
      <c r="AL558" s="123"/>
      <c r="AM558" s="123"/>
      <c r="AN558" s="123"/>
      <c r="AO558" s="123"/>
      <c r="AP558" s="123"/>
      <c r="AQ558" s="123"/>
      <c r="AR558" s="123"/>
      <c r="AS558" s="123"/>
      <c r="AT558" s="123"/>
      <c r="AU558" s="123"/>
      <c r="AV558" s="123"/>
      <c r="AW558" s="123"/>
      <c r="AX558" s="123"/>
      <c r="AY558" s="123"/>
      <c r="AZ558" s="123"/>
      <c r="BA558" s="123"/>
      <c r="BB558" s="123"/>
      <c r="BC558" s="123"/>
      <c r="BD558" s="123"/>
      <c r="BE558" s="123"/>
      <c r="BF558" s="123"/>
      <c r="BG558" s="123"/>
      <c r="BH558" s="123"/>
      <c r="BI558" s="123"/>
      <c r="BJ558" s="123"/>
      <c r="BK558" s="123"/>
    </row>
    <row r="559" spans="1:63" ht="14.25" customHeight="1" x14ac:dyDescent="0.35">
      <c r="A559" s="123"/>
      <c r="B559" s="123"/>
      <c r="C559" s="123"/>
      <c r="D559" s="123"/>
      <c r="E559" s="123"/>
      <c r="F559" s="123"/>
      <c r="G559" s="123"/>
      <c r="H559" s="123"/>
      <c r="I559" s="17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3"/>
      <c r="AG559" s="123"/>
      <c r="AH559" s="123"/>
      <c r="AI559" s="123"/>
      <c r="AJ559" s="123"/>
      <c r="AK559" s="123"/>
      <c r="AL559" s="123"/>
      <c r="AM559" s="123"/>
      <c r="AN559" s="123"/>
      <c r="AO559" s="123"/>
      <c r="AP559" s="123"/>
      <c r="AQ559" s="123"/>
      <c r="AR559" s="123"/>
      <c r="AS559" s="123"/>
      <c r="AT559" s="123"/>
      <c r="AU559" s="123"/>
      <c r="AV559" s="123"/>
      <c r="AW559" s="123"/>
      <c r="AX559" s="123"/>
      <c r="AY559" s="123"/>
      <c r="AZ559" s="123"/>
      <c r="BA559" s="123"/>
      <c r="BB559" s="123"/>
      <c r="BC559" s="123"/>
      <c r="BD559" s="123"/>
      <c r="BE559" s="123"/>
      <c r="BF559" s="123"/>
      <c r="BG559" s="123"/>
      <c r="BH559" s="123"/>
      <c r="BI559" s="123"/>
      <c r="BJ559" s="123"/>
      <c r="BK559" s="123"/>
    </row>
    <row r="560" spans="1:63" ht="14.25" customHeight="1" x14ac:dyDescent="0.35">
      <c r="A560" s="123"/>
      <c r="B560" s="123"/>
      <c r="C560" s="123"/>
      <c r="D560" s="123"/>
      <c r="E560" s="123"/>
      <c r="F560" s="123"/>
      <c r="G560" s="123"/>
      <c r="H560" s="123"/>
      <c r="I560" s="17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3"/>
      <c r="AG560" s="123"/>
      <c r="AH560" s="123"/>
      <c r="AI560" s="123"/>
      <c r="AJ560" s="123"/>
      <c r="AK560" s="123"/>
      <c r="AL560" s="123"/>
      <c r="AM560" s="123"/>
      <c r="AN560" s="123"/>
      <c r="AO560" s="123"/>
      <c r="AP560" s="123"/>
      <c r="AQ560" s="123"/>
      <c r="AR560" s="123"/>
      <c r="AS560" s="123"/>
      <c r="AT560" s="123"/>
      <c r="AU560" s="123"/>
      <c r="AV560" s="123"/>
      <c r="AW560" s="123"/>
      <c r="AX560" s="123"/>
      <c r="AY560" s="123"/>
      <c r="AZ560" s="123"/>
      <c r="BA560" s="123"/>
      <c r="BB560" s="123"/>
      <c r="BC560" s="123"/>
      <c r="BD560" s="123"/>
      <c r="BE560" s="123"/>
      <c r="BF560" s="123"/>
      <c r="BG560" s="123"/>
      <c r="BH560" s="123"/>
      <c r="BI560" s="123"/>
      <c r="BJ560" s="123"/>
      <c r="BK560" s="123"/>
    </row>
    <row r="561" spans="1:63" ht="14.25" customHeight="1" x14ac:dyDescent="0.35">
      <c r="A561" s="123"/>
      <c r="B561" s="123"/>
      <c r="C561" s="123"/>
      <c r="D561" s="123"/>
      <c r="E561" s="123"/>
      <c r="F561" s="123"/>
      <c r="G561" s="123"/>
      <c r="H561" s="123"/>
      <c r="I561" s="17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3"/>
      <c r="AG561" s="123"/>
      <c r="AH561" s="123"/>
      <c r="AI561" s="123"/>
      <c r="AJ561" s="123"/>
      <c r="AK561" s="123"/>
      <c r="AL561" s="123"/>
      <c r="AM561" s="123"/>
      <c r="AN561" s="123"/>
      <c r="AO561" s="123"/>
      <c r="AP561" s="123"/>
      <c r="AQ561" s="123"/>
      <c r="AR561" s="123"/>
      <c r="AS561" s="123"/>
      <c r="AT561" s="123"/>
      <c r="AU561" s="123"/>
      <c r="AV561" s="123"/>
      <c r="AW561" s="123"/>
      <c r="AX561" s="123"/>
      <c r="AY561" s="123"/>
      <c r="AZ561" s="123"/>
      <c r="BA561" s="123"/>
      <c r="BB561" s="123"/>
      <c r="BC561" s="123"/>
      <c r="BD561" s="123"/>
      <c r="BE561" s="123"/>
      <c r="BF561" s="123"/>
      <c r="BG561" s="123"/>
      <c r="BH561" s="123"/>
      <c r="BI561" s="123"/>
      <c r="BJ561" s="123"/>
      <c r="BK561" s="123"/>
    </row>
    <row r="562" spans="1:63" ht="14.25" customHeight="1" x14ac:dyDescent="0.35">
      <c r="A562" s="123"/>
      <c r="B562" s="123"/>
      <c r="C562" s="123"/>
      <c r="D562" s="123"/>
      <c r="E562" s="123"/>
      <c r="F562" s="123"/>
      <c r="G562" s="123"/>
      <c r="H562" s="123"/>
      <c r="I562" s="17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3"/>
      <c r="AG562" s="123"/>
      <c r="AH562" s="123"/>
      <c r="AI562" s="123"/>
      <c r="AJ562" s="123"/>
      <c r="AK562" s="123"/>
      <c r="AL562" s="123"/>
      <c r="AM562" s="123"/>
      <c r="AN562" s="123"/>
      <c r="AO562" s="123"/>
      <c r="AP562" s="123"/>
      <c r="AQ562" s="123"/>
      <c r="AR562" s="123"/>
      <c r="AS562" s="123"/>
      <c r="AT562" s="123"/>
      <c r="AU562" s="123"/>
      <c r="AV562" s="123"/>
      <c r="AW562" s="123"/>
      <c r="AX562" s="123"/>
      <c r="AY562" s="123"/>
      <c r="AZ562" s="123"/>
      <c r="BA562" s="123"/>
      <c r="BB562" s="123"/>
      <c r="BC562" s="123"/>
      <c r="BD562" s="123"/>
      <c r="BE562" s="123"/>
      <c r="BF562" s="123"/>
      <c r="BG562" s="123"/>
      <c r="BH562" s="123"/>
      <c r="BI562" s="123"/>
      <c r="BJ562" s="123"/>
      <c r="BK562" s="123"/>
    </row>
    <row r="563" spans="1:63" ht="14.25" customHeight="1" x14ac:dyDescent="0.35">
      <c r="A563" s="123"/>
      <c r="B563" s="123"/>
      <c r="C563" s="123"/>
      <c r="D563" s="123"/>
      <c r="E563" s="123"/>
      <c r="F563" s="123"/>
      <c r="G563" s="123"/>
      <c r="H563" s="123"/>
      <c r="I563" s="17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3"/>
      <c r="AG563" s="123"/>
      <c r="AH563" s="123"/>
      <c r="AI563" s="123"/>
      <c r="AJ563" s="123"/>
      <c r="AK563" s="123"/>
      <c r="AL563" s="123"/>
      <c r="AM563" s="123"/>
      <c r="AN563" s="123"/>
      <c r="AO563" s="123"/>
      <c r="AP563" s="123"/>
      <c r="AQ563" s="123"/>
      <c r="AR563" s="123"/>
      <c r="AS563" s="123"/>
      <c r="AT563" s="123"/>
      <c r="AU563" s="123"/>
      <c r="AV563" s="123"/>
      <c r="AW563" s="123"/>
      <c r="AX563" s="123"/>
      <c r="AY563" s="123"/>
      <c r="AZ563" s="123"/>
      <c r="BA563" s="123"/>
      <c r="BB563" s="123"/>
      <c r="BC563" s="123"/>
      <c r="BD563" s="123"/>
      <c r="BE563" s="123"/>
      <c r="BF563" s="123"/>
      <c r="BG563" s="123"/>
      <c r="BH563" s="123"/>
      <c r="BI563" s="123"/>
      <c r="BJ563" s="123"/>
      <c r="BK563" s="123"/>
    </row>
    <row r="564" spans="1:63" ht="14.25" customHeight="1" x14ac:dyDescent="0.35">
      <c r="A564" s="123"/>
      <c r="B564" s="123"/>
      <c r="C564" s="123"/>
      <c r="D564" s="123"/>
      <c r="E564" s="123"/>
      <c r="F564" s="123"/>
      <c r="G564" s="123"/>
      <c r="H564" s="123"/>
      <c r="I564" s="17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row>
    <row r="565" spans="1:63" ht="14.25" customHeight="1" x14ac:dyDescent="0.35">
      <c r="A565" s="123"/>
      <c r="B565" s="123"/>
      <c r="C565" s="123"/>
      <c r="D565" s="123"/>
      <c r="E565" s="123"/>
      <c r="F565" s="123"/>
      <c r="G565" s="123"/>
      <c r="H565" s="123"/>
      <c r="I565" s="17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row>
    <row r="566" spans="1:63" ht="14.25" customHeight="1" x14ac:dyDescent="0.35">
      <c r="A566" s="123"/>
      <c r="B566" s="123"/>
      <c r="C566" s="123"/>
      <c r="D566" s="123"/>
      <c r="E566" s="123"/>
      <c r="F566" s="123"/>
      <c r="G566" s="123"/>
      <c r="H566" s="123"/>
      <c r="I566" s="17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3"/>
      <c r="AG566" s="123"/>
      <c r="AH566" s="123"/>
      <c r="AI566" s="123"/>
      <c r="AJ566" s="123"/>
      <c r="AK566" s="123"/>
      <c r="AL566" s="123"/>
      <c r="AM566" s="123"/>
      <c r="AN566" s="123"/>
      <c r="AO566" s="123"/>
      <c r="AP566" s="123"/>
      <c r="AQ566" s="123"/>
      <c r="AR566" s="123"/>
      <c r="AS566" s="123"/>
      <c r="AT566" s="123"/>
      <c r="AU566" s="123"/>
      <c r="AV566" s="123"/>
      <c r="AW566" s="123"/>
      <c r="AX566" s="123"/>
      <c r="AY566" s="123"/>
      <c r="AZ566" s="123"/>
      <c r="BA566" s="123"/>
      <c r="BB566" s="123"/>
      <c r="BC566" s="123"/>
      <c r="BD566" s="123"/>
      <c r="BE566" s="123"/>
      <c r="BF566" s="123"/>
      <c r="BG566" s="123"/>
      <c r="BH566" s="123"/>
      <c r="BI566" s="123"/>
      <c r="BJ566" s="123"/>
      <c r="BK566" s="123"/>
    </row>
    <row r="567" spans="1:63" ht="14.25" customHeight="1" x14ac:dyDescent="0.35">
      <c r="A567" s="123"/>
      <c r="B567" s="123"/>
      <c r="C567" s="123"/>
      <c r="D567" s="123"/>
      <c r="E567" s="123"/>
      <c r="F567" s="123"/>
      <c r="G567" s="123"/>
      <c r="H567" s="123"/>
      <c r="I567" s="17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3"/>
      <c r="AG567" s="123"/>
      <c r="AH567" s="123"/>
      <c r="AI567" s="123"/>
      <c r="AJ567" s="123"/>
      <c r="AK567" s="123"/>
      <c r="AL567" s="123"/>
      <c r="AM567" s="123"/>
      <c r="AN567" s="123"/>
      <c r="AO567" s="123"/>
      <c r="AP567" s="123"/>
      <c r="AQ567" s="123"/>
      <c r="AR567" s="123"/>
      <c r="AS567" s="123"/>
      <c r="AT567" s="123"/>
      <c r="AU567" s="123"/>
      <c r="AV567" s="123"/>
      <c r="AW567" s="123"/>
      <c r="AX567" s="123"/>
      <c r="AY567" s="123"/>
      <c r="AZ567" s="123"/>
      <c r="BA567" s="123"/>
      <c r="BB567" s="123"/>
      <c r="BC567" s="123"/>
      <c r="BD567" s="123"/>
      <c r="BE567" s="123"/>
      <c r="BF567" s="123"/>
      <c r="BG567" s="123"/>
      <c r="BH567" s="123"/>
      <c r="BI567" s="123"/>
      <c r="BJ567" s="123"/>
      <c r="BK567" s="123"/>
    </row>
    <row r="568" spans="1:63" ht="14.25" customHeight="1" x14ac:dyDescent="0.35">
      <c r="A568" s="123"/>
      <c r="B568" s="123"/>
      <c r="C568" s="123"/>
      <c r="D568" s="123"/>
      <c r="E568" s="123"/>
      <c r="F568" s="123"/>
      <c r="G568" s="123"/>
      <c r="H568" s="123"/>
      <c r="I568" s="17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3"/>
      <c r="AG568" s="123"/>
      <c r="AH568" s="123"/>
      <c r="AI568" s="123"/>
      <c r="AJ568" s="123"/>
      <c r="AK568" s="123"/>
      <c r="AL568" s="123"/>
      <c r="AM568" s="123"/>
      <c r="AN568" s="123"/>
      <c r="AO568" s="123"/>
      <c r="AP568" s="123"/>
      <c r="AQ568" s="123"/>
      <c r="AR568" s="123"/>
      <c r="AS568" s="123"/>
      <c r="AT568" s="123"/>
      <c r="AU568" s="123"/>
      <c r="AV568" s="123"/>
      <c r="AW568" s="123"/>
      <c r="AX568" s="123"/>
      <c r="AY568" s="123"/>
      <c r="AZ568" s="123"/>
      <c r="BA568" s="123"/>
      <c r="BB568" s="123"/>
      <c r="BC568" s="123"/>
      <c r="BD568" s="123"/>
      <c r="BE568" s="123"/>
      <c r="BF568" s="123"/>
      <c r="BG568" s="123"/>
      <c r="BH568" s="123"/>
      <c r="BI568" s="123"/>
      <c r="BJ568" s="123"/>
      <c r="BK568" s="123"/>
    </row>
    <row r="569" spans="1:63" ht="14.25" customHeight="1" x14ac:dyDescent="0.35">
      <c r="A569" s="123"/>
      <c r="B569" s="123"/>
      <c r="C569" s="123"/>
      <c r="D569" s="123"/>
      <c r="E569" s="123"/>
      <c r="F569" s="123"/>
      <c r="G569" s="123"/>
      <c r="H569" s="123"/>
      <c r="I569" s="17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3"/>
      <c r="AG569" s="123"/>
      <c r="AH569" s="123"/>
      <c r="AI569" s="123"/>
      <c r="AJ569" s="123"/>
      <c r="AK569" s="123"/>
      <c r="AL569" s="123"/>
      <c r="AM569" s="123"/>
      <c r="AN569" s="123"/>
      <c r="AO569" s="123"/>
      <c r="AP569" s="123"/>
      <c r="AQ569" s="123"/>
      <c r="AR569" s="123"/>
      <c r="AS569" s="123"/>
      <c r="AT569" s="123"/>
      <c r="AU569" s="123"/>
      <c r="AV569" s="123"/>
      <c r="AW569" s="123"/>
      <c r="AX569" s="123"/>
      <c r="AY569" s="123"/>
      <c r="AZ569" s="123"/>
      <c r="BA569" s="123"/>
      <c r="BB569" s="123"/>
      <c r="BC569" s="123"/>
      <c r="BD569" s="123"/>
      <c r="BE569" s="123"/>
      <c r="BF569" s="123"/>
      <c r="BG569" s="123"/>
      <c r="BH569" s="123"/>
      <c r="BI569" s="123"/>
      <c r="BJ569" s="123"/>
      <c r="BK569" s="123"/>
    </row>
    <row r="570" spans="1:63" ht="14.25" customHeight="1" x14ac:dyDescent="0.35">
      <c r="A570" s="123"/>
      <c r="B570" s="123"/>
      <c r="C570" s="123"/>
      <c r="D570" s="123"/>
      <c r="E570" s="123"/>
      <c r="F570" s="123"/>
      <c r="G570" s="123"/>
      <c r="H570" s="123"/>
      <c r="I570" s="17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3"/>
      <c r="AG570" s="123"/>
      <c r="AH570" s="123"/>
      <c r="AI570" s="123"/>
      <c r="AJ570" s="123"/>
      <c r="AK570" s="123"/>
      <c r="AL570" s="123"/>
      <c r="AM570" s="123"/>
      <c r="AN570" s="123"/>
      <c r="AO570" s="123"/>
      <c r="AP570" s="123"/>
      <c r="AQ570" s="123"/>
      <c r="AR570" s="123"/>
      <c r="AS570" s="123"/>
      <c r="AT570" s="123"/>
      <c r="AU570" s="123"/>
      <c r="AV570" s="123"/>
      <c r="AW570" s="123"/>
      <c r="AX570" s="123"/>
      <c r="AY570" s="123"/>
      <c r="AZ570" s="123"/>
      <c r="BA570" s="123"/>
      <c r="BB570" s="123"/>
      <c r="BC570" s="123"/>
      <c r="BD570" s="123"/>
      <c r="BE570" s="123"/>
      <c r="BF570" s="123"/>
      <c r="BG570" s="123"/>
      <c r="BH570" s="123"/>
      <c r="BI570" s="123"/>
      <c r="BJ570" s="123"/>
      <c r="BK570" s="123"/>
    </row>
    <row r="571" spans="1:63" ht="14.25" customHeight="1" x14ac:dyDescent="0.35">
      <c r="A571" s="123"/>
      <c r="B571" s="123"/>
      <c r="C571" s="123"/>
      <c r="D571" s="123"/>
      <c r="E571" s="123"/>
      <c r="F571" s="123"/>
      <c r="G571" s="123"/>
      <c r="H571" s="123"/>
      <c r="I571" s="17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3"/>
      <c r="AG571" s="123"/>
      <c r="AH571" s="123"/>
      <c r="AI571" s="123"/>
      <c r="AJ571" s="123"/>
      <c r="AK571" s="123"/>
      <c r="AL571" s="123"/>
      <c r="AM571" s="123"/>
      <c r="AN571" s="123"/>
      <c r="AO571" s="123"/>
      <c r="AP571" s="123"/>
      <c r="AQ571" s="123"/>
      <c r="AR571" s="123"/>
      <c r="AS571" s="123"/>
      <c r="AT571" s="123"/>
      <c r="AU571" s="123"/>
      <c r="AV571" s="123"/>
      <c r="AW571" s="123"/>
      <c r="AX571" s="123"/>
      <c r="AY571" s="123"/>
      <c r="AZ571" s="123"/>
      <c r="BA571" s="123"/>
      <c r="BB571" s="123"/>
      <c r="BC571" s="123"/>
      <c r="BD571" s="123"/>
      <c r="BE571" s="123"/>
      <c r="BF571" s="123"/>
      <c r="BG571" s="123"/>
      <c r="BH571" s="123"/>
      <c r="BI571" s="123"/>
      <c r="BJ571" s="123"/>
      <c r="BK571" s="123"/>
    </row>
    <row r="572" spans="1:63" ht="14.25" customHeight="1" x14ac:dyDescent="0.35">
      <c r="A572" s="123"/>
      <c r="B572" s="123"/>
      <c r="C572" s="123"/>
      <c r="D572" s="123"/>
      <c r="E572" s="123"/>
      <c r="F572" s="123"/>
      <c r="G572" s="123"/>
      <c r="H572" s="123"/>
      <c r="I572" s="17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3"/>
      <c r="AG572" s="123"/>
      <c r="AH572" s="123"/>
      <c r="AI572" s="123"/>
      <c r="AJ572" s="123"/>
      <c r="AK572" s="123"/>
      <c r="AL572" s="123"/>
      <c r="AM572" s="123"/>
      <c r="AN572" s="123"/>
      <c r="AO572" s="123"/>
      <c r="AP572" s="123"/>
      <c r="AQ572" s="123"/>
      <c r="AR572" s="123"/>
      <c r="AS572" s="123"/>
      <c r="AT572" s="123"/>
      <c r="AU572" s="123"/>
      <c r="AV572" s="123"/>
      <c r="AW572" s="123"/>
      <c r="AX572" s="123"/>
      <c r="AY572" s="123"/>
      <c r="AZ572" s="123"/>
      <c r="BA572" s="123"/>
      <c r="BB572" s="123"/>
      <c r="BC572" s="123"/>
      <c r="BD572" s="123"/>
      <c r="BE572" s="123"/>
      <c r="BF572" s="123"/>
      <c r="BG572" s="123"/>
      <c r="BH572" s="123"/>
      <c r="BI572" s="123"/>
      <c r="BJ572" s="123"/>
      <c r="BK572" s="123"/>
    </row>
    <row r="573" spans="1:63" ht="14.25" customHeight="1" x14ac:dyDescent="0.35">
      <c r="A573" s="123"/>
      <c r="B573" s="123"/>
      <c r="C573" s="123"/>
      <c r="D573" s="123"/>
      <c r="E573" s="123"/>
      <c r="F573" s="123"/>
      <c r="G573" s="123"/>
      <c r="H573" s="123"/>
      <c r="I573" s="17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3"/>
      <c r="AG573" s="123"/>
      <c r="AH573" s="123"/>
      <c r="AI573" s="123"/>
      <c r="AJ573" s="123"/>
      <c r="AK573" s="123"/>
      <c r="AL573" s="123"/>
      <c r="AM573" s="123"/>
      <c r="AN573" s="123"/>
      <c r="AO573" s="123"/>
      <c r="AP573" s="123"/>
      <c r="AQ573" s="123"/>
      <c r="AR573" s="123"/>
      <c r="AS573" s="123"/>
      <c r="AT573" s="123"/>
      <c r="AU573" s="123"/>
      <c r="AV573" s="123"/>
      <c r="AW573" s="123"/>
      <c r="AX573" s="123"/>
      <c r="AY573" s="123"/>
      <c r="AZ573" s="123"/>
      <c r="BA573" s="123"/>
      <c r="BB573" s="123"/>
      <c r="BC573" s="123"/>
      <c r="BD573" s="123"/>
      <c r="BE573" s="123"/>
      <c r="BF573" s="123"/>
      <c r="BG573" s="123"/>
      <c r="BH573" s="123"/>
      <c r="BI573" s="123"/>
      <c r="BJ573" s="123"/>
      <c r="BK573" s="123"/>
    </row>
    <row r="574" spans="1:63" ht="14.25" customHeight="1" x14ac:dyDescent="0.35">
      <c r="A574" s="123"/>
      <c r="B574" s="123"/>
      <c r="C574" s="123"/>
      <c r="D574" s="123"/>
      <c r="E574" s="123"/>
      <c r="F574" s="123"/>
      <c r="G574" s="123"/>
      <c r="H574" s="123"/>
      <c r="I574" s="17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3"/>
      <c r="AG574" s="123"/>
      <c r="AH574" s="123"/>
      <c r="AI574" s="123"/>
      <c r="AJ574" s="123"/>
      <c r="AK574" s="123"/>
      <c r="AL574" s="123"/>
      <c r="AM574" s="123"/>
      <c r="AN574" s="123"/>
      <c r="AO574" s="123"/>
      <c r="AP574" s="123"/>
      <c r="AQ574" s="123"/>
      <c r="AR574" s="123"/>
      <c r="AS574" s="123"/>
      <c r="AT574" s="123"/>
      <c r="AU574" s="123"/>
      <c r="AV574" s="123"/>
      <c r="AW574" s="123"/>
      <c r="AX574" s="123"/>
      <c r="AY574" s="123"/>
      <c r="AZ574" s="123"/>
      <c r="BA574" s="123"/>
      <c r="BB574" s="123"/>
      <c r="BC574" s="123"/>
      <c r="BD574" s="123"/>
      <c r="BE574" s="123"/>
      <c r="BF574" s="123"/>
      <c r="BG574" s="123"/>
      <c r="BH574" s="123"/>
      <c r="BI574" s="123"/>
      <c r="BJ574" s="123"/>
      <c r="BK574" s="123"/>
    </row>
    <row r="575" spans="1:63" ht="14.25" customHeight="1" x14ac:dyDescent="0.35">
      <c r="A575" s="123"/>
      <c r="B575" s="123"/>
      <c r="C575" s="123"/>
      <c r="D575" s="123"/>
      <c r="E575" s="123"/>
      <c r="F575" s="123"/>
      <c r="G575" s="123"/>
      <c r="H575" s="123"/>
      <c r="I575" s="17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3"/>
      <c r="AG575" s="123"/>
      <c r="AH575" s="123"/>
      <c r="AI575" s="123"/>
      <c r="AJ575" s="123"/>
      <c r="AK575" s="123"/>
      <c r="AL575" s="123"/>
      <c r="AM575" s="123"/>
      <c r="AN575" s="123"/>
      <c r="AO575" s="123"/>
      <c r="AP575" s="123"/>
      <c r="AQ575" s="123"/>
      <c r="AR575" s="123"/>
      <c r="AS575" s="123"/>
      <c r="AT575" s="123"/>
      <c r="AU575" s="123"/>
      <c r="AV575" s="123"/>
      <c r="AW575" s="123"/>
      <c r="AX575" s="123"/>
      <c r="AY575" s="123"/>
      <c r="AZ575" s="123"/>
      <c r="BA575" s="123"/>
      <c r="BB575" s="123"/>
      <c r="BC575" s="123"/>
      <c r="BD575" s="123"/>
      <c r="BE575" s="123"/>
      <c r="BF575" s="123"/>
      <c r="BG575" s="123"/>
      <c r="BH575" s="123"/>
      <c r="BI575" s="123"/>
      <c r="BJ575" s="123"/>
      <c r="BK575" s="123"/>
    </row>
    <row r="576" spans="1:63" ht="14.25" customHeight="1" x14ac:dyDescent="0.35">
      <c r="A576" s="123"/>
      <c r="B576" s="123"/>
      <c r="C576" s="123"/>
      <c r="D576" s="123"/>
      <c r="E576" s="123"/>
      <c r="F576" s="123"/>
      <c r="G576" s="123"/>
      <c r="H576" s="123"/>
      <c r="I576" s="17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3"/>
      <c r="AG576" s="123"/>
      <c r="AH576" s="123"/>
      <c r="AI576" s="123"/>
      <c r="AJ576" s="123"/>
      <c r="AK576" s="123"/>
      <c r="AL576" s="123"/>
      <c r="AM576" s="123"/>
      <c r="AN576" s="123"/>
      <c r="AO576" s="123"/>
      <c r="AP576" s="123"/>
      <c r="AQ576" s="123"/>
      <c r="AR576" s="123"/>
      <c r="AS576" s="123"/>
      <c r="AT576" s="123"/>
      <c r="AU576" s="123"/>
      <c r="AV576" s="123"/>
      <c r="AW576" s="123"/>
      <c r="AX576" s="123"/>
      <c r="AY576" s="123"/>
      <c r="AZ576" s="123"/>
      <c r="BA576" s="123"/>
      <c r="BB576" s="123"/>
      <c r="BC576" s="123"/>
      <c r="BD576" s="123"/>
      <c r="BE576" s="123"/>
      <c r="BF576" s="123"/>
      <c r="BG576" s="123"/>
      <c r="BH576" s="123"/>
      <c r="BI576" s="123"/>
      <c r="BJ576" s="123"/>
      <c r="BK576" s="123"/>
    </row>
    <row r="577" spans="1:63" ht="14.25" customHeight="1" x14ac:dyDescent="0.35">
      <c r="A577" s="123"/>
      <c r="B577" s="123"/>
      <c r="C577" s="123"/>
      <c r="D577" s="123"/>
      <c r="E577" s="123"/>
      <c r="F577" s="123"/>
      <c r="G577" s="123"/>
      <c r="H577" s="123"/>
      <c r="I577" s="17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3"/>
      <c r="AG577" s="123"/>
      <c r="AH577" s="123"/>
      <c r="AI577" s="123"/>
      <c r="AJ577" s="123"/>
      <c r="AK577" s="123"/>
      <c r="AL577" s="123"/>
      <c r="AM577" s="123"/>
      <c r="AN577" s="123"/>
      <c r="AO577" s="123"/>
      <c r="AP577" s="123"/>
      <c r="AQ577" s="123"/>
      <c r="AR577" s="123"/>
      <c r="AS577" s="123"/>
      <c r="AT577" s="123"/>
      <c r="AU577" s="123"/>
      <c r="AV577" s="123"/>
      <c r="AW577" s="123"/>
      <c r="AX577" s="123"/>
      <c r="AY577" s="123"/>
      <c r="AZ577" s="123"/>
      <c r="BA577" s="123"/>
      <c r="BB577" s="123"/>
      <c r="BC577" s="123"/>
      <c r="BD577" s="123"/>
      <c r="BE577" s="123"/>
      <c r="BF577" s="123"/>
      <c r="BG577" s="123"/>
      <c r="BH577" s="123"/>
      <c r="BI577" s="123"/>
      <c r="BJ577" s="123"/>
      <c r="BK577" s="123"/>
    </row>
    <row r="578" spans="1:63" ht="14.25" customHeight="1" x14ac:dyDescent="0.35">
      <c r="A578" s="123"/>
      <c r="B578" s="123"/>
      <c r="C578" s="123"/>
      <c r="D578" s="123"/>
      <c r="E578" s="123"/>
      <c r="F578" s="123"/>
      <c r="G578" s="123"/>
      <c r="H578" s="123"/>
      <c r="I578" s="17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3"/>
      <c r="AG578" s="123"/>
      <c r="AH578" s="123"/>
      <c r="AI578" s="123"/>
      <c r="AJ578" s="123"/>
      <c r="AK578" s="123"/>
      <c r="AL578" s="123"/>
      <c r="AM578" s="123"/>
      <c r="AN578" s="123"/>
      <c r="AO578" s="123"/>
      <c r="AP578" s="123"/>
      <c r="AQ578" s="123"/>
      <c r="AR578" s="123"/>
      <c r="AS578" s="123"/>
      <c r="AT578" s="123"/>
      <c r="AU578" s="123"/>
      <c r="AV578" s="123"/>
      <c r="AW578" s="123"/>
      <c r="AX578" s="123"/>
      <c r="AY578" s="123"/>
      <c r="AZ578" s="123"/>
      <c r="BA578" s="123"/>
      <c r="BB578" s="123"/>
      <c r="BC578" s="123"/>
      <c r="BD578" s="123"/>
      <c r="BE578" s="123"/>
      <c r="BF578" s="123"/>
      <c r="BG578" s="123"/>
      <c r="BH578" s="123"/>
      <c r="BI578" s="123"/>
      <c r="BJ578" s="123"/>
      <c r="BK578" s="123"/>
    </row>
    <row r="579" spans="1:63" ht="14.25" customHeight="1" x14ac:dyDescent="0.35">
      <c r="A579" s="123"/>
      <c r="B579" s="123"/>
      <c r="C579" s="123"/>
      <c r="D579" s="123"/>
      <c r="E579" s="123"/>
      <c r="F579" s="123"/>
      <c r="G579" s="123"/>
      <c r="H579" s="123"/>
      <c r="I579" s="17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3"/>
      <c r="AG579" s="123"/>
      <c r="AH579" s="123"/>
      <c r="AI579" s="123"/>
      <c r="AJ579" s="123"/>
      <c r="AK579" s="123"/>
      <c r="AL579" s="123"/>
      <c r="AM579" s="123"/>
      <c r="AN579" s="123"/>
      <c r="AO579" s="123"/>
      <c r="AP579" s="123"/>
      <c r="AQ579" s="123"/>
      <c r="AR579" s="123"/>
      <c r="AS579" s="123"/>
      <c r="AT579" s="123"/>
      <c r="AU579" s="123"/>
      <c r="AV579" s="123"/>
      <c r="AW579" s="123"/>
      <c r="AX579" s="123"/>
      <c r="AY579" s="123"/>
      <c r="AZ579" s="123"/>
      <c r="BA579" s="123"/>
      <c r="BB579" s="123"/>
      <c r="BC579" s="123"/>
      <c r="BD579" s="123"/>
      <c r="BE579" s="123"/>
      <c r="BF579" s="123"/>
      <c r="BG579" s="123"/>
      <c r="BH579" s="123"/>
      <c r="BI579" s="123"/>
      <c r="BJ579" s="123"/>
      <c r="BK579" s="123"/>
    </row>
    <row r="580" spans="1:63" ht="14.25" customHeight="1" x14ac:dyDescent="0.35">
      <c r="A580" s="123"/>
      <c r="B580" s="123"/>
      <c r="C580" s="123"/>
      <c r="D580" s="123"/>
      <c r="E580" s="123"/>
      <c r="F580" s="123"/>
      <c r="G580" s="123"/>
      <c r="H580" s="123"/>
      <c r="I580" s="17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3"/>
      <c r="AG580" s="123"/>
      <c r="AH580" s="123"/>
      <c r="AI580" s="123"/>
      <c r="AJ580" s="123"/>
      <c r="AK580" s="123"/>
      <c r="AL580" s="123"/>
      <c r="AM580" s="123"/>
      <c r="AN580" s="123"/>
      <c r="AO580" s="123"/>
      <c r="AP580" s="123"/>
      <c r="AQ580" s="123"/>
      <c r="AR580" s="123"/>
      <c r="AS580" s="123"/>
      <c r="AT580" s="123"/>
      <c r="AU580" s="123"/>
      <c r="AV580" s="123"/>
      <c r="AW580" s="123"/>
      <c r="AX580" s="123"/>
      <c r="AY580" s="123"/>
      <c r="AZ580" s="123"/>
      <c r="BA580" s="123"/>
      <c r="BB580" s="123"/>
      <c r="BC580" s="123"/>
      <c r="BD580" s="123"/>
      <c r="BE580" s="123"/>
      <c r="BF580" s="123"/>
      <c r="BG580" s="123"/>
      <c r="BH580" s="123"/>
      <c r="BI580" s="123"/>
      <c r="BJ580" s="123"/>
      <c r="BK580" s="123"/>
    </row>
    <row r="581" spans="1:63" ht="14.25" customHeight="1" x14ac:dyDescent="0.35">
      <c r="A581" s="123"/>
      <c r="B581" s="123"/>
      <c r="C581" s="123"/>
      <c r="D581" s="123"/>
      <c r="E581" s="123"/>
      <c r="F581" s="123"/>
      <c r="G581" s="123"/>
      <c r="H581" s="123"/>
      <c r="I581" s="17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3"/>
      <c r="AG581" s="123"/>
      <c r="AH581" s="123"/>
      <c r="AI581" s="123"/>
      <c r="AJ581" s="123"/>
      <c r="AK581" s="123"/>
      <c r="AL581" s="123"/>
      <c r="AM581" s="123"/>
      <c r="AN581" s="123"/>
      <c r="AO581" s="123"/>
      <c r="AP581" s="123"/>
      <c r="AQ581" s="123"/>
      <c r="AR581" s="123"/>
      <c r="AS581" s="123"/>
      <c r="AT581" s="123"/>
      <c r="AU581" s="123"/>
      <c r="AV581" s="123"/>
      <c r="AW581" s="123"/>
      <c r="AX581" s="123"/>
      <c r="AY581" s="123"/>
      <c r="AZ581" s="123"/>
      <c r="BA581" s="123"/>
      <c r="BB581" s="123"/>
      <c r="BC581" s="123"/>
      <c r="BD581" s="123"/>
      <c r="BE581" s="123"/>
      <c r="BF581" s="123"/>
      <c r="BG581" s="123"/>
      <c r="BH581" s="123"/>
      <c r="BI581" s="123"/>
      <c r="BJ581" s="123"/>
      <c r="BK581" s="123"/>
    </row>
    <row r="582" spans="1:63" ht="14.25" customHeight="1" x14ac:dyDescent="0.35">
      <c r="A582" s="123"/>
      <c r="B582" s="123"/>
      <c r="C582" s="123"/>
      <c r="D582" s="123"/>
      <c r="E582" s="123"/>
      <c r="F582" s="123"/>
      <c r="G582" s="123"/>
      <c r="H582" s="123"/>
      <c r="I582" s="17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3"/>
      <c r="AG582" s="123"/>
      <c r="AH582" s="123"/>
      <c r="AI582" s="123"/>
      <c r="AJ582" s="123"/>
      <c r="AK582" s="123"/>
      <c r="AL582" s="123"/>
      <c r="AM582" s="123"/>
      <c r="AN582" s="123"/>
      <c r="AO582" s="123"/>
      <c r="AP582" s="123"/>
      <c r="AQ582" s="123"/>
      <c r="AR582" s="123"/>
      <c r="AS582" s="123"/>
      <c r="AT582" s="123"/>
      <c r="AU582" s="123"/>
      <c r="AV582" s="123"/>
      <c r="AW582" s="123"/>
      <c r="AX582" s="123"/>
      <c r="AY582" s="123"/>
      <c r="AZ582" s="123"/>
      <c r="BA582" s="123"/>
      <c r="BB582" s="123"/>
      <c r="BC582" s="123"/>
      <c r="BD582" s="123"/>
      <c r="BE582" s="123"/>
      <c r="BF582" s="123"/>
      <c r="BG582" s="123"/>
      <c r="BH582" s="123"/>
      <c r="BI582" s="123"/>
      <c r="BJ582" s="123"/>
      <c r="BK582" s="123"/>
    </row>
    <row r="583" spans="1:63" ht="14.25" customHeight="1" x14ac:dyDescent="0.35">
      <c r="A583" s="123"/>
      <c r="B583" s="123"/>
      <c r="C583" s="123"/>
      <c r="D583" s="123"/>
      <c r="E583" s="123"/>
      <c r="F583" s="123"/>
      <c r="G583" s="123"/>
      <c r="H583" s="123"/>
      <c r="I583" s="17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3"/>
      <c r="AG583" s="123"/>
      <c r="AH583" s="123"/>
      <c r="AI583" s="123"/>
      <c r="AJ583" s="123"/>
      <c r="AK583" s="123"/>
      <c r="AL583" s="123"/>
      <c r="AM583" s="123"/>
      <c r="AN583" s="123"/>
      <c r="AO583" s="123"/>
      <c r="AP583" s="123"/>
      <c r="AQ583" s="123"/>
      <c r="AR583" s="123"/>
      <c r="AS583" s="123"/>
      <c r="AT583" s="123"/>
      <c r="AU583" s="123"/>
      <c r="AV583" s="123"/>
      <c r="AW583" s="123"/>
      <c r="AX583" s="123"/>
      <c r="AY583" s="123"/>
      <c r="AZ583" s="123"/>
      <c r="BA583" s="123"/>
      <c r="BB583" s="123"/>
      <c r="BC583" s="123"/>
      <c r="BD583" s="123"/>
      <c r="BE583" s="123"/>
      <c r="BF583" s="123"/>
      <c r="BG583" s="123"/>
      <c r="BH583" s="123"/>
      <c r="BI583" s="123"/>
      <c r="BJ583" s="123"/>
      <c r="BK583" s="123"/>
    </row>
    <row r="584" spans="1:63" ht="14.25" customHeight="1" x14ac:dyDescent="0.35">
      <c r="A584" s="123"/>
      <c r="B584" s="123"/>
      <c r="C584" s="123"/>
      <c r="D584" s="123"/>
      <c r="E584" s="123"/>
      <c r="F584" s="123"/>
      <c r="G584" s="123"/>
      <c r="H584" s="123"/>
      <c r="I584" s="17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3"/>
      <c r="AG584" s="123"/>
      <c r="AH584" s="123"/>
      <c r="AI584" s="123"/>
      <c r="AJ584" s="123"/>
      <c r="AK584" s="123"/>
      <c r="AL584" s="123"/>
      <c r="AM584" s="123"/>
      <c r="AN584" s="123"/>
      <c r="AO584" s="123"/>
      <c r="AP584" s="123"/>
      <c r="AQ584" s="123"/>
      <c r="AR584" s="123"/>
      <c r="AS584" s="123"/>
      <c r="AT584" s="123"/>
      <c r="AU584" s="123"/>
      <c r="AV584" s="123"/>
      <c r="AW584" s="123"/>
      <c r="AX584" s="123"/>
      <c r="AY584" s="123"/>
      <c r="AZ584" s="123"/>
      <c r="BA584" s="123"/>
      <c r="BB584" s="123"/>
      <c r="BC584" s="123"/>
      <c r="BD584" s="123"/>
      <c r="BE584" s="123"/>
      <c r="BF584" s="123"/>
      <c r="BG584" s="123"/>
      <c r="BH584" s="123"/>
      <c r="BI584" s="123"/>
      <c r="BJ584" s="123"/>
      <c r="BK584" s="123"/>
    </row>
    <row r="585" spans="1:63" ht="14.25" customHeight="1" x14ac:dyDescent="0.35">
      <c r="A585" s="123"/>
      <c r="B585" s="123"/>
      <c r="C585" s="123"/>
      <c r="D585" s="123"/>
      <c r="E585" s="123"/>
      <c r="F585" s="123"/>
      <c r="G585" s="123"/>
      <c r="H585" s="123"/>
      <c r="I585" s="17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3"/>
      <c r="AG585" s="123"/>
      <c r="AH585" s="123"/>
      <c r="AI585" s="123"/>
      <c r="AJ585" s="123"/>
      <c r="AK585" s="123"/>
      <c r="AL585" s="123"/>
      <c r="AM585" s="123"/>
      <c r="AN585" s="123"/>
      <c r="AO585" s="123"/>
      <c r="AP585" s="123"/>
      <c r="AQ585" s="123"/>
      <c r="AR585" s="123"/>
      <c r="AS585" s="123"/>
      <c r="AT585" s="123"/>
      <c r="AU585" s="123"/>
      <c r="AV585" s="123"/>
      <c r="AW585" s="123"/>
      <c r="AX585" s="123"/>
      <c r="AY585" s="123"/>
      <c r="AZ585" s="123"/>
      <c r="BA585" s="123"/>
      <c r="BB585" s="123"/>
      <c r="BC585" s="123"/>
      <c r="BD585" s="123"/>
      <c r="BE585" s="123"/>
      <c r="BF585" s="123"/>
      <c r="BG585" s="123"/>
      <c r="BH585" s="123"/>
      <c r="BI585" s="123"/>
      <c r="BJ585" s="123"/>
      <c r="BK585" s="123"/>
    </row>
    <row r="586" spans="1:63" ht="14.25" customHeight="1" x14ac:dyDescent="0.35">
      <c r="A586" s="123"/>
      <c r="B586" s="123"/>
      <c r="C586" s="123"/>
      <c r="D586" s="123"/>
      <c r="E586" s="123"/>
      <c r="F586" s="123"/>
      <c r="G586" s="123"/>
      <c r="H586" s="123"/>
      <c r="I586" s="17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3"/>
      <c r="AG586" s="123"/>
      <c r="AH586" s="123"/>
      <c r="AI586" s="123"/>
      <c r="AJ586" s="123"/>
      <c r="AK586" s="123"/>
      <c r="AL586" s="123"/>
      <c r="AM586" s="123"/>
      <c r="AN586" s="123"/>
      <c r="AO586" s="123"/>
      <c r="AP586" s="123"/>
      <c r="AQ586" s="123"/>
      <c r="AR586" s="123"/>
      <c r="AS586" s="123"/>
      <c r="AT586" s="123"/>
      <c r="AU586" s="123"/>
      <c r="AV586" s="123"/>
      <c r="AW586" s="123"/>
      <c r="AX586" s="123"/>
      <c r="AY586" s="123"/>
      <c r="AZ586" s="123"/>
      <c r="BA586" s="123"/>
      <c r="BB586" s="123"/>
      <c r="BC586" s="123"/>
      <c r="BD586" s="123"/>
      <c r="BE586" s="123"/>
      <c r="BF586" s="123"/>
      <c r="BG586" s="123"/>
      <c r="BH586" s="123"/>
      <c r="BI586" s="123"/>
      <c r="BJ586" s="123"/>
      <c r="BK586" s="123"/>
    </row>
    <row r="587" spans="1:63" ht="14.25" customHeight="1" x14ac:dyDescent="0.35">
      <c r="A587" s="123"/>
      <c r="B587" s="123"/>
      <c r="C587" s="123"/>
      <c r="D587" s="123"/>
      <c r="E587" s="123"/>
      <c r="F587" s="123"/>
      <c r="G587" s="123"/>
      <c r="H587" s="123"/>
      <c r="I587" s="17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3"/>
      <c r="AG587" s="123"/>
      <c r="AH587" s="123"/>
      <c r="AI587" s="123"/>
      <c r="AJ587" s="123"/>
      <c r="AK587" s="123"/>
      <c r="AL587" s="123"/>
      <c r="AM587" s="123"/>
      <c r="AN587" s="123"/>
      <c r="AO587" s="123"/>
      <c r="AP587" s="123"/>
      <c r="AQ587" s="123"/>
      <c r="AR587" s="123"/>
      <c r="AS587" s="123"/>
      <c r="AT587" s="123"/>
      <c r="AU587" s="123"/>
      <c r="AV587" s="123"/>
      <c r="AW587" s="123"/>
      <c r="AX587" s="123"/>
      <c r="AY587" s="123"/>
      <c r="AZ587" s="123"/>
      <c r="BA587" s="123"/>
      <c r="BB587" s="123"/>
      <c r="BC587" s="123"/>
      <c r="BD587" s="123"/>
      <c r="BE587" s="123"/>
      <c r="BF587" s="123"/>
      <c r="BG587" s="123"/>
      <c r="BH587" s="123"/>
      <c r="BI587" s="123"/>
      <c r="BJ587" s="123"/>
      <c r="BK587" s="123"/>
    </row>
    <row r="588" spans="1:63" ht="14.25" customHeight="1" x14ac:dyDescent="0.35">
      <c r="A588" s="123"/>
      <c r="B588" s="123"/>
      <c r="C588" s="123"/>
      <c r="D588" s="123"/>
      <c r="E588" s="123"/>
      <c r="F588" s="123"/>
      <c r="G588" s="123"/>
      <c r="H588" s="123"/>
      <c r="I588" s="17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3"/>
      <c r="AG588" s="123"/>
      <c r="AH588" s="123"/>
      <c r="AI588" s="123"/>
      <c r="AJ588" s="123"/>
      <c r="AK588" s="123"/>
      <c r="AL588" s="123"/>
      <c r="AM588" s="123"/>
      <c r="AN588" s="123"/>
      <c r="AO588" s="123"/>
      <c r="AP588" s="123"/>
      <c r="AQ588" s="123"/>
      <c r="AR588" s="123"/>
      <c r="AS588" s="123"/>
      <c r="AT588" s="123"/>
      <c r="AU588" s="123"/>
      <c r="AV588" s="123"/>
      <c r="AW588" s="123"/>
      <c r="AX588" s="123"/>
      <c r="AY588" s="123"/>
      <c r="AZ588" s="123"/>
      <c r="BA588" s="123"/>
      <c r="BB588" s="123"/>
      <c r="BC588" s="123"/>
      <c r="BD588" s="123"/>
      <c r="BE588" s="123"/>
      <c r="BF588" s="123"/>
      <c r="BG588" s="123"/>
      <c r="BH588" s="123"/>
      <c r="BI588" s="123"/>
      <c r="BJ588" s="123"/>
      <c r="BK588" s="123"/>
    </row>
    <row r="589" spans="1:63" ht="14.25" customHeight="1" x14ac:dyDescent="0.35">
      <c r="A589" s="123"/>
      <c r="B589" s="123"/>
      <c r="C589" s="123"/>
      <c r="D589" s="123"/>
      <c r="E589" s="123"/>
      <c r="F589" s="123"/>
      <c r="G589" s="123"/>
      <c r="H589" s="123"/>
      <c r="I589" s="17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3"/>
      <c r="AG589" s="123"/>
      <c r="AH589" s="123"/>
      <c r="AI589" s="123"/>
      <c r="AJ589" s="123"/>
      <c r="AK589" s="123"/>
      <c r="AL589" s="123"/>
      <c r="AM589" s="123"/>
      <c r="AN589" s="123"/>
      <c r="AO589" s="123"/>
      <c r="AP589" s="123"/>
      <c r="AQ589" s="123"/>
      <c r="AR589" s="123"/>
      <c r="AS589" s="123"/>
      <c r="AT589" s="123"/>
      <c r="AU589" s="123"/>
      <c r="AV589" s="123"/>
      <c r="AW589" s="123"/>
      <c r="AX589" s="123"/>
      <c r="AY589" s="123"/>
      <c r="AZ589" s="123"/>
      <c r="BA589" s="123"/>
      <c r="BB589" s="123"/>
      <c r="BC589" s="123"/>
      <c r="BD589" s="123"/>
      <c r="BE589" s="123"/>
      <c r="BF589" s="123"/>
      <c r="BG589" s="123"/>
      <c r="BH589" s="123"/>
      <c r="BI589" s="123"/>
      <c r="BJ589" s="123"/>
      <c r="BK589" s="123"/>
    </row>
    <row r="590" spans="1:63" ht="14.25" customHeight="1" x14ac:dyDescent="0.35">
      <c r="A590" s="123"/>
      <c r="B590" s="123"/>
      <c r="C590" s="123"/>
      <c r="D590" s="123"/>
      <c r="E590" s="123"/>
      <c r="F590" s="123"/>
      <c r="G590" s="123"/>
      <c r="H590" s="123"/>
      <c r="I590" s="17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3"/>
      <c r="AG590" s="123"/>
      <c r="AH590" s="123"/>
      <c r="AI590" s="123"/>
      <c r="AJ590" s="123"/>
      <c r="AK590" s="123"/>
      <c r="AL590" s="123"/>
      <c r="AM590" s="123"/>
      <c r="AN590" s="123"/>
      <c r="AO590" s="123"/>
      <c r="AP590" s="123"/>
      <c r="AQ590" s="123"/>
      <c r="AR590" s="123"/>
      <c r="AS590" s="123"/>
      <c r="AT590" s="123"/>
      <c r="AU590" s="123"/>
      <c r="AV590" s="123"/>
      <c r="AW590" s="123"/>
      <c r="AX590" s="123"/>
      <c r="AY590" s="123"/>
      <c r="AZ590" s="123"/>
      <c r="BA590" s="123"/>
      <c r="BB590" s="123"/>
      <c r="BC590" s="123"/>
      <c r="BD590" s="123"/>
      <c r="BE590" s="123"/>
      <c r="BF590" s="123"/>
      <c r="BG590" s="123"/>
      <c r="BH590" s="123"/>
      <c r="BI590" s="123"/>
      <c r="BJ590" s="123"/>
      <c r="BK590" s="123"/>
    </row>
    <row r="591" spans="1:63" ht="14.25" customHeight="1" x14ac:dyDescent="0.35">
      <c r="A591" s="123"/>
      <c r="B591" s="123"/>
      <c r="C591" s="123"/>
      <c r="D591" s="123"/>
      <c r="E591" s="123"/>
      <c r="F591" s="123"/>
      <c r="G591" s="123"/>
      <c r="H591" s="123"/>
      <c r="I591" s="17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3"/>
      <c r="AG591" s="123"/>
      <c r="AH591" s="123"/>
      <c r="AI591" s="123"/>
      <c r="AJ591" s="123"/>
      <c r="AK591" s="123"/>
      <c r="AL591" s="123"/>
      <c r="AM591" s="123"/>
      <c r="AN591" s="123"/>
      <c r="AO591" s="123"/>
      <c r="AP591" s="123"/>
      <c r="AQ591" s="123"/>
      <c r="AR591" s="123"/>
      <c r="AS591" s="123"/>
      <c r="AT591" s="123"/>
      <c r="AU591" s="123"/>
      <c r="AV591" s="123"/>
      <c r="AW591" s="123"/>
      <c r="AX591" s="123"/>
      <c r="AY591" s="123"/>
      <c r="AZ591" s="123"/>
      <c r="BA591" s="123"/>
      <c r="BB591" s="123"/>
      <c r="BC591" s="123"/>
      <c r="BD591" s="123"/>
      <c r="BE591" s="123"/>
      <c r="BF591" s="123"/>
      <c r="BG591" s="123"/>
      <c r="BH591" s="123"/>
      <c r="BI591" s="123"/>
      <c r="BJ591" s="123"/>
      <c r="BK591" s="123"/>
    </row>
    <row r="592" spans="1:63" ht="14.25" customHeight="1" x14ac:dyDescent="0.35">
      <c r="A592" s="123"/>
      <c r="B592" s="123"/>
      <c r="C592" s="123"/>
      <c r="D592" s="123"/>
      <c r="E592" s="123"/>
      <c r="F592" s="123"/>
      <c r="G592" s="123"/>
      <c r="H592" s="123"/>
      <c r="I592" s="17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3"/>
      <c r="AG592" s="123"/>
      <c r="AH592" s="123"/>
      <c r="AI592" s="123"/>
      <c r="AJ592" s="123"/>
      <c r="AK592" s="123"/>
      <c r="AL592" s="123"/>
      <c r="AM592" s="123"/>
      <c r="AN592" s="123"/>
      <c r="AO592" s="123"/>
      <c r="AP592" s="123"/>
      <c r="AQ592" s="123"/>
      <c r="AR592" s="123"/>
      <c r="AS592" s="123"/>
      <c r="AT592" s="123"/>
      <c r="AU592" s="123"/>
      <c r="AV592" s="123"/>
      <c r="AW592" s="123"/>
      <c r="AX592" s="123"/>
      <c r="AY592" s="123"/>
      <c r="AZ592" s="123"/>
      <c r="BA592" s="123"/>
      <c r="BB592" s="123"/>
      <c r="BC592" s="123"/>
      <c r="BD592" s="123"/>
      <c r="BE592" s="123"/>
      <c r="BF592" s="123"/>
      <c r="BG592" s="123"/>
      <c r="BH592" s="123"/>
      <c r="BI592" s="123"/>
      <c r="BJ592" s="123"/>
      <c r="BK592" s="123"/>
    </row>
    <row r="593" spans="1:63" ht="14.25" customHeight="1" x14ac:dyDescent="0.35">
      <c r="A593" s="123"/>
      <c r="B593" s="123"/>
      <c r="C593" s="123"/>
      <c r="D593" s="123"/>
      <c r="E593" s="123"/>
      <c r="F593" s="123"/>
      <c r="G593" s="123"/>
      <c r="H593" s="123"/>
      <c r="I593" s="17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3"/>
      <c r="AG593" s="123"/>
      <c r="AH593" s="123"/>
      <c r="AI593" s="123"/>
      <c r="AJ593" s="123"/>
      <c r="AK593" s="123"/>
      <c r="AL593" s="123"/>
      <c r="AM593" s="123"/>
      <c r="AN593" s="123"/>
      <c r="AO593" s="123"/>
      <c r="AP593" s="123"/>
      <c r="AQ593" s="123"/>
      <c r="AR593" s="123"/>
      <c r="AS593" s="123"/>
      <c r="AT593" s="123"/>
      <c r="AU593" s="123"/>
      <c r="AV593" s="123"/>
      <c r="AW593" s="123"/>
      <c r="AX593" s="123"/>
      <c r="AY593" s="123"/>
      <c r="AZ593" s="123"/>
      <c r="BA593" s="123"/>
      <c r="BB593" s="123"/>
      <c r="BC593" s="123"/>
      <c r="BD593" s="123"/>
      <c r="BE593" s="123"/>
      <c r="BF593" s="123"/>
      <c r="BG593" s="123"/>
      <c r="BH593" s="123"/>
      <c r="BI593" s="123"/>
      <c r="BJ593" s="123"/>
      <c r="BK593" s="123"/>
    </row>
    <row r="594" spans="1:63" ht="14.25" customHeight="1" x14ac:dyDescent="0.35">
      <c r="A594" s="123"/>
      <c r="B594" s="123"/>
      <c r="C594" s="123"/>
      <c r="D594" s="123"/>
      <c r="E594" s="123"/>
      <c r="F594" s="123"/>
      <c r="G594" s="123"/>
      <c r="H594" s="123"/>
      <c r="I594" s="17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3"/>
      <c r="AG594" s="123"/>
      <c r="AH594" s="123"/>
      <c r="AI594" s="123"/>
      <c r="AJ594" s="123"/>
      <c r="AK594" s="123"/>
      <c r="AL594" s="123"/>
      <c r="AM594" s="123"/>
      <c r="AN594" s="123"/>
      <c r="AO594" s="123"/>
      <c r="AP594" s="123"/>
      <c r="AQ594" s="123"/>
      <c r="AR594" s="123"/>
      <c r="AS594" s="123"/>
      <c r="AT594" s="123"/>
      <c r="AU594" s="123"/>
      <c r="AV594" s="123"/>
      <c r="AW594" s="123"/>
      <c r="AX594" s="123"/>
      <c r="AY594" s="123"/>
      <c r="AZ594" s="123"/>
      <c r="BA594" s="123"/>
      <c r="BB594" s="123"/>
      <c r="BC594" s="123"/>
      <c r="BD594" s="123"/>
      <c r="BE594" s="123"/>
      <c r="BF594" s="123"/>
      <c r="BG594" s="123"/>
      <c r="BH594" s="123"/>
      <c r="BI594" s="123"/>
      <c r="BJ594" s="123"/>
      <c r="BK594" s="123"/>
    </row>
    <row r="595" spans="1:63" ht="14.25" customHeight="1" x14ac:dyDescent="0.35">
      <c r="A595" s="123"/>
      <c r="B595" s="123"/>
      <c r="C595" s="123"/>
      <c r="D595" s="123"/>
      <c r="E595" s="123"/>
      <c r="F595" s="123"/>
      <c r="G595" s="123"/>
      <c r="H595" s="123"/>
      <c r="I595" s="17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3"/>
      <c r="AG595" s="123"/>
      <c r="AH595" s="123"/>
      <c r="AI595" s="123"/>
      <c r="AJ595" s="123"/>
      <c r="AK595" s="123"/>
      <c r="AL595" s="123"/>
      <c r="AM595" s="123"/>
      <c r="AN595" s="123"/>
      <c r="AO595" s="123"/>
      <c r="AP595" s="123"/>
      <c r="AQ595" s="123"/>
      <c r="AR595" s="123"/>
      <c r="AS595" s="123"/>
      <c r="AT595" s="123"/>
      <c r="AU595" s="123"/>
      <c r="AV595" s="123"/>
      <c r="AW595" s="123"/>
      <c r="AX595" s="123"/>
      <c r="AY595" s="123"/>
      <c r="AZ595" s="123"/>
      <c r="BA595" s="123"/>
      <c r="BB595" s="123"/>
      <c r="BC595" s="123"/>
      <c r="BD595" s="123"/>
      <c r="BE595" s="123"/>
      <c r="BF595" s="123"/>
      <c r="BG595" s="123"/>
      <c r="BH595" s="123"/>
      <c r="BI595" s="123"/>
      <c r="BJ595" s="123"/>
      <c r="BK595" s="123"/>
    </row>
    <row r="596" spans="1:63" ht="14.25" customHeight="1" x14ac:dyDescent="0.35">
      <c r="A596" s="123"/>
      <c r="B596" s="123"/>
      <c r="C596" s="123"/>
      <c r="D596" s="123"/>
      <c r="E596" s="123"/>
      <c r="F596" s="123"/>
      <c r="G596" s="123"/>
      <c r="H596" s="123"/>
      <c r="I596" s="17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3"/>
      <c r="AG596" s="123"/>
      <c r="AH596" s="123"/>
      <c r="AI596" s="123"/>
      <c r="AJ596" s="123"/>
      <c r="AK596" s="123"/>
      <c r="AL596" s="123"/>
      <c r="AM596" s="123"/>
      <c r="AN596" s="123"/>
      <c r="AO596" s="123"/>
      <c r="AP596" s="123"/>
      <c r="AQ596" s="123"/>
      <c r="AR596" s="123"/>
      <c r="AS596" s="123"/>
      <c r="AT596" s="123"/>
      <c r="AU596" s="123"/>
      <c r="AV596" s="123"/>
      <c r="AW596" s="123"/>
      <c r="AX596" s="123"/>
      <c r="AY596" s="123"/>
      <c r="AZ596" s="123"/>
      <c r="BA596" s="123"/>
      <c r="BB596" s="123"/>
      <c r="BC596" s="123"/>
      <c r="BD596" s="123"/>
      <c r="BE596" s="123"/>
      <c r="BF596" s="123"/>
      <c r="BG596" s="123"/>
      <c r="BH596" s="123"/>
      <c r="BI596" s="123"/>
      <c r="BJ596" s="123"/>
      <c r="BK596" s="123"/>
    </row>
    <row r="597" spans="1:63" ht="14.25" customHeight="1" x14ac:dyDescent="0.35">
      <c r="A597" s="123"/>
      <c r="B597" s="123"/>
      <c r="C597" s="123"/>
      <c r="D597" s="123"/>
      <c r="E597" s="123"/>
      <c r="F597" s="123"/>
      <c r="G597" s="123"/>
      <c r="H597" s="123"/>
      <c r="I597" s="17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3"/>
      <c r="AG597" s="123"/>
      <c r="AH597" s="123"/>
      <c r="AI597" s="123"/>
      <c r="AJ597" s="123"/>
      <c r="AK597" s="123"/>
      <c r="AL597" s="123"/>
      <c r="AM597" s="123"/>
      <c r="AN597" s="123"/>
      <c r="AO597" s="123"/>
      <c r="AP597" s="123"/>
      <c r="AQ597" s="123"/>
      <c r="AR597" s="123"/>
      <c r="AS597" s="123"/>
      <c r="AT597" s="123"/>
      <c r="AU597" s="123"/>
      <c r="AV597" s="123"/>
      <c r="AW597" s="123"/>
      <c r="AX597" s="123"/>
      <c r="AY597" s="123"/>
      <c r="AZ597" s="123"/>
      <c r="BA597" s="123"/>
      <c r="BB597" s="123"/>
      <c r="BC597" s="123"/>
      <c r="BD597" s="123"/>
      <c r="BE597" s="123"/>
      <c r="BF597" s="123"/>
      <c r="BG597" s="123"/>
      <c r="BH597" s="123"/>
      <c r="BI597" s="123"/>
      <c r="BJ597" s="123"/>
      <c r="BK597" s="123"/>
    </row>
    <row r="598" spans="1:63" ht="14.25" customHeight="1" x14ac:dyDescent="0.35">
      <c r="A598" s="123"/>
      <c r="B598" s="123"/>
      <c r="C598" s="123"/>
      <c r="D598" s="123"/>
      <c r="E598" s="123"/>
      <c r="F598" s="123"/>
      <c r="G598" s="123"/>
      <c r="H598" s="123"/>
      <c r="I598" s="17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3"/>
      <c r="AG598" s="123"/>
      <c r="AH598" s="123"/>
      <c r="AI598" s="123"/>
      <c r="AJ598" s="123"/>
      <c r="AK598" s="123"/>
      <c r="AL598" s="123"/>
      <c r="AM598" s="123"/>
      <c r="AN598" s="123"/>
      <c r="AO598" s="123"/>
      <c r="AP598" s="123"/>
      <c r="AQ598" s="123"/>
      <c r="AR598" s="123"/>
      <c r="AS598" s="123"/>
      <c r="AT598" s="123"/>
      <c r="AU598" s="123"/>
      <c r="AV598" s="123"/>
      <c r="AW598" s="123"/>
      <c r="AX598" s="123"/>
      <c r="AY598" s="123"/>
      <c r="AZ598" s="123"/>
      <c r="BA598" s="123"/>
      <c r="BB598" s="123"/>
      <c r="BC598" s="123"/>
      <c r="BD598" s="123"/>
      <c r="BE598" s="123"/>
      <c r="BF598" s="123"/>
      <c r="BG598" s="123"/>
      <c r="BH598" s="123"/>
      <c r="BI598" s="123"/>
      <c r="BJ598" s="123"/>
      <c r="BK598" s="123"/>
    </row>
    <row r="599" spans="1:63" ht="14.25" customHeight="1" x14ac:dyDescent="0.35">
      <c r="A599" s="123"/>
      <c r="B599" s="123"/>
      <c r="C599" s="123"/>
      <c r="D599" s="123"/>
      <c r="E599" s="123"/>
      <c r="F599" s="123"/>
      <c r="G599" s="123"/>
      <c r="H599" s="123"/>
      <c r="I599" s="17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3"/>
      <c r="AG599" s="123"/>
      <c r="AH599" s="123"/>
      <c r="AI599" s="123"/>
      <c r="AJ599" s="123"/>
      <c r="AK599" s="123"/>
      <c r="AL599" s="123"/>
      <c r="AM599" s="123"/>
      <c r="AN599" s="123"/>
      <c r="AO599" s="123"/>
      <c r="AP599" s="123"/>
      <c r="AQ599" s="123"/>
      <c r="AR599" s="123"/>
      <c r="AS599" s="123"/>
      <c r="AT599" s="123"/>
      <c r="AU599" s="123"/>
      <c r="AV599" s="123"/>
      <c r="AW599" s="123"/>
      <c r="AX599" s="123"/>
      <c r="AY599" s="123"/>
      <c r="AZ599" s="123"/>
      <c r="BA599" s="123"/>
      <c r="BB599" s="123"/>
      <c r="BC599" s="123"/>
      <c r="BD599" s="123"/>
      <c r="BE599" s="123"/>
      <c r="BF599" s="123"/>
      <c r="BG599" s="123"/>
      <c r="BH599" s="123"/>
      <c r="BI599" s="123"/>
      <c r="BJ599" s="123"/>
      <c r="BK599" s="123"/>
    </row>
    <row r="600" spans="1:63" ht="14.25" customHeight="1" x14ac:dyDescent="0.35">
      <c r="A600" s="123"/>
      <c r="B600" s="123"/>
      <c r="C600" s="123"/>
      <c r="D600" s="123"/>
      <c r="E600" s="123"/>
      <c r="F600" s="123"/>
      <c r="G600" s="123"/>
      <c r="H600" s="123"/>
      <c r="I600" s="17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3"/>
      <c r="AG600" s="123"/>
      <c r="AH600" s="123"/>
      <c r="AI600" s="123"/>
      <c r="AJ600" s="123"/>
      <c r="AK600" s="123"/>
      <c r="AL600" s="123"/>
      <c r="AM600" s="123"/>
      <c r="AN600" s="123"/>
      <c r="AO600" s="123"/>
      <c r="AP600" s="123"/>
      <c r="AQ600" s="123"/>
      <c r="AR600" s="123"/>
      <c r="AS600" s="123"/>
      <c r="AT600" s="123"/>
      <c r="AU600" s="123"/>
      <c r="AV600" s="123"/>
      <c r="AW600" s="123"/>
      <c r="AX600" s="123"/>
      <c r="AY600" s="123"/>
      <c r="AZ600" s="123"/>
      <c r="BA600" s="123"/>
      <c r="BB600" s="123"/>
      <c r="BC600" s="123"/>
      <c r="BD600" s="123"/>
      <c r="BE600" s="123"/>
      <c r="BF600" s="123"/>
      <c r="BG600" s="123"/>
      <c r="BH600" s="123"/>
      <c r="BI600" s="123"/>
      <c r="BJ600" s="123"/>
      <c r="BK600" s="123"/>
    </row>
    <row r="601" spans="1:63" ht="14.25" customHeight="1" x14ac:dyDescent="0.35">
      <c r="A601" s="123"/>
      <c r="B601" s="123"/>
      <c r="C601" s="123"/>
      <c r="D601" s="123"/>
      <c r="E601" s="123"/>
      <c r="F601" s="123"/>
      <c r="G601" s="123"/>
      <c r="H601" s="123"/>
      <c r="I601" s="17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3"/>
      <c r="AG601" s="123"/>
      <c r="AH601" s="123"/>
      <c r="AI601" s="123"/>
      <c r="AJ601" s="123"/>
      <c r="AK601" s="123"/>
      <c r="AL601" s="123"/>
      <c r="AM601" s="123"/>
      <c r="AN601" s="123"/>
      <c r="AO601" s="123"/>
      <c r="AP601" s="123"/>
      <c r="AQ601" s="123"/>
      <c r="AR601" s="123"/>
      <c r="AS601" s="123"/>
      <c r="AT601" s="123"/>
      <c r="AU601" s="123"/>
      <c r="AV601" s="123"/>
      <c r="AW601" s="123"/>
      <c r="AX601" s="123"/>
      <c r="AY601" s="123"/>
      <c r="AZ601" s="123"/>
      <c r="BA601" s="123"/>
      <c r="BB601" s="123"/>
      <c r="BC601" s="123"/>
      <c r="BD601" s="123"/>
      <c r="BE601" s="123"/>
      <c r="BF601" s="123"/>
      <c r="BG601" s="123"/>
      <c r="BH601" s="123"/>
      <c r="BI601" s="123"/>
      <c r="BJ601" s="123"/>
      <c r="BK601" s="123"/>
    </row>
    <row r="602" spans="1:63" ht="14.25" customHeight="1" x14ac:dyDescent="0.35">
      <c r="A602" s="123"/>
      <c r="B602" s="123"/>
      <c r="C602" s="123"/>
      <c r="D602" s="123"/>
      <c r="E602" s="123"/>
      <c r="F602" s="123"/>
      <c r="G602" s="123"/>
      <c r="H602" s="123"/>
      <c r="I602" s="17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3"/>
      <c r="AG602" s="123"/>
      <c r="AH602" s="123"/>
      <c r="AI602" s="123"/>
      <c r="AJ602" s="123"/>
      <c r="AK602" s="123"/>
      <c r="AL602" s="123"/>
      <c r="AM602" s="123"/>
      <c r="AN602" s="123"/>
      <c r="AO602" s="123"/>
      <c r="AP602" s="123"/>
      <c r="AQ602" s="123"/>
      <c r="AR602" s="123"/>
      <c r="AS602" s="123"/>
      <c r="AT602" s="123"/>
      <c r="AU602" s="123"/>
      <c r="AV602" s="123"/>
      <c r="AW602" s="123"/>
      <c r="AX602" s="123"/>
      <c r="AY602" s="123"/>
      <c r="AZ602" s="123"/>
      <c r="BA602" s="123"/>
      <c r="BB602" s="123"/>
      <c r="BC602" s="123"/>
      <c r="BD602" s="123"/>
      <c r="BE602" s="123"/>
      <c r="BF602" s="123"/>
      <c r="BG602" s="123"/>
      <c r="BH602" s="123"/>
      <c r="BI602" s="123"/>
      <c r="BJ602" s="123"/>
      <c r="BK602" s="123"/>
    </row>
    <row r="603" spans="1:63" ht="14.25" customHeight="1" x14ac:dyDescent="0.35">
      <c r="A603" s="123"/>
      <c r="B603" s="123"/>
      <c r="C603" s="123"/>
      <c r="D603" s="123"/>
      <c r="E603" s="123"/>
      <c r="F603" s="123"/>
      <c r="G603" s="123"/>
      <c r="H603" s="123"/>
      <c r="I603" s="17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3"/>
      <c r="AG603" s="123"/>
      <c r="AH603" s="123"/>
      <c r="AI603" s="123"/>
      <c r="AJ603" s="123"/>
      <c r="AK603" s="123"/>
      <c r="AL603" s="123"/>
      <c r="AM603" s="123"/>
      <c r="AN603" s="123"/>
      <c r="AO603" s="123"/>
      <c r="AP603" s="123"/>
      <c r="AQ603" s="123"/>
      <c r="AR603" s="123"/>
      <c r="AS603" s="123"/>
      <c r="AT603" s="123"/>
      <c r="AU603" s="123"/>
      <c r="AV603" s="123"/>
      <c r="AW603" s="123"/>
      <c r="AX603" s="123"/>
      <c r="AY603" s="123"/>
      <c r="AZ603" s="123"/>
      <c r="BA603" s="123"/>
      <c r="BB603" s="123"/>
      <c r="BC603" s="123"/>
      <c r="BD603" s="123"/>
      <c r="BE603" s="123"/>
      <c r="BF603" s="123"/>
      <c r="BG603" s="123"/>
      <c r="BH603" s="123"/>
      <c r="BI603" s="123"/>
      <c r="BJ603" s="123"/>
      <c r="BK603" s="123"/>
    </row>
    <row r="604" spans="1:63" ht="14.25" customHeight="1" x14ac:dyDescent="0.35">
      <c r="A604" s="123"/>
      <c r="B604" s="123"/>
      <c r="C604" s="123"/>
      <c r="D604" s="123"/>
      <c r="E604" s="123"/>
      <c r="F604" s="123"/>
      <c r="G604" s="123"/>
      <c r="H604" s="123"/>
      <c r="I604" s="17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3"/>
      <c r="AG604" s="123"/>
      <c r="AH604" s="123"/>
      <c r="AI604" s="123"/>
      <c r="AJ604" s="123"/>
      <c r="AK604" s="123"/>
      <c r="AL604" s="123"/>
      <c r="AM604" s="123"/>
      <c r="AN604" s="123"/>
      <c r="AO604" s="123"/>
      <c r="AP604" s="123"/>
      <c r="AQ604" s="123"/>
      <c r="AR604" s="123"/>
      <c r="AS604" s="123"/>
      <c r="AT604" s="123"/>
      <c r="AU604" s="123"/>
      <c r="AV604" s="123"/>
      <c r="AW604" s="123"/>
      <c r="AX604" s="123"/>
      <c r="AY604" s="123"/>
      <c r="AZ604" s="123"/>
      <c r="BA604" s="123"/>
      <c r="BB604" s="123"/>
      <c r="BC604" s="123"/>
      <c r="BD604" s="123"/>
      <c r="BE604" s="123"/>
      <c r="BF604" s="123"/>
      <c r="BG604" s="123"/>
      <c r="BH604" s="123"/>
      <c r="BI604" s="123"/>
      <c r="BJ604" s="123"/>
      <c r="BK604" s="123"/>
    </row>
    <row r="605" spans="1:63" ht="14.25" customHeight="1" x14ac:dyDescent="0.35">
      <c r="A605" s="123"/>
      <c r="B605" s="123"/>
      <c r="C605" s="123"/>
      <c r="D605" s="123"/>
      <c r="E605" s="123"/>
      <c r="F605" s="123"/>
      <c r="G605" s="123"/>
      <c r="H605" s="123"/>
      <c r="I605" s="17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3"/>
      <c r="AG605" s="123"/>
      <c r="AH605" s="123"/>
      <c r="AI605" s="123"/>
      <c r="AJ605" s="123"/>
      <c r="AK605" s="123"/>
      <c r="AL605" s="123"/>
      <c r="AM605" s="123"/>
      <c r="AN605" s="123"/>
      <c r="AO605" s="123"/>
      <c r="AP605" s="123"/>
      <c r="AQ605" s="123"/>
      <c r="AR605" s="123"/>
      <c r="AS605" s="123"/>
      <c r="AT605" s="123"/>
      <c r="AU605" s="123"/>
      <c r="AV605" s="123"/>
      <c r="AW605" s="123"/>
      <c r="AX605" s="123"/>
      <c r="AY605" s="123"/>
      <c r="AZ605" s="123"/>
      <c r="BA605" s="123"/>
      <c r="BB605" s="123"/>
      <c r="BC605" s="123"/>
      <c r="BD605" s="123"/>
      <c r="BE605" s="123"/>
      <c r="BF605" s="123"/>
      <c r="BG605" s="123"/>
      <c r="BH605" s="123"/>
      <c r="BI605" s="123"/>
      <c r="BJ605" s="123"/>
      <c r="BK605" s="123"/>
    </row>
    <row r="606" spans="1:63" ht="14.25" customHeight="1" x14ac:dyDescent="0.35">
      <c r="A606" s="123"/>
      <c r="B606" s="123"/>
      <c r="C606" s="123"/>
      <c r="D606" s="123"/>
      <c r="E606" s="123"/>
      <c r="F606" s="123"/>
      <c r="G606" s="123"/>
      <c r="H606" s="123"/>
      <c r="I606" s="17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3"/>
      <c r="AG606" s="123"/>
      <c r="AH606" s="123"/>
      <c r="AI606" s="123"/>
      <c r="AJ606" s="123"/>
      <c r="AK606" s="123"/>
      <c r="AL606" s="123"/>
      <c r="AM606" s="123"/>
      <c r="AN606" s="123"/>
      <c r="AO606" s="123"/>
      <c r="AP606" s="123"/>
      <c r="AQ606" s="123"/>
      <c r="AR606" s="123"/>
      <c r="AS606" s="123"/>
      <c r="AT606" s="123"/>
      <c r="AU606" s="123"/>
      <c r="AV606" s="123"/>
      <c r="AW606" s="123"/>
      <c r="AX606" s="123"/>
      <c r="AY606" s="123"/>
      <c r="AZ606" s="123"/>
      <c r="BA606" s="123"/>
      <c r="BB606" s="123"/>
      <c r="BC606" s="123"/>
      <c r="BD606" s="123"/>
      <c r="BE606" s="123"/>
      <c r="BF606" s="123"/>
      <c r="BG606" s="123"/>
      <c r="BH606" s="123"/>
      <c r="BI606" s="123"/>
      <c r="BJ606" s="123"/>
      <c r="BK606" s="123"/>
    </row>
    <row r="607" spans="1:63" ht="14.25" customHeight="1" x14ac:dyDescent="0.35">
      <c r="A607" s="123"/>
      <c r="B607" s="123"/>
      <c r="C607" s="123"/>
      <c r="D607" s="123"/>
      <c r="E607" s="123"/>
      <c r="F607" s="123"/>
      <c r="G607" s="123"/>
      <c r="H607" s="123"/>
      <c r="I607" s="17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3"/>
      <c r="AG607" s="123"/>
      <c r="AH607" s="123"/>
      <c r="AI607" s="123"/>
      <c r="AJ607" s="123"/>
      <c r="AK607" s="123"/>
      <c r="AL607" s="123"/>
      <c r="AM607" s="123"/>
      <c r="AN607" s="123"/>
      <c r="AO607" s="123"/>
      <c r="AP607" s="123"/>
      <c r="AQ607" s="123"/>
      <c r="AR607" s="123"/>
      <c r="AS607" s="123"/>
      <c r="AT607" s="123"/>
      <c r="AU607" s="123"/>
      <c r="AV607" s="123"/>
      <c r="AW607" s="123"/>
      <c r="AX607" s="123"/>
      <c r="AY607" s="123"/>
      <c r="AZ607" s="123"/>
      <c r="BA607" s="123"/>
      <c r="BB607" s="123"/>
      <c r="BC607" s="123"/>
      <c r="BD607" s="123"/>
      <c r="BE607" s="123"/>
      <c r="BF607" s="123"/>
      <c r="BG607" s="123"/>
      <c r="BH607" s="123"/>
      <c r="BI607" s="123"/>
      <c r="BJ607" s="123"/>
      <c r="BK607" s="123"/>
    </row>
    <row r="608" spans="1:63" ht="14.25" customHeight="1" x14ac:dyDescent="0.35">
      <c r="A608" s="123"/>
      <c r="B608" s="123"/>
      <c r="C608" s="123"/>
      <c r="D608" s="123"/>
      <c r="E608" s="123"/>
      <c r="F608" s="123"/>
      <c r="G608" s="123"/>
      <c r="H608" s="123"/>
      <c r="I608" s="17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3"/>
      <c r="AG608" s="123"/>
      <c r="AH608" s="123"/>
      <c r="AI608" s="123"/>
      <c r="AJ608" s="123"/>
      <c r="AK608" s="123"/>
      <c r="AL608" s="123"/>
      <c r="AM608" s="123"/>
      <c r="AN608" s="123"/>
      <c r="AO608" s="123"/>
      <c r="AP608" s="123"/>
      <c r="AQ608" s="123"/>
      <c r="AR608" s="123"/>
      <c r="AS608" s="123"/>
      <c r="AT608" s="123"/>
      <c r="AU608" s="123"/>
      <c r="AV608" s="123"/>
      <c r="AW608" s="123"/>
      <c r="AX608" s="123"/>
      <c r="AY608" s="123"/>
      <c r="AZ608" s="123"/>
      <c r="BA608" s="123"/>
      <c r="BB608" s="123"/>
      <c r="BC608" s="123"/>
      <c r="BD608" s="123"/>
      <c r="BE608" s="123"/>
      <c r="BF608" s="123"/>
      <c r="BG608" s="123"/>
      <c r="BH608" s="123"/>
      <c r="BI608" s="123"/>
      <c r="BJ608" s="123"/>
      <c r="BK608" s="123"/>
    </row>
    <row r="609" spans="1:63" ht="14.25" customHeight="1" x14ac:dyDescent="0.35">
      <c r="A609" s="123"/>
      <c r="B609" s="123"/>
      <c r="C609" s="123"/>
      <c r="D609" s="123"/>
      <c r="E609" s="123"/>
      <c r="F609" s="123"/>
      <c r="G609" s="123"/>
      <c r="H609" s="123"/>
      <c r="I609" s="17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3"/>
      <c r="AG609" s="123"/>
      <c r="AH609" s="123"/>
      <c r="AI609" s="123"/>
      <c r="AJ609" s="123"/>
      <c r="AK609" s="123"/>
      <c r="AL609" s="123"/>
      <c r="AM609" s="123"/>
      <c r="AN609" s="123"/>
      <c r="AO609" s="123"/>
      <c r="AP609" s="123"/>
      <c r="AQ609" s="123"/>
      <c r="AR609" s="123"/>
      <c r="AS609" s="123"/>
      <c r="AT609" s="123"/>
      <c r="AU609" s="123"/>
      <c r="AV609" s="123"/>
      <c r="AW609" s="123"/>
      <c r="AX609" s="123"/>
      <c r="AY609" s="123"/>
      <c r="AZ609" s="123"/>
      <c r="BA609" s="123"/>
      <c r="BB609" s="123"/>
      <c r="BC609" s="123"/>
      <c r="BD609" s="123"/>
      <c r="BE609" s="123"/>
      <c r="BF609" s="123"/>
      <c r="BG609" s="123"/>
      <c r="BH609" s="123"/>
      <c r="BI609" s="123"/>
      <c r="BJ609" s="123"/>
      <c r="BK609" s="123"/>
    </row>
    <row r="610" spans="1:63" ht="14.25" customHeight="1" x14ac:dyDescent="0.35">
      <c r="A610" s="123"/>
      <c r="B610" s="123"/>
      <c r="C610" s="123"/>
      <c r="D610" s="123"/>
      <c r="E610" s="123"/>
      <c r="F610" s="123"/>
      <c r="G610" s="123"/>
      <c r="H610" s="123"/>
      <c r="I610" s="17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row>
    <row r="611" spans="1:63" ht="14.25" customHeight="1" x14ac:dyDescent="0.35">
      <c r="A611" s="123"/>
      <c r="B611" s="123"/>
      <c r="C611" s="123"/>
      <c r="D611" s="123"/>
      <c r="E611" s="123"/>
      <c r="F611" s="123"/>
      <c r="G611" s="123"/>
      <c r="H611" s="123"/>
      <c r="I611" s="17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row>
    <row r="612" spans="1:63" ht="14.25" customHeight="1" x14ac:dyDescent="0.35">
      <c r="A612" s="123"/>
      <c r="B612" s="123"/>
      <c r="C612" s="123"/>
      <c r="D612" s="123"/>
      <c r="E612" s="123"/>
      <c r="F612" s="123"/>
      <c r="G612" s="123"/>
      <c r="H612" s="123"/>
      <c r="I612" s="17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row>
    <row r="613" spans="1:63" ht="14.25" customHeight="1" x14ac:dyDescent="0.35">
      <c r="A613" s="123"/>
      <c r="B613" s="123"/>
      <c r="C613" s="123"/>
      <c r="D613" s="123"/>
      <c r="E613" s="123"/>
      <c r="F613" s="123"/>
      <c r="G613" s="123"/>
      <c r="H613" s="123"/>
      <c r="I613" s="17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row>
    <row r="614" spans="1:63" ht="14.25" customHeight="1" x14ac:dyDescent="0.35">
      <c r="A614" s="123"/>
      <c r="B614" s="123"/>
      <c r="C614" s="123"/>
      <c r="D614" s="123"/>
      <c r="E614" s="123"/>
      <c r="F614" s="123"/>
      <c r="G614" s="123"/>
      <c r="H614" s="123"/>
      <c r="I614" s="17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row>
    <row r="615" spans="1:63" ht="14.25" customHeight="1" x14ac:dyDescent="0.35">
      <c r="A615" s="123"/>
      <c r="B615" s="123"/>
      <c r="C615" s="123"/>
      <c r="D615" s="123"/>
      <c r="E615" s="123"/>
      <c r="F615" s="123"/>
      <c r="G615" s="123"/>
      <c r="H615" s="123"/>
      <c r="I615" s="17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row>
    <row r="616" spans="1:63" ht="14.25" customHeight="1" x14ac:dyDescent="0.35">
      <c r="A616" s="123"/>
      <c r="B616" s="123"/>
      <c r="C616" s="123"/>
      <c r="D616" s="123"/>
      <c r="E616" s="123"/>
      <c r="F616" s="123"/>
      <c r="G616" s="123"/>
      <c r="H616" s="123"/>
      <c r="I616" s="17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row>
    <row r="617" spans="1:63" ht="14.25" customHeight="1" x14ac:dyDescent="0.35">
      <c r="A617" s="123"/>
      <c r="B617" s="123"/>
      <c r="C617" s="123"/>
      <c r="D617" s="123"/>
      <c r="E617" s="123"/>
      <c r="F617" s="123"/>
      <c r="G617" s="123"/>
      <c r="H617" s="123"/>
      <c r="I617" s="17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row>
    <row r="618" spans="1:63" ht="14.25" customHeight="1" x14ac:dyDescent="0.35">
      <c r="A618" s="123"/>
      <c r="B618" s="123"/>
      <c r="C618" s="123"/>
      <c r="D618" s="123"/>
      <c r="E618" s="123"/>
      <c r="F618" s="123"/>
      <c r="G618" s="123"/>
      <c r="H618" s="123"/>
      <c r="I618" s="17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row>
    <row r="619" spans="1:63" ht="14.25" customHeight="1" x14ac:dyDescent="0.35">
      <c r="A619" s="123"/>
      <c r="B619" s="123"/>
      <c r="C619" s="123"/>
      <c r="D619" s="123"/>
      <c r="E619" s="123"/>
      <c r="F619" s="123"/>
      <c r="G619" s="123"/>
      <c r="H619" s="123"/>
      <c r="I619" s="17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row>
    <row r="620" spans="1:63" ht="14.25" customHeight="1" x14ac:dyDescent="0.35">
      <c r="A620" s="123"/>
      <c r="B620" s="123"/>
      <c r="C620" s="123"/>
      <c r="D620" s="123"/>
      <c r="E620" s="123"/>
      <c r="F620" s="123"/>
      <c r="G620" s="123"/>
      <c r="H620" s="123"/>
      <c r="I620" s="17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row>
    <row r="621" spans="1:63" ht="14.25" customHeight="1" x14ac:dyDescent="0.35">
      <c r="A621" s="123"/>
      <c r="B621" s="123"/>
      <c r="C621" s="123"/>
      <c r="D621" s="123"/>
      <c r="E621" s="123"/>
      <c r="F621" s="123"/>
      <c r="G621" s="123"/>
      <c r="H621" s="123"/>
      <c r="I621" s="17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row>
    <row r="622" spans="1:63" ht="14.25" customHeight="1" x14ac:dyDescent="0.35">
      <c r="A622" s="123"/>
      <c r="B622" s="123"/>
      <c r="C622" s="123"/>
      <c r="D622" s="123"/>
      <c r="E622" s="123"/>
      <c r="F622" s="123"/>
      <c r="G622" s="123"/>
      <c r="H622" s="123"/>
      <c r="I622" s="17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row>
    <row r="623" spans="1:63" ht="14.25" customHeight="1" x14ac:dyDescent="0.35">
      <c r="A623" s="123"/>
      <c r="B623" s="123"/>
      <c r="C623" s="123"/>
      <c r="D623" s="123"/>
      <c r="E623" s="123"/>
      <c r="F623" s="123"/>
      <c r="G623" s="123"/>
      <c r="H623" s="123"/>
      <c r="I623" s="17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row>
    <row r="624" spans="1:63" ht="14.25" customHeight="1" x14ac:dyDescent="0.35">
      <c r="A624" s="123"/>
      <c r="B624" s="123"/>
      <c r="C624" s="123"/>
      <c r="D624" s="123"/>
      <c r="E624" s="123"/>
      <c r="F624" s="123"/>
      <c r="G624" s="123"/>
      <c r="H624" s="123"/>
      <c r="I624" s="17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row>
    <row r="625" spans="1:63" ht="14.25" customHeight="1" x14ac:dyDescent="0.35">
      <c r="A625" s="123"/>
      <c r="B625" s="123"/>
      <c r="C625" s="123"/>
      <c r="D625" s="123"/>
      <c r="E625" s="123"/>
      <c r="F625" s="123"/>
      <c r="G625" s="123"/>
      <c r="H625" s="123"/>
      <c r="I625" s="17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row>
    <row r="626" spans="1:63" ht="14.25" customHeight="1" x14ac:dyDescent="0.35">
      <c r="A626" s="123"/>
      <c r="B626" s="123"/>
      <c r="C626" s="123"/>
      <c r="D626" s="123"/>
      <c r="E626" s="123"/>
      <c r="F626" s="123"/>
      <c r="G626" s="123"/>
      <c r="H626" s="123"/>
      <c r="I626" s="17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row>
    <row r="627" spans="1:63" ht="14.25" customHeight="1" x14ac:dyDescent="0.35">
      <c r="A627" s="123"/>
      <c r="B627" s="123"/>
      <c r="C627" s="123"/>
      <c r="D627" s="123"/>
      <c r="E627" s="123"/>
      <c r="F627" s="123"/>
      <c r="G627" s="123"/>
      <c r="H627" s="123"/>
      <c r="I627" s="17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row>
    <row r="628" spans="1:63" ht="14.25" customHeight="1" x14ac:dyDescent="0.35">
      <c r="A628" s="123"/>
      <c r="B628" s="123"/>
      <c r="C628" s="123"/>
      <c r="D628" s="123"/>
      <c r="E628" s="123"/>
      <c r="F628" s="123"/>
      <c r="G628" s="123"/>
      <c r="H628" s="123"/>
      <c r="I628" s="17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row>
    <row r="629" spans="1:63" ht="14.25" customHeight="1" x14ac:dyDescent="0.35">
      <c r="A629" s="123"/>
      <c r="B629" s="123"/>
      <c r="C629" s="123"/>
      <c r="D629" s="123"/>
      <c r="E629" s="123"/>
      <c r="F629" s="123"/>
      <c r="G629" s="123"/>
      <c r="H629" s="123"/>
      <c r="I629" s="17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row>
    <row r="630" spans="1:63" ht="14.25" customHeight="1" x14ac:dyDescent="0.35">
      <c r="A630" s="123"/>
      <c r="B630" s="123"/>
      <c r="C630" s="123"/>
      <c r="D630" s="123"/>
      <c r="E630" s="123"/>
      <c r="F630" s="123"/>
      <c r="G630" s="123"/>
      <c r="H630" s="123"/>
      <c r="I630" s="17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row>
    <row r="631" spans="1:63" ht="14.25" customHeight="1" x14ac:dyDescent="0.35">
      <c r="A631" s="123"/>
      <c r="B631" s="123"/>
      <c r="C631" s="123"/>
      <c r="D631" s="123"/>
      <c r="E631" s="123"/>
      <c r="F631" s="123"/>
      <c r="G631" s="123"/>
      <c r="H631" s="123"/>
      <c r="I631" s="17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row>
    <row r="632" spans="1:63" ht="14.25" customHeight="1" x14ac:dyDescent="0.35">
      <c r="A632" s="123"/>
      <c r="B632" s="123"/>
      <c r="C632" s="123"/>
      <c r="D632" s="123"/>
      <c r="E632" s="123"/>
      <c r="F632" s="123"/>
      <c r="G632" s="123"/>
      <c r="H632" s="123"/>
      <c r="I632" s="17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row>
    <row r="633" spans="1:63" ht="14.25" customHeight="1" x14ac:dyDescent="0.35">
      <c r="A633" s="123"/>
      <c r="B633" s="123"/>
      <c r="C633" s="123"/>
      <c r="D633" s="123"/>
      <c r="E633" s="123"/>
      <c r="F633" s="123"/>
      <c r="G633" s="123"/>
      <c r="H633" s="123"/>
      <c r="I633" s="17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row>
    <row r="634" spans="1:63" ht="14.25" customHeight="1" x14ac:dyDescent="0.35">
      <c r="A634" s="123"/>
      <c r="B634" s="123"/>
      <c r="C634" s="123"/>
      <c r="D634" s="123"/>
      <c r="E634" s="123"/>
      <c r="F634" s="123"/>
      <c r="G634" s="123"/>
      <c r="H634" s="123"/>
      <c r="I634" s="17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row>
    <row r="635" spans="1:63" ht="14.25" customHeight="1" x14ac:dyDescent="0.35">
      <c r="A635" s="123"/>
      <c r="B635" s="123"/>
      <c r="C635" s="123"/>
      <c r="D635" s="123"/>
      <c r="E635" s="123"/>
      <c r="F635" s="123"/>
      <c r="G635" s="123"/>
      <c r="H635" s="123"/>
      <c r="I635" s="17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row>
    <row r="636" spans="1:63" ht="14.25" customHeight="1" x14ac:dyDescent="0.35">
      <c r="A636" s="123"/>
      <c r="B636" s="123"/>
      <c r="C636" s="123"/>
      <c r="D636" s="123"/>
      <c r="E636" s="123"/>
      <c r="F636" s="123"/>
      <c r="G636" s="123"/>
      <c r="H636" s="123"/>
      <c r="I636" s="17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row>
    <row r="637" spans="1:63" ht="14.25" customHeight="1" x14ac:dyDescent="0.35">
      <c r="A637" s="123"/>
      <c r="B637" s="123"/>
      <c r="C637" s="123"/>
      <c r="D637" s="123"/>
      <c r="E637" s="123"/>
      <c r="F637" s="123"/>
      <c r="G637" s="123"/>
      <c r="H637" s="123"/>
      <c r="I637" s="17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row>
    <row r="638" spans="1:63" ht="14.25" customHeight="1" x14ac:dyDescent="0.35">
      <c r="A638" s="123"/>
      <c r="B638" s="123"/>
      <c r="C638" s="123"/>
      <c r="D638" s="123"/>
      <c r="E638" s="123"/>
      <c r="F638" s="123"/>
      <c r="G638" s="123"/>
      <c r="H638" s="123"/>
      <c r="I638" s="17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3"/>
      <c r="AG638" s="123"/>
      <c r="AH638" s="123"/>
      <c r="AI638" s="123"/>
      <c r="AJ638" s="123"/>
      <c r="AK638" s="123"/>
      <c r="AL638" s="123"/>
      <c r="AM638" s="123"/>
      <c r="AN638" s="123"/>
      <c r="AO638" s="123"/>
      <c r="AP638" s="123"/>
      <c r="AQ638" s="123"/>
      <c r="AR638" s="123"/>
      <c r="AS638" s="123"/>
      <c r="AT638" s="123"/>
      <c r="AU638" s="123"/>
      <c r="AV638" s="123"/>
      <c r="AW638" s="123"/>
      <c r="AX638" s="123"/>
      <c r="AY638" s="123"/>
      <c r="AZ638" s="123"/>
      <c r="BA638" s="123"/>
      <c r="BB638" s="123"/>
      <c r="BC638" s="123"/>
      <c r="BD638" s="123"/>
      <c r="BE638" s="123"/>
      <c r="BF638" s="123"/>
      <c r="BG638" s="123"/>
      <c r="BH638" s="123"/>
      <c r="BI638" s="123"/>
      <c r="BJ638" s="123"/>
      <c r="BK638" s="123"/>
    </row>
    <row r="639" spans="1:63" ht="14.25" customHeight="1" x14ac:dyDescent="0.35">
      <c r="A639" s="123"/>
      <c r="B639" s="123"/>
      <c r="C639" s="123"/>
      <c r="D639" s="123"/>
      <c r="E639" s="123"/>
      <c r="F639" s="123"/>
      <c r="G639" s="123"/>
      <c r="H639" s="123"/>
      <c r="I639" s="17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3"/>
      <c r="AG639" s="123"/>
      <c r="AH639" s="123"/>
      <c r="AI639" s="123"/>
      <c r="AJ639" s="123"/>
      <c r="AK639" s="123"/>
      <c r="AL639" s="123"/>
      <c r="AM639" s="123"/>
      <c r="AN639" s="123"/>
      <c r="AO639" s="123"/>
      <c r="AP639" s="123"/>
      <c r="AQ639" s="123"/>
      <c r="AR639" s="123"/>
      <c r="AS639" s="123"/>
      <c r="AT639" s="123"/>
      <c r="AU639" s="123"/>
      <c r="AV639" s="123"/>
      <c r="AW639" s="123"/>
      <c r="AX639" s="123"/>
      <c r="AY639" s="123"/>
      <c r="AZ639" s="123"/>
      <c r="BA639" s="123"/>
      <c r="BB639" s="123"/>
      <c r="BC639" s="123"/>
      <c r="BD639" s="123"/>
      <c r="BE639" s="123"/>
      <c r="BF639" s="123"/>
      <c r="BG639" s="123"/>
      <c r="BH639" s="123"/>
      <c r="BI639" s="123"/>
      <c r="BJ639" s="123"/>
      <c r="BK639" s="123"/>
    </row>
    <row r="640" spans="1:63" ht="14.25" customHeight="1" x14ac:dyDescent="0.35">
      <c r="A640" s="123"/>
      <c r="B640" s="123"/>
      <c r="C640" s="123"/>
      <c r="D640" s="123"/>
      <c r="E640" s="123"/>
      <c r="F640" s="123"/>
      <c r="G640" s="123"/>
      <c r="H640" s="123"/>
      <c r="I640" s="17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3"/>
      <c r="AG640" s="123"/>
      <c r="AH640" s="123"/>
      <c r="AI640" s="123"/>
      <c r="AJ640" s="123"/>
      <c r="AK640" s="123"/>
      <c r="AL640" s="123"/>
      <c r="AM640" s="123"/>
      <c r="AN640" s="123"/>
      <c r="AO640" s="123"/>
      <c r="AP640" s="123"/>
      <c r="AQ640" s="123"/>
      <c r="AR640" s="123"/>
      <c r="AS640" s="123"/>
      <c r="AT640" s="123"/>
      <c r="AU640" s="123"/>
      <c r="AV640" s="123"/>
      <c r="AW640" s="123"/>
      <c r="AX640" s="123"/>
      <c r="AY640" s="123"/>
      <c r="AZ640" s="123"/>
      <c r="BA640" s="123"/>
      <c r="BB640" s="123"/>
      <c r="BC640" s="123"/>
      <c r="BD640" s="123"/>
      <c r="BE640" s="123"/>
      <c r="BF640" s="123"/>
      <c r="BG640" s="123"/>
      <c r="BH640" s="123"/>
      <c r="BI640" s="123"/>
      <c r="BJ640" s="123"/>
      <c r="BK640" s="123"/>
    </row>
    <row r="641" spans="1:63" ht="14.25" customHeight="1" x14ac:dyDescent="0.35">
      <c r="A641" s="123"/>
      <c r="B641" s="123"/>
      <c r="C641" s="123"/>
      <c r="D641" s="123"/>
      <c r="E641" s="123"/>
      <c r="F641" s="123"/>
      <c r="G641" s="123"/>
      <c r="H641" s="123"/>
      <c r="I641" s="17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3"/>
      <c r="AG641" s="123"/>
      <c r="AH641" s="123"/>
      <c r="AI641" s="123"/>
      <c r="AJ641" s="123"/>
      <c r="AK641" s="123"/>
      <c r="AL641" s="123"/>
      <c r="AM641" s="123"/>
      <c r="AN641" s="123"/>
      <c r="AO641" s="123"/>
      <c r="AP641" s="123"/>
      <c r="AQ641" s="123"/>
      <c r="AR641" s="123"/>
      <c r="AS641" s="123"/>
      <c r="AT641" s="123"/>
      <c r="AU641" s="123"/>
      <c r="AV641" s="123"/>
      <c r="AW641" s="123"/>
      <c r="AX641" s="123"/>
      <c r="AY641" s="123"/>
      <c r="AZ641" s="123"/>
      <c r="BA641" s="123"/>
      <c r="BB641" s="123"/>
      <c r="BC641" s="123"/>
      <c r="BD641" s="123"/>
      <c r="BE641" s="123"/>
      <c r="BF641" s="123"/>
      <c r="BG641" s="123"/>
      <c r="BH641" s="123"/>
      <c r="BI641" s="123"/>
      <c r="BJ641" s="123"/>
      <c r="BK641" s="123"/>
    </row>
    <row r="642" spans="1:63" ht="14.25" customHeight="1" x14ac:dyDescent="0.35">
      <c r="A642" s="123"/>
      <c r="B642" s="123"/>
      <c r="C642" s="123"/>
      <c r="D642" s="123"/>
      <c r="E642" s="123"/>
      <c r="F642" s="123"/>
      <c r="G642" s="123"/>
      <c r="H642" s="123"/>
      <c r="I642" s="17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3"/>
      <c r="AG642" s="123"/>
      <c r="AH642" s="123"/>
      <c r="AI642" s="123"/>
      <c r="AJ642" s="123"/>
      <c r="AK642" s="123"/>
      <c r="AL642" s="123"/>
      <c r="AM642" s="123"/>
      <c r="AN642" s="123"/>
      <c r="AO642" s="123"/>
      <c r="AP642" s="123"/>
      <c r="AQ642" s="123"/>
      <c r="AR642" s="123"/>
      <c r="AS642" s="123"/>
      <c r="AT642" s="123"/>
      <c r="AU642" s="123"/>
      <c r="AV642" s="123"/>
      <c r="AW642" s="123"/>
      <c r="AX642" s="123"/>
      <c r="AY642" s="123"/>
      <c r="AZ642" s="123"/>
      <c r="BA642" s="123"/>
      <c r="BB642" s="123"/>
      <c r="BC642" s="123"/>
      <c r="BD642" s="123"/>
      <c r="BE642" s="123"/>
      <c r="BF642" s="123"/>
      <c r="BG642" s="123"/>
      <c r="BH642" s="123"/>
      <c r="BI642" s="123"/>
      <c r="BJ642" s="123"/>
      <c r="BK642" s="123"/>
    </row>
    <row r="643" spans="1:63" ht="14.25" customHeight="1" x14ac:dyDescent="0.35">
      <c r="A643" s="123"/>
      <c r="B643" s="123"/>
      <c r="C643" s="123"/>
      <c r="D643" s="123"/>
      <c r="E643" s="123"/>
      <c r="F643" s="123"/>
      <c r="G643" s="123"/>
      <c r="H643" s="123"/>
      <c r="I643" s="17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3"/>
      <c r="AG643" s="123"/>
      <c r="AH643" s="123"/>
      <c r="AI643" s="123"/>
      <c r="AJ643" s="123"/>
      <c r="AK643" s="123"/>
      <c r="AL643" s="123"/>
      <c r="AM643" s="123"/>
      <c r="AN643" s="123"/>
      <c r="AO643" s="123"/>
      <c r="AP643" s="123"/>
      <c r="AQ643" s="123"/>
      <c r="AR643" s="123"/>
      <c r="AS643" s="123"/>
      <c r="AT643" s="123"/>
      <c r="AU643" s="123"/>
      <c r="AV643" s="123"/>
      <c r="AW643" s="123"/>
      <c r="AX643" s="123"/>
      <c r="AY643" s="123"/>
      <c r="AZ643" s="123"/>
      <c r="BA643" s="123"/>
      <c r="BB643" s="123"/>
      <c r="BC643" s="123"/>
      <c r="BD643" s="123"/>
      <c r="BE643" s="123"/>
      <c r="BF643" s="123"/>
      <c r="BG643" s="123"/>
      <c r="BH643" s="123"/>
      <c r="BI643" s="123"/>
      <c r="BJ643" s="123"/>
      <c r="BK643" s="123"/>
    </row>
    <row r="644" spans="1:63" ht="14.25" customHeight="1" x14ac:dyDescent="0.35">
      <c r="A644" s="123"/>
      <c r="B644" s="123"/>
      <c r="C644" s="123"/>
      <c r="D644" s="123"/>
      <c r="E644" s="123"/>
      <c r="F644" s="123"/>
      <c r="G644" s="123"/>
      <c r="H644" s="123"/>
      <c r="I644" s="17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3"/>
      <c r="AG644" s="123"/>
      <c r="AH644" s="123"/>
      <c r="AI644" s="123"/>
      <c r="AJ644" s="123"/>
      <c r="AK644" s="123"/>
      <c r="AL644" s="123"/>
      <c r="AM644" s="123"/>
      <c r="AN644" s="123"/>
      <c r="AO644" s="123"/>
      <c r="AP644" s="123"/>
      <c r="AQ644" s="123"/>
      <c r="AR644" s="123"/>
      <c r="AS644" s="123"/>
      <c r="AT644" s="123"/>
      <c r="AU644" s="123"/>
      <c r="AV644" s="123"/>
      <c r="AW644" s="123"/>
      <c r="AX644" s="123"/>
      <c r="AY644" s="123"/>
      <c r="AZ644" s="123"/>
      <c r="BA644" s="123"/>
      <c r="BB644" s="123"/>
      <c r="BC644" s="123"/>
      <c r="BD644" s="123"/>
      <c r="BE644" s="123"/>
      <c r="BF644" s="123"/>
      <c r="BG644" s="123"/>
      <c r="BH644" s="123"/>
      <c r="BI644" s="123"/>
      <c r="BJ644" s="123"/>
      <c r="BK644" s="123"/>
    </row>
    <row r="645" spans="1:63" ht="14.25" customHeight="1" x14ac:dyDescent="0.35">
      <c r="A645" s="123"/>
      <c r="B645" s="123"/>
      <c r="C645" s="123"/>
      <c r="D645" s="123"/>
      <c r="E645" s="123"/>
      <c r="F645" s="123"/>
      <c r="G645" s="123"/>
      <c r="H645" s="123"/>
      <c r="I645" s="17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3"/>
      <c r="AG645" s="123"/>
      <c r="AH645" s="123"/>
      <c r="AI645" s="123"/>
      <c r="AJ645" s="123"/>
      <c r="AK645" s="123"/>
      <c r="AL645" s="123"/>
      <c r="AM645" s="123"/>
      <c r="AN645" s="123"/>
      <c r="AO645" s="123"/>
      <c r="AP645" s="123"/>
      <c r="AQ645" s="123"/>
      <c r="AR645" s="123"/>
      <c r="AS645" s="123"/>
      <c r="AT645" s="123"/>
      <c r="AU645" s="123"/>
      <c r="AV645" s="123"/>
      <c r="AW645" s="123"/>
      <c r="AX645" s="123"/>
      <c r="AY645" s="123"/>
      <c r="AZ645" s="123"/>
      <c r="BA645" s="123"/>
      <c r="BB645" s="123"/>
      <c r="BC645" s="123"/>
      <c r="BD645" s="123"/>
      <c r="BE645" s="123"/>
      <c r="BF645" s="123"/>
      <c r="BG645" s="123"/>
      <c r="BH645" s="123"/>
      <c r="BI645" s="123"/>
      <c r="BJ645" s="123"/>
      <c r="BK645" s="123"/>
    </row>
    <row r="646" spans="1:63" ht="14.25" customHeight="1" x14ac:dyDescent="0.35">
      <c r="A646" s="123"/>
      <c r="B646" s="123"/>
      <c r="C646" s="123"/>
      <c r="D646" s="123"/>
      <c r="E646" s="123"/>
      <c r="F646" s="123"/>
      <c r="G646" s="123"/>
      <c r="H646" s="123"/>
      <c r="I646" s="17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row>
    <row r="647" spans="1:63" ht="14.25" customHeight="1" x14ac:dyDescent="0.35">
      <c r="A647" s="123"/>
      <c r="B647" s="123"/>
      <c r="C647" s="123"/>
      <c r="D647" s="123"/>
      <c r="E647" s="123"/>
      <c r="F647" s="123"/>
      <c r="G647" s="123"/>
      <c r="H647" s="123"/>
      <c r="I647" s="17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row>
    <row r="648" spans="1:63" ht="14.25" customHeight="1" x14ac:dyDescent="0.35">
      <c r="A648" s="123"/>
      <c r="B648" s="123"/>
      <c r="C648" s="123"/>
      <c r="D648" s="123"/>
      <c r="E648" s="123"/>
      <c r="F648" s="123"/>
      <c r="G648" s="123"/>
      <c r="H648" s="123"/>
      <c r="I648" s="17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row>
    <row r="649" spans="1:63" ht="14.25" customHeight="1" x14ac:dyDescent="0.35">
      <c r="A649" s="123"/>
      <c r="B649" s="123"/>
      <c r="C649" s="123"/>
      <c r="D649" s="123"/>
      <c r="E649" s="123"/>
      <c r="F649" s="123"/>
      <c r="G649" s="123"/>
      <c r="H649" s="123"/>
      <c r="I649" s="17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row>
    <row r="650" spans="1:63" ht="14.25" customHeight="1" x14ac:dyDescent="0.35">
      <c r="A650" s="123"/>
      <c r="B650" s="123"/>
      <c r="C650" s="123"/>
      <c r="D650" s="123"/>
      <c r="E650" s="123"/>
      <c r="F650" s="123"/>
      <c r="G650" s="123"/>
      <c r="H650" s="123"/>
      <c r="I650" s="17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row>
    <row r="651" spans="1:63" ht="14.25" customHeight="1" x14ac:dyDescent="0.35">
      <c r="A651" s="123"/>
      <c r="B651" s="123"/>
      <c r="C651" s="123"/>
      <c r="D651" s="123"/>
      <c r="E651" s="123"/>
      <c r="F651" s="123"/>
      <c r="G651" s="123"/>
      <c r="H651" s="123"/>
      <c r="I651" s="17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row>
    <row r="652" spans="1:63" ht="14.25" customHeight="1" x14ac:dyDescent="0.35">
      <c r="A652" s="123"/>
      <c r="B652" s="123"/>
      <c r="C652" s="123"/>
      <c r="D652" s="123"/>
      <c r="E652" s="123"/>
      <c r="F652" s="123"/>
      <c r="G652" s="123"/>
      <c r="H652" s="123"/>
      <c r="I652" s="17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row>
    <row r="653" spans="1:63" ht="14.25" customHeight="1" x14ac:dyDescent="0.35">
      <c r="A653" s="123"/>
      <c r="B653" s="123"/>
      <c r="C653" s="123"/>
      <c r="D653" s="123"/>
      <c r="E653" s="123"/>
      <c r="F653" s="123"/>
      <c r="G653" s="123"/>
      <c r="H653" s="123"/>
      <c r="I653" s="17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3"/>
      <c r="AG653" s="123"/>
      <c r="AH653" s="123"/>
      <c r="AI653" s="123"/>
      <c r="AJ653" s="123"/>
      <c r="AK653" s="123"/>
      <c r="AL653" s="123"/>
      <c r="AM653" s="123"/>
      <c r="AN653" s="123"/>
      <c r="AO653" s="123"/>
      <c r="AP653" s="123"/>
      <c r="AQ653" s="123"/>
      <c r="AR653" s="123"/>
      <c r="AS653" s="123"/>
      <c r="AT653" s="123"/>
      <c r="AU653" s="123"/>
      <c r="AV653" s="123"/>
      <c r="AW653" s="123"/>
      <c r="AX653" s="123"/>
      <c r="AY653" s="123"/>
      <c r="AZ653" s="123"/>
      <c r="BA653" s="123"/>
      <c r="BB653" s="123"/>
      <c r="BC653" s="123"/>
      <c r="BD653" s="123"/>
      <c r="BE653" s="123"/>
      <c r="BF653" s="123"/>
      <c r="BG653" s="123"/>
      <c r="BH653" s="123"/>
      <c r="BI653" s="123"/>
      <c r="BJ653" s="123"/>
      <c r="BK653" s="123"/>
    </row>
    <row r="654" spans="1:63" ht="14.25" customHeight="1" x14ac:dyDescent="0.35">
      <c r="A654" s="123"/>
      <c r="B654" s="123"/>
      <c r="C654" s="123"/>
      <c r="D654" s="123"/>
      <c r="E654" s="123"/>
      <c r="F654" s="123"/>
      <c r="G654" s="123"/>
      <c r="H654" s="123"/>
      <c r="I654" s="17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row>
    <row r="655" spans="1:63" ht="14.25" customHeight="1" x14ac:dyDescent="0.35">
      <c r="A655" s="123"/>
      <c r="B655" s="123"/>
      <c r="C655" s="123"/>
      <c r="D655" s="123"/>
      <c r="E655" s="123"/>
      <c r="F655" s="123"/>
      <c r="G655" s="123"/>
      <c r="H655" s="123"/>
      <c r="I655" s="17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row>
    <row r="656" spans="1:63" ht="14.25" customHeight="1" x14ac:dyDescent="0.35">
      <c r="A656" s="123"/>
      <c r="B656" s="123"/>
      <c r="C656" s="123"/>
      <c r="D656" s="123"/>
      <c r="E656" s="123"/>
      <c r="F656" s="123"/>
      <c r="G656" s="123"/>
      <c r="H656" s="123"/>
      <c r="I656" s="17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row>
    <row r="657" spans="1:63" ht="14.25" customHeight="1" x14ac:dyDescent="0.35">
      <c r="A657" s="123"/>
      <c r="B657" s="123"/>
      <c r="C657" s="123"/>
      <c r="D657" s="123"/>
      <c r="E657" s="123"/>
      <c r="F657" s="123"/>
      <c r="G657" s="123"/>
      <c r="H657" s="123"/>
      <c r="I657" s="17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row>
    <row r="658" spans="1:63" ht="14.25" customHeight="1" x14ac:dyDescent="0.35">
      <c r="A658" s="123"/>
      <c r="B658" s="123"/>
      <c r="C658" s="123"/>
      <c r="D658" s="123"/>
      <c r="E658" s="123"/>
      <c r="F658" s="123"/>
      <c r="G658" s="123"/>
      <c r="H658" s="123"/>
      <c r="I658" s="17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row>
    <row r="659" spans="1:63" ht="14.25" customHeight="1" x14ac:dyDescent="0.35">
      <c r="A659" s="123"/>
      <c r="B659" s="123"/>
      <c r="C659" s="123"/>
      <c r="D659" s="123"/>
      <c r="E659" s="123"/>
      <c r="F659" s="123"/>
      <c r="G659" s="123"/>
      <c r="H659" s="123"/>
      <c r="I659" s="17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row>
    <row r="660" spans="1:63" ht="14.25" customHeight="1" x14ac:dyDescent="0.35">
      <c r="A660" s="123"/>
      <c r="B660" s="123"/>
      <c r="C660" s="123"/>
      <c r="D660" s="123"/>
      <c r="E660" s="123"/>
      <c r="F660" s="123"/>
      <c r="G660" s="123"/>
      <c r="H660" s="123"/>
      <c r="I660" s="17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row>
    <row r="661" spans="1:63" ht="14.25" customHeight="1" x14ac:dyDescent="0.35">
      <c r="A661" s="123"/>
      <c r="B661" s="123"/>
      <c r="C661" s="123"/>
      <c r="D661" s="123"/>
      <c r="E661" s="123"/>
      <c r="F661" s="123"/>
      <c r="G661" s="123"/>
      <c r="H661" s="123"/>
      <c r="I661" s="17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3"/>
      <c r="AG661" s="123"/>
      <c r="AH661" s="123"/>
      <c r="AI661" s="123"/>
      <c r="AJ661" s="123"/>
      <c r="AK661" s="123"/>
      <c r="AL661" s="123"/>
      <c r="AM661" s="123"/>
      <c r="AN661" s="123"/>
      <c r="AO661" s="123"/>
      <c r="AP661" s="123"/>
      <c r="AQ661" s="123"/>
      <c r="AR661" s="123"/>
      <c r="AS661" s="123"/>
      <c r="AT661" s="123"/>
      <c r="AU661" s="123"/>
      <c r="AV661" s="123"/>
      <c r="AW661" s="123"/>
      <c r="AX661" s="123"/>
      <c r="AY661" s="123"/>
      <c r="AZ661" s="123"/>
      <c r="BA661" s="123"/>
      <c r="BB661" s="123"/>
      <c r="BC661" s="123"/>
      <c r="BD661" s="123"/>
      <c r="BE661" s="123"/>
      <c r="BF661" s="123"/>
      <c r="BG661" s="123"/>
      <c r="BH661" s="123"/>
      <c r="BI661" s="123"/>
      <c r="BJ661" s="123"/>
      <c r="BK661" s="123"/>
    </row>
    <row r="662" spans="1:63" ht="14.25" customHeight="1" x14ac:dyDescent="0.35">
      <c r="A662" s="123"/>
      <c r="B662" s="123"/>
      <c r="C662" s="123"/>
      <c r="D662" s="123"/>
      <c r="E662" s="123"/>
      <c r="F662" s="123"/>
      <c r="G662" s="123"/>
      <c r="H662" s="123"/>
      <c r="I662" s="17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row>
    <row r="663" spans="1:63" ht="14.25" customHeight="1" x14ac:dyDescent="0.35">
      <c r="A663" s="123"/>
      <c r="B663" s="123"/>
      <c r="C663" s="123"/>
      <c r="D663" s="123"/>
      <c r="E663" s="123"/>
      <c r="F663" s="123"/>
      <c r="G663" s="123"/>
      <c r="H663" s="123"/>
      <c r="I663" s="17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row>
    <row r="664" spans="1:63" ht="14.25" customHeight="1" x14ac:dyDescent="0.35">
      <c r="A664" s="123"/>
      <c r="B664" s="123"/>
      <c r="C664" s="123"/>
      <c r="D664" s="123"/>
      <c r="E664" s="123"/>
      <c r="F664" s="123"/>
      <c r="G664" s="123"/>
      <c r="H664" s="123"/>
      <c r="I664" s="17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row>
    <row r="665" spans="1:63" ht="14.25" customHeight="1" x14ac:dyDescent="0.35">
      <c r="A665" s="123"/>
      <c r="B665" s="123"/>
      <c r="C665" s="123"/>
      <c r="D665" s="123"/>
      <c r="E665" s="123"/>
      <c r="F665" s="123"/>
      <c r="G665" s="123"/>
      <c r="H665" s="123"/>
      <c r="I665" s="17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row>
    <row r="666" spans="1:63" ht="14.25" customHeight="1" x14ac:dyDescent="0.35">
      <c r="A666" s="123"/>
      <c r="B666" s="123"/>
      <c r="C666" s="123"/>
      <c r="D666" s="123"/>
      <c r="E666" s="123"/>
      <c r="F666" s="123"/>
      <c r="G666" s="123"/>
      <c r="H666" s="123"/>
      <c r="I666" s="17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row>
    <row r="667" spans="1:63" ht="14.25" customHeight="1" x14ac:dyDescent="0.35">
      <c r="A667" s="123"/>
      <c r="B667" s="123"/>
      <c r="C667" s="123"/>
      <c r="D667" s="123"/>
      <c r="E667" s="123"/>
      <c r="F667" s="123"/>
      <c r="G667" s="123"/>
      <c r="H667" s="123"/>
      <c r="I667" s="17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row>
    <row r="668" spans="1:63" ht="14.25" customHeight="1" x14ac:dyDescent="0.35">
      <c r="A668" s="123"/>
      <c r="B668" s="123"/>
      <c r="C668" s="123"/>
      <c r="D668" s="123"/>
      <c r="E668" s="123"/>
      <c r="F668" s="123"/>
      <c r="G668" s="123"/>
      <c r="H668" s="123"/>
      <c r="I668" s="17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row>
    <row r="669" spans="1:63" ht="14.25" customHeight="1" x14ac:dyDescent="0.35">
      <c r="A669" s="123"/>
      <c r="B669" s="123"/>
      <c r="C669" s="123"/>
      <c r="D669" s="123"/>
      <c r="E669" s="123"/>
      <c r="F669" s="123"/>
      <c r="G669" s="123"/>
      <c r="H669" s="123"/>
      <c r="I669" s="17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3"/>
      <c r="AG669" s="123"/>
      <c r="AH669" s="123"/>
      <c r="AI669" s="123"/>
      <c r="AJ669" s="123"/>
      <c r="AK669" s="123"/>
      <c r="AL669" s="123"/>
      <c r="AM669" s="123"/>
      <c r="AN669" s="123"/>
      <c r="AO669" s="123"/>
      <c r="AP669" s="123"/>
      <c r="AQ669" s="123"/>
      <c r="AR669" s="123"/>
      <c r="AS669" s="123"/>
      <c r="AT669" s="123"/>
      <c r="AU669" s="123"/>
      <c r="AV669" s="123"/>
      <c r="AW669" s="123"/>
      <c r="AX669" s="123"/>
      <c r="AY669" s="123"/>
      <c r="AZ669" s="123"/>
      <c r="BA669" s="123"/>
      <c r="BB669" s="123"/>
      <c r="BC669" s="123"/>
      <c r="BD669" s="123"/>
      <c r="BE669" s="123"/>
      <c r="BF669" s="123"/>
      <c r="BG669" s="123"/>
      <c r="BH669" s="123"/>
      <c r="BI669" s="123"/>
      <c r="BJ669" s="123"/>
      <c r="BK669" s="123"/>
    </row>
    <row r="670" spans="1:63" ht="14.25" customHeight="1" x14ac:dyDescent="0.35">
      <c r="A670" s="123"/>
      <c r="B670" s="123"/>
      <c r="C670" s="123"/>
      <c r="D670" s="123"/>
      <c r="E670" s="123"/>
      <c r="F670" s="123"/>
      <c r="G670" s="123"/>
      <c r="H670" s="123"/>
      <c r="I670" s="17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row>
    <row r="671" spans="1:63" ht="14.25" customHeight="1" x14ac:dyDescent="0.35">
      <c r="A671" s="123"/>
      <c r="B671" s="123"/>
      <c r="C671" s="123"/>
      <c r="D671" s="123"/>
      <c r="E671" s="123"/>
      <c r="F671" s="123"/>
      <c r="G671" s="123"/>
      <c r="H671" s="123"/>
      <c r="I671" s="17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row>
    <row r="672" spans="1:63" ht="14.25" customHeight="1" x14ac:dyDescent="0.35">
      <c r="A672" s="123"/>
      <c r="B672" s="123"/>
      <c r="C672" s="123"/>
      <c r="D672" s="123"/>
      <c r="E672" s="123"/>
      <c r="F672" s="123"/>
      <c r="G672" s="123"/>
      <c r="H672" s="123"/>
      <c r="I672" s="17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row>
    <row r="673" spans="1:63" ht="14.25" customHeight="1" x14ac:dyDescent="0.35">
      <c r="A673" s="123"/>
      <c r="B673" s="123"/>
      <c r="C673" s="123"/>
      <c r="D673" s="123"/>
      <c r="E673" s="123"/>
      <c r="F673" s="123"/>
      <c r="G673" s="123"/>
      <c r="H673" s="123"/>
      <c r="I673" s="17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row>
    <row r="674" spans="1:63" ht="14.25" customHeight="1" x14ac:dyDescent="0.35">
      <c r="A674" s="123"/>
      <c r="B674" s="123"/>
      <c r="C674" s="123"/>
      <c r="D674" s="123"/>
      <c r="E674" s="123"/>
      <c r="F674" s="123"/>
      <c r="G674" s="123"/>
      <c r="H674" s="123"/>
      <c r="I674" s="17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row>
    <row r="675" spans="1:63" ht="14.25" customHeight="1" x14ac:dyDescent="0.35">
      <c r="A675" s="123"/>
      <c r="B675" s="123"/>
      <c r="C675" s="123"/>
      <c r="D675" s="123"/>
      <c r="E675" s="123"/>
      <c r="F675" s="123"/>
      <c r="G675" s="123"/>
      <c r="H675" s="123"/>
      <c r="I675" s="17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row>
    <row r="676" spans="1:63" ht="14.25" customHeight="1" x14ac:dyDescent="0.35">
      <c r="A676" s="123"/>
      <c r="B676" s="123"/>
      <c r="C676" s="123"/>
      <c r="D676" s="123"/>
      <c r="E676" s="123"/>
      <c r="F676" s="123"/>
      <c r="G676" s="123"/>
      <c r="H676" s="123"/>
      <c r="I676" s="17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row>
    <row r="677" spans="1:63" ht="14.25" customHeight="1" x14ac:dyDescent="0.35">
      <c r="A677" s="123"/>
      <c r="B677" s="123"/>
      <c r="C677" s="123"/>
      <c r="D677" s="123"/>
      <c r="E677" s="123"/>
      <c r="F677" s="123"/>
      <c r="G677" s="123"/>
      <c r="H677" s="123"/>
      <c r="I677" s="17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3"/>
      <c r="AG677" s="123"/>
      <c r="AH677" s="123"/>
      <c r="AI677" s="123"/>
      <c r="AJ677" s="123"/>
      <c r="AK677" s="123"/>
      <c r="AL677" s="123"/>
      <c r="AM677" s="123"/>
      <c r="AN677" s="123"/>
      <c r="AO677" s="123"/>
      <c r="AP677" s="123"/>
      <c r="AQ677" s="123"/>
      <c r="AR677" s="123"/>
      <c r="AS677" s="123"/>
      <c r="AT677" s="123"/>
      <c r="AU677" s="123"/>
      <c r="AV677" s="123"/>
      <c r="AW677" s="123"/>
      <c r="AX677" s="123"/>
      <c r="AY677" s="123"/>
      <c r="AZ677" s="123"/>
      <c r="BA677" s="123"/>
      <c r="BB677" s="123"/>
      <c r="BC677" s="123"/>
      <c r="BD677" s="123"/>
      <c r="BE677" s="123"/>
      <c r="BF677" s="123"/>
      <c r="BG677" s="123"/>
      <c r="BH677" s="123"/>
      <c r="BI677" s="123"/>
      <c r="BJ677" s="123"/>
      <c r="BK677" s="123"/>
    </row>
    <row r="678" spans="1:63" ht="14.25" customHeight="1" x14ac:dyDescent="0.35">
      <c r="A678" s="123"/>
      <c r="B678" s="123"/>
      <c r="C678" s="123"/>
      <c r="D678" s="123"/>
      <c r="E678" s="123"/>
      <c r="F678" s="123"/>
      <c r="G678" s="123"/>
      <c r="H678" s="123"/>
      <c r="I678" s="17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row>
    <row r="679" spans="1:63" ht="14.25" customHeight="1" x14ac:dyDescent="0.35">
      <c r="A679" s="123"/>
      <c r="B679" s="123"/>
      <c r="C679" s="123"/>
      <c r="D679" s="123"/>
      <c r="E679" s="123"/>
      <c r="F679" s="123"/>
      <c r="G679" s="123"/>
      <c r="H679" s="123"/>
      <c r="I679" s="17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row>
    <row r="680" spans="1:63" ht="14.25" customHeight="1" x14ac:dyDescent="0.35">
      <c r="A680" s="123"/>
      <c r="B680" s="123"/>
      <c r="C680" s="123"/>
      <c r="D680" s="123"/>
      <c r="E680" s="123"/>
      <c r="F680" s="123"/>
      <c r="G680" s="123"/>
      <c r="H680" s="123"/>
      <c r="I680" s="17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row>
    <row r="681" spans="1:63" ht="14.25" customHeight="1" x14ac:dyDescent="0.35">
      <c r="A681" s="123"/>
      <c r="B681" s="123"/>
      <c r="C681" s="123"/>
      <c r="D681" s="123"/>
      <c r="E681" s="123"/>
      <c r="F681" s="123"/>
      <c r="G681" s="123"/>
      <c r="H681" s="123"/>
      <c r="I681" s="17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row>
    <row r="682" spans="1:63" ht="14.25" customHeight="1" x14ac:dyDescent="0.35">
      <c r="A682" s="123"/>
      <c r="B682" s="123"/>
      <c r="C682" s="123"/>
      <c r="D682" s="123"/>
      <c r="E682" s="123"/>
      <c r="F682" s="123"/>
      <c r="G682" s="123"/>
      <c r="H682" s="123"/>
      <c r="I682" s="17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row>
    <row r="683" spans="1:63" ht="14.25" customHeight="1" x14ac:dyDescent="0.35">
      <c r="A683" s="123"/>
      <c r="B683" s="123"/>
      <c r="C683" s="123"/>
      <c r="D683" s="123"/>
      <c r="E683" s="123"/>
      <c r="F683" s="123"/>
      <c r="G683" s="123"/>
      <c r="H683" s="123"/>
      <c r="I683" s="17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row>
    <row r="684" spans="1:63" ht="14.25" customHeight="1" x14ac:dyDescent="0.35">
      <c r="A684" s="123"/>
      <c r="B684" s="123"/>
      <c r="C684" s="123"/>
      <c r="D684" s="123"/>
      <c r="E684" s="123"/>
      <c r="F684" s="123"/>
      <c r="G684" s="123"/>
      <c r="H684" s="123"/>
      <c r="I684" s="17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row>
    <row r="685" spans="1:63" ht="14.25" customHeight="1" x14ac:dyDescent="0.35">
      <c r="A685" s="123"/>
      <c r="B685" s="123"/>
      <c r="C685" s="123"/>
      <c r="D685" s="123"/>
      <c r="E685" s="123"/>
      <c r="F685" s="123"/>
      <c r="G685" s="123"/>
      <c r="H685" s="123"/>
      <c r="I685" s="17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3"/>
      <c r="AG685" s="123"/>
      <c r="AH685" s="123"/>
      <c r="AI685" s="123"/>
      <c r="AJ685" s="123"/>
      <c r="AK685" s="123"/>
      <c r="AL685" s="123"/>
      <c r="AM685" s="123"/>
      <c r="AN685" s="123"/>
      <c r="AO685" s="123"/>
      <c r="AP685" s="123"/>
      <c r="AQ685" s="123"/>
      <c r="AR685" s="123"/>
      <c r="AS685" s="123"/>
      <c r="AT685" s="123"/>
      <c r="AU685" s="123"/>
      <c r="AV685" s="123"/>
      <c r="AW685" s="123"/>
      <c r="AX685" s="123"/>
      <c r="AY685" s="123"/>
      <c r="AZ685" s="123"/>
      <c r="BA685" s="123"/>
      <c r="BB685" s="123"/>
      <c r="BC685" s="123"/>
      <c r="BD685" s="123"/>
      <c r="BE685" s="123"/>
      <c r="BF685" s="123"/>
      <c r="BG685" s="123"/>
      <c r="BH685" s="123"/>
      <c r="BI685" s="123"/>
      <c r="BJ685" s="123"/>
      <c r="BK685" s="123"/>
    </row>
    <row r="686" spans="1:63" ht="14.25" customHeight="1" x14ac:dyDescent="0.35">
      <c r="A686" s="123"/>
      <c r="B686" s="123"/>
      <c r="C686" s="123"/>
      <c r="D686" s="123"/>
      <c r="E686" s="123"/>
      <c r="F686" s="123"/>
      <c r="G686" s="123"/>
      <c r="H686" s="123"/>
      <c r="I686" s="17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row>
    <row r="687" spans="1:63" ht="14.25" customHeight="1" x14ac:dyDescent="0.35">
      <c r="A687" s="123"/>
      <c r="B687" s="123"/>
      <c r="C687" s="123"/>
      <c r="D687" s="123"/>
      <c r="E687" s="123"/>
      <c r="F687" s="123"/>
      <c r="G687" s="123"/>
      <c r="H687" s="123"/>
      <c r="I687" s="17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row>
    <row r="688" spans="1:63" ht="14.25" customHeight="1" x14ac:dyDescent="0.35">
      <c r="A688" s="123"/>
      <c r="B688" s="123"/>
      <c r="C688" s="123"/>
      <c r="D688" s="123"/>
      <c r="E688" s="123"/>
      <c r="F688" s="123"/>
      <c r="G688" s="123"/>
      <c r="H688" s="123"/>
      <c r="I688" s="17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row>
    <row r="689" spans="1:63" ht="14.25" customHeight="1" x14ac:dyDescent="0.35">
      <c r="A689" s="123"/>
      <c r="B689" s="123"/>
      <c r="C689" s="123"/>
      <c r="D689" s="123"/>
      <c r="E689" s="123"/>
      <c r="F689" s="123"/>
      <c r="G689" s="123"/>
      <c r="H689" s="123"/>
      <c r="I689" s="17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row>
    <row r="690" spans="1:63" ht="14.25" customHeight="1" x14ac:dyDescent="0.35">
      <c r="A690" s="123"/>
      <c r="B690" s="123"/>
      <c r="C690" s="123"/>
      <c r="D690" s="123"/>
      <c r="E690" s="123"/>
      <c r="F690" s="123"/>
      <c r="G690" s="123"/>
      <c r="H690" s="123"/>
      <c r="I690" s="17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row>
    <row r="691" spans="1:63" ht="14.25" customHeight="1" x14ac:dyDescent="0.35">
      <c r="A691" s="123"/>
      <c r="B691" s="123"/>
      <c r="C691" s="123"/>
      <c r="D691" s="123"/>
      <c r="E691" s="123"/>
      <c r="F691" s="123"/>
      <c r="G691" s="123"/>
      <c r="H691" s="123"/>
      <c r="I691" s="17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row>
    <row r="692" spans="1:63" ht="14.25" customHeight="1" x14ac:dyDescent="0.35">
      <c r="A692" s="123"/>
      <c r="B692" s="123"/>
      <c r="C692" s="123"/>
      <c r="D692" s="123"/>
      <c r="E692" s="123"/>
      <c r="F692" s="123"/>
      <c r="G692" s="123"/>
      <c r="H692" s="123"/>
      <c r="I692" s="17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row>
    <row r="693" spans="1:63" ht="14.25" customHeight="1" x14ac:dyDescent="0.35">
      <c r="A693" s="123"/>
      <c r="B693" s="123"/>
      <c r="C693" s="123"/>
      <c r="D693" s="123"/>
      <c r="E693" s="123"/>
      <c r="F693" s="123"/>
      <c r="G693" s="123"/>
      <c r="H693" s="123"/>
      <c r="I693" s="17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3"/>
      <c r="AG693" s="123"/>
      <c r="AH693" s="123"/>
      <c r="AI693" s="123"/>
      <c r="AJ693" s="123"/>
      <c r="AK693" s="123"/>
      <c r="AL693" s="123"/>
      <c r="AM693" s="123"/>
      <c r="AN693" s="123"/>
      <c r="AO693" s="123"/>
      <c r="AP693" s="123"/>
      <c r="AQ693" s="123"/>
      <c r="AR693" s="123"/>
      <c r="AS693" s="123"/>
      <c r="AT693" s="123"/>
      <c r="AU693" s="123"/>
      <c r="AV693" s="123"/>
      <c r="AW693" s="123"/>
      <c r="AX693" s="123"/>
      <c r="AY693" s="123"/>
      <c r="AZ693" s="123"/>
      <c r="BA693" s="123"/>
      <c r="BB693" s="123"/>
      <c r="BC693" s="123"/>
      <c r="BD693" s="123"/>
      <c r="BE693" s="123"/>
      <c r="BF693" s="123"/>
      <c r="BG693" s="123"/>
      <c r="BH693" s="123"/>
      <c r="BI693" s="123"/>
      <c r="BJ693" s="123"/>
      <c r="BK693" s="123"/>
    </row>
    <row r="694" spans="1:63" ht="14.25" customHeight="1" x14ac:dyDescent="0.35">
      <c r="A694" s="123"/>
      <c r="B694" s="123"/>
      <c r="C694" s="123"/>
      <c r="D694" s="123"/>
      <c r="E694" s="123"/>
      <c r="F694" s="123"/>
      <c r="G694" s="123"/>
      <c r="H694" s="123"/>
      <c r="I694" s="17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row>
    <row r="695" spans="1:63" ht="14.25" customHeight="1" x14ac:dyDescent="0.35">
      <c r="A695" s="123"/>
      <c r="B695" s="123"/>
      <c r="C695" s="123"/>
      <c r="D695" s="123"/>
      <c r="E695" s="123"/>
      <c r="F695" s="123"/>
      <c r="G695" s="123"/>
      <c r="H695" s="123"/>
      <c r="I695" s="17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row>
    <row r="696" spans="1:63" ht="14.25" customHeight="1" x14ac:dyDescent="0.35">
      <c r="A696" s="123"/>
      <c r="B696" s="123"/>
      <c r="C696" s="123"/>
      <c r="D696" s="123"/>
      <c r="E696" s="123"/>
      <c r="F696" s="123"/>
      <c r="G696" s="123"/>
      <c r="H696" s="123"/>
      <c r="I696" s="17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row>
    <row r="697" spans="1:63" ht="14.25" customHeight="1" x14ac:dyDescent="0.35">
      <c r="A697" s="123"/>
      <c r="B697" s="123"/>
      <c r="C697" s="123"/>
      <c r="D697" s="123"/>
      <c r="E697" s="123"/>
      <c r="F697" s="123"/>
      <c r="G697" s="123"/>
      <c r="H697" s="123"/>
      <c r="I697" s="17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row>
    <row r="698" spans="1:63" ht="14.25" customHeight="1" x14ac:dyDescent="0.35">
      <c r="A698" s="123"/>
      <c r="B698" s="123"/>
      <c r="C698" s="123"/>
      <c r="D698" s="123"/>
      <c r="E698" s="123"/>
      <c r="F698" s="123"/>
      <c r="G698" s="123"/>
      <c r="H698" s="123"/>
      <c r="I698" s="17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row>
    <row r="699" spans="1:63" ht="14.25" customHeight="1" x14ac:dyDescent="0.35">
      <c r="A699" s="123"/>
      <c r="B699" s="123"/>
      <c r="C699" s="123"/>
      <c r="D699" s="123"/>
      <c r="E699" s="123"/>
      <c r="F699" s="123"/>
      <c r="G699" s="123"/>
      <c r="H699" s="123"/>
      <c r="I699" s="17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row>
    <row r="700" spans="1:63" ht="14.25" customHeight="1" x14ac:dyDescent="0.35">
      <c r="A700" s="123"/>
      <c r="B700" s="123"/>
      <c r="C700" s="123"/>
      <c r="D700" s="123"/>
      <c r="E700" s="123"/>
      <c r="F700" s="123"/>
      <c r="G700" s="123"/>
      <c r="H700" s="123"/>
      <c r="I700" s="17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row>
    <row r="701" spans="1:63" ht="14.25" customHeight="1" x14ac:dyDescent="0.35">
      <c r="A701" s="123"/>
      <c r="B701" s="123"/>
      <c r="C701" s="123"/>
      <c r="D701" s="123"/>
      <c r="E701" s="123"/>
      <c r="F701" s="123"/>
      <c r="G701" s="123"/>
      <c r="H701" s="123"/>
      <c r="I701" s="17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3"/>
      <c r="AG701" s="123"/>
      <c r="AH701" s="123"/>
      <c r="AI701" s="123"/>
      <c r="AJ701" s="123"/>
      <c r="AK701" s="123"/>
      <c r="AL701" s="123"/>
      <c r="AM701" s="123"/>
      <c r="AN701" s="123"/>
      <c r="AO701" s="123"/>
      <c r="AP701" s="123"/>
      <c r="AQ701" s="123"/>
      <c r="AR701" s="123"/>
      <c r="AS701" s="123"/>
      <c r="AT701" s="123"/>
      <c r="AU701" s="123"/>
      <c r="AV701" s="123"/>
      <c r="AW701" s="123"/>
      <c r="AX701" s="123"/>
      <c r="AY701" s="123"/>
      <c r="AZ701" s="123"/>
      <c r="BA701" s="123"/>
      <c r="BB701" s="123"/>
      <c r="BC701" s="123"/>
      <c r="BD701" s="123"/>
      <c r="BE701" s="123"/>
      <c r="BF701" s="123"/>
      <c r="BG701" s="123"/>
      <c r="BH701" s="123"/>
      <c r="BI701" s="123"/>
      <c r="BJ701" s="123"/>
      <c r="BK701" s="123"/>
    </row>
    <row r="702" spans="1:63" ht="14.25" customHeight="1" x14ac:dyDescent="0.35">
      <c r="A702" s="123"/>
      <c r="B702" s="123"/>
      <c r="C702" s="123"/>
      <c r="D702" s="123"/>
      <c r="E702" s="123"/>
      <c r="F702" s="123"/>
      <c r="G702" s="123"/>
      <c r="H702" s="123"/>
      <c r="I702" s="17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row>
    <row r="703" spans="1:63" ht="14.25" customHeight="1" x14ac:dyDescent="0.35">
      <c r="A703" s="123"/>
      <c r="B703" s="123"/>
      <c r="C703" s="123"/>
      <c r="D703" s="123"/>
      <c r="E703" s="123"/>
      <c r="F703" s="123"/>
      <c r="G703" s="123"/>
      <c r="H703" s="123"/>
      <c r="I703" s="17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row>
    <row r="704" spans="1:63" ht="14.25" customHeight="1" x14ac:dyDescent="0.35">
      <c r="A704" s="123"/>
      <c r="B704" s="123"/>
      <c r="C704" s="123"/>
      <c r="D704" s="123"/>
      <c r="E704" s="123"/>
      <c r="F704" s="123"/>
      <c r="G704" s="123"/>
      <c r="H704" s="123"/>
      <c r="I704" s="17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row>
    <row r="705" spans="1:63" ht="14.25" customHeight="1" x14ac:dyDescent="0.35">
      <c r="A705" s="123"/>
      <c r="B705" s="123"/>
      <c r="C705" s="123"/>
      <c r="D705" s="123"/>
      <c r="E705" s="123"/>
      <c r="F705" s="123"/>
      <c r="G705" s="123"/>
      <c r="H705" s="123"/>
      <c r="I705" s="17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row>
    <row r="706" spans="1:63" ht="14.25" customHeight="1" x14ac:dyDescent="0.35">
      <c r="A706" s="123"/>
      <c r="B706" s="123"/>
      <c r="C706" s="123"/>
      <c r="D706" s="123"/>
      <c r="E706" s="123"/>
      <c r="F706" s="123"/>
      <c r="G706" s="123"/>
      <c r="H706" s="123"/>
      <c r="I706" s="17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row>
    <row r="707" spans="1:63" ht="14.25" customHeight="1" x14ac:dyDescent="0.35">
      <c r="A707" s="123"/>
      <c r="B707" s="123"/>
      <c r="C707" s="123"/>
      <c r="D707" s="123"/>
      <c r="E707" s="123"/>
      <c r="F707" s="123"/>
      <c r="G707" s="123"/>
      <c r="H707" s="123"/>
      <c r="I707" s="17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row>
    <row r="708" spans="1:63" ht="14.25" customHeight="1" x14ac:dyDescent="0.35">
      <c r="A708" s="123"/>
      <c r="B708" s="123"/>
      <c r="C708" s="123"/>
      <c r="D708" s="123"/>
      <c r="E708" s="123"/>
      <c r="F708" s="123"/>
      <c r="G708" s="123"/>
      <c r="H708" s="123"/>
      <c r="I708" s="17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row>
    <row r="709" spans="1:63" ht="14.25" customHeight="1" x14ac:dyDescent="0.35">
      <c r="A709" s="123"/>
      <c r="B709" s="123"/>
      <c r="C709" s="123"/>
      <c r="D709" s="123"/>
      <c r="E709" s="123"/>
      <c r="F709" s="123"/>
      <c r="G709" s="123"/>
      <c r="H709" s="123"/>
      <c r="I709" s="17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3"/>
      <c r="AG709" s="123"/>
      <c r="AH709" s="123"/>
      <c r="AI709" s="123"/>
      <c r="AJ709" s="123"/>
      <c r="AK709" s="123"/>
      <c r="AL709" s="123"/>
      <c r="AM709" s="123"/>
      <c r="AN709" s="123"/>
      <c r="AO709" s="123"/>
      <c r="AP709" s="123"/>
      <c r="AQ709" s="123"/>
      <c r="AR709" s="123"/>
      <c r="AS709" s="123"/>
      <c r="AT709" s="123"/>
      <c r="AU709" s="123"/>
      <c r="AV709" s="123"/>
      <c r="AW709" s="123"/>
      <c r="AX709" s="123"/>
      <c r="AY709" s="123"/>
      <c r="AZ709" s="123"/>
      <c r="BA709" s="123"/>
      <c r="BB709" s="123"/>
      <c r="BC709" s="123"/>
      <c r="BD709" s="123"/>
      <c r="BE709" s="123"/>
      <c r="BF709" s="123"/>
      <c r="BG709" s="123"/>
      <c r="BH709" s="123"/>
      <c r="BI709" s="123"/>
      <c r="BJ709" s="123"/>
      <c r="BK709" s="123"/>
    </row>
    <row r="710" spans="1:63" ht="14.25" customHeight="1" x14ac:dyDescent="0.35">
      <c r="A710" s="123"/>
      <c r="B710" s="123"/>
      <c r="C710" s="123"/>
      <c r="D710" s="123"/>
      <c r="E710" s="123"/>
      <c r="F710" s="123"/>
      <c r="G710" s="123"/>
      <c r="H710" s="123"/>
      <c r="I710" s="17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row>
    <row r="711" spans="1:63" ht="14.25" customHeight="1" x14ac:dyDescent="0.35">
      <c r="A711" s="123"/>
      <c r="B711" s="123"/>
      <c r="C711" s="123"/>
      <c r="D711" s="123"/>
      <c r="E711" s="123"/>
      <c r="F711" s="123"/>
      <c r="G711" s="123"/>
      <c r="H711" s="123"/>
      <c r="I711" s="17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row>
    <row r="712" spans="1:63" ht="14.25" customHeight="1" x14ac:dyDescent="0.35">
      <c r="A712" s="123"/>
      <c r="B712" s="123"/>
      <c r="C712" s="123"/>
      <c r="D712" s="123"/>
      <c r="E712" s="123"/>
      <c r="F712" s="123"/>
      <c r="G712" s="123"/>
      <c r="H712" s="123"/>
      <c r="I712" s="17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row>
    <row r="713" spans="1:63" ht="14.25" customHeight="1" x14ac:dyDescent="0.35">
      <c r="A713" s="123"/>
      <c r="B713" s="123"/>
      <c r="C713" s="123"/>
      <c r="D713" s="123"/>
      <c r="E713" s="123"/>
      <c r="F713" s="123"/>
      <c r="G713" s="123"/>
      <c r="H713" s="123"/>
      <c r="I713" s="17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row>
    <row r="714" spans="1:63" ht="14.25" customHeight="1" x14ac:dyDescent="0.35">
      <c r="A714" s="123"/>
      <c r="B714" s="123"/>
      <c r="C714" s="123"/>
      <c r="D714" s="123"/>
      <c r="E714" s="123"/>
      <c r="F714" s="123"/>
      <c r="G714" s="123"/>
      <c r="H714" s="123"/>
      <c r="I714" s="17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row>
    <row r="715" spans="1:63" ht="14.25" customHeight="1" x14ac:dyDescent="0.35">
      <c r="A715" s="123"/>
      <c r="B715" s="123"/>
      <c r="C715" s="123"/>
      <c r="D715" s="123"/>
      <c r="E715" s="123"/>
      <c r="F715" s="123"/>
      <c r="G715" s="123"/>
      <c r="H715" s="123"/>
      <c r="I715" s="17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row>
    <row r="716" spans="1:63" ht="14.25" customHeight="1" x14ac:dyDescent="0.35">
      <c r="A716" s="123"/>
      <c r="B716" s="123"/>
      <c r="C716" s="123"/>
      <c r="D716" s="123"/>
      <c r="E716" s="123"/>
      <c r="F716" s="123"/>
      <c r="G716" s="123"/>
      <c r="H716" s="123"/>
      <c r="I716" s="17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row>
    <row r="717" spans="1:63" ht="14.25" customHeight="1" x14ac:dyDescent="0.35">
      <c r="A717" s="123"/>
      <c r="B717" s="123"/>
      <c r="C717" s="123"/>
      <c r="D717" s="123"/>
      <c r="E717" s="123"/>
      <c r="F717" s="123"/>
      <c r="G717" s="123"/>
      <c r="H717" s="123"/>
      <c r="I717" s="17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3"/>
      <c r="AG717" s="123"/>
      <c r="AH717" s="123"/>
      <c r="AI717" s="123"/>
      <c r="AJ717" s="123"/>
      <c r="AK717" s="123"/>
      <c r="AL717" s="123"/>
      <c r="AM717" s="123"/>
      <c r="AN717" s="123"/>
      <c r="AO717" s="123"/>
      <c r="AP717" s="123"/>
      <c r="AQ717" s="123"/>
      <c r="AR717" s="123"/>
      <c r="AS717" s="123"/>
      <c r="AT717" s="123"/>
      <c r="AU717" s="123"/>
      <c r="AV717" s="123"/>
      <c r="AW717" s="123"/>
      <c r="AX717" s="123"/>
      <c r="AY717" s="123"/>
      <c r="AZ717" s="123"/>
      <c r="BA717" s="123"/>
      <c r="BB717" s="123"/>
      <c r="BC717" s="123"/>
      <c r="BD717" s="123"/>
      <c r="BE717" s="123"/>
      <c r="BF717" s="123"/>
      <c r="BG717" s="123"/>
      <c r="BH717" s="123"/>
      <c r="BI717" s="123"/>
      <c r="BJ717" s="123"/>
      <c r="BK717" s="123"/>
    </row>
    <row r="718" spans="1:63" ht="14.25" customHeight="1" x14ac:dyDescent="0.35">
      <c r="A718" s="123"/>
      <c r="B718" s="123"/>
      <c r="C718" s="123"/>
      <c r="D718" s="123"/>
      <c r="E718" s="123"/>
      <c r="F718" s="123"/>
      <c r="G718" s="123"/>
      <c r="H718" s="123"/>
      <c r="I718" s="17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row>
    <row r="719" spans="1:63" ht="14.25" customHeight="1" x14ac:dyDescent="0.35">
      <c r="A719" s="123"/>
      <c r="B719" s="123"/>
      <c r="C719" s="123"/>
      <c r="D719" s="123"/>
      <c r="E719" s="123"/>
      <c r="F719" s="123"/>
      <c r="G719" s="123"/>
      <c r="H719" s="123"/>
      <c r="I719" s="17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row>
    <row r="720" spans="1:63" ht="14.25" customHeight="1" x14ac:dyDescent="0.35">
      <c r="A720" s="123"/>
      <c r="B720" s="123"/>
      <c r="C720" s="123"/>
      <c r="D720" s="123"/>
      <c r="E720" s="123"/>
      <c r="F720" s="123"/>
      <c r="G720" s="123"/>
      <c r="H720" s="123"/>
      <c r="I720" s="17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row>
    <row r="721" spans="1:63" ht="14.25" customHeight="1" x14ac:dyDescent="0.35">
      <c r="A721" s="123"/>
      <c r="B721" s="123"/>
      <c r="C721" s="123"/>
      <c r="D721" s="123"/>
      <c r="E721" s="123"/>
      <c r="F721" s="123"/>
      <c r="G721" s="123"/>
      <c r="H721" s="123"/>
      <c r="I721" s="17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row>
    <row r="722" spans="1:63" ht="14.25" customHeight="1" x14ac:dyDescent="0.35">
      <c r="A722" s="123"/>
      <c r="B722" s="123"/>
      <c r="C722" s="123"/>
      <c r="D722" s="123"/>
      <c r="E722" s="123"/>
      <c r="F722" s="123"/>
      <c r="G722" s="123"/>
      <c r="H722" s="123"/>
      <c r="I722" s="17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row>
    <row r="723" spans="1:63" ht="14.25" customHeight="1" x14ac:dyDescent="0.35">
      <c r="A723" s="123"/>
      <c r="B723" s="123"/>
      <c r="C723" s="123"/>
      <c r="D723" s="123"/>
      <c r="E723" s="123"/>
      <c r="F723" s="123"/>
      <c r="G723" s="123"/>
      <c r="H723" s="123"/>
      <c r="I723" s="17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row>
    <row r="724" spans="1:63" ht="14.25" customHeight="1" x14ac:dyDescent="0.35">
      <c r="A724" s="123"/>
      <c r="B724" s="123"/>
      <c r="C724" s="123"/>
      <c r="D724" s="123"/>
      <c r="E724" s="123"/>
      <c r="F724" s="123"/>
      <c r="G724" s="123"/>
      <c r="H724" s="123"/>
      <c r="I724" s="17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row>
    <row r="725" spans="1:63" ht="14.25" customHeight="1" x14ac:dyDescent="0.35">
      <c r="A725" s="123"/>
      <c r="B725" s="123"/>
      <c r="C725" s="123"/>
      <c r="D725" s="123"/>
      <c r="E725" s="123"/>
      <c r="F725" s="123"/>
      <c r="G725" s="123"/>
      <c r="H725" s="123"/>
      <c r="I725" s="17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3"/>
      <c r="AG725" s="123"/>
      <c r="AH725" s="123"/>
      <c r="AI725" s="123"/>
      <c r="AJ725" s="123"/>
      <c r="AK725" s="123"/>
      <c r="AL725" s="123"/>
      <c r="AM725" s="123"/>
      <c r="AN725" s="123"/>
      <c r="AO725" s="123"/>
      <c r="AP725" s="123"/>
      <c r="AQ725" s="123"/>
      <c r="AR725" s="123"/>
      <c r="AS725" s="123"/>
      <c r="AT725" s="123"/>
      <c r="AU725" s="123"/>
      <c r="AV725" s="123"/>
      <c r="AW725" s="123"/>
      <c r="AX725" s="123"/>
      <c r="AY725" s="123"/>
      <c r="AZ725" s="123"/>
      <c r="BA725" s="123"/>
      <c r="BB725" s="123"/>
      <c r="BC725" s="123"/>
      <c r="BD725" s="123"/>
      <c r="BE725" s="123"/>
      <c r="BF725" s="123"/>
      <c r="BG725" s="123"/>
      <c r="BH725" s="123"/>
      <c r="BI725" s="123"/>
      <c r="BJ725" s="123"/>
      <c r="BK725" s="123"/>
    </row>
    <row r="726" spans="1:63" ht="14.25" customHeight="1" x14ac:dyDescent="0.35">
      <c r="A726" s="123"/>
      <c r="B726" s="123"/>
      <c r="C726" s="123"/>
      <c r="D726" s="123"/>
      <c r="E726" s="123"/>
      <c r="F726" s="123"/>
      <c r="G726" s="123"/>
      <c r="H726" s="123"/>
      <c r="I726" s="17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3"/>
      <c r="AG726" s="123"/>
      <c r="AH726" s="123"/>
      <c r="AI726" s="123"/>
      <c r="AJ726" s="123"/>
      <c r="AK726" s="123"/>
      <c r="AL726" s="123"/>
      <c r="AM726" s="123"/>
      <c r="AN726" s="123"/>
      <c r="AO726" s="123"/>
      <c r="AP726" s="123"/>
      <c r="AQ726" s="123"/>
      <c r="AR726" s="123"/>
      <c r="AS726" s="123"/>
      <c r="AT726" s="123"/>
      <c r="AU726" s="123"/>
      <c r="AV726" s="123"/>
      <c r="AW726" s="123"/>
      <c r="AX726" s="123"/>
      <c r="AY726" s="123"/>
      <c r="AZ726" s="123"/>
      <c r="BA726" s="123"/>
      <c r="BB726" s="123"/>
      <c r="BC726" s="123"/>
      <c r="BD726" s="123"/>
      <c r="BE726" s="123"/>
      <c r="BF726" s="123"/>
      <c r="BG726" s="123"/>
      <c r="BH726" s="123"/>
      <c r="BI726" s="123"/>
      <c r="BJ726" s="123"/>
      <c r="BK726" s="123"/>
    </row>
    <row r="727" spans="1:63" ht="14.25" customHeight="1" x14ac:dyDescent="0.35">
      <c r="A727" s="123"/>
      <c r="B727" s="123"/>
      <c r="C727" s="123"/>
      <c r="D727" s="123"/>
      <c r="E727" s="123"/>
      <c r="F727" s="123"/>
      <c r="G727" s="123"/>
      <c r="H727" s="123"/>
      <c r="I727" s="17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3"/>
      <c r="AG727" s="123"/>
      <c r="AH727" s="123"/>
      <c r="AI727" s="123"/>
      <c r="AJ727" s="123"/>
      <c r="AK727" s="123"/>
      <c r="AL727" s="123"/>
      <c r="AM727" s="123"/>
      <c r="AN727" s="123"/>
      <c r="AO727" s="123"/>
      <c r="AP727" s="123"/>
      <c r="AQ727" s="123"/>
      <c r="AR727" s="123"/>
      <c r="AS727" s="123"/>
      <c r="AT727" s="123"/>
      <c r="AU727" s="123"/>
      <c r="AV727" s="123"/>
      <c r="AW727" s="123"/>
      <c r="AX727" s="123"/>
      <c r="AY727" s="123"/>
      <c r="AZ727" s="123"/>
      <c r="BA727" s="123"/>
      <c r="BB727" s="123"/>
      <c r="BC727" s="123"/>
      <c r="BD727" s="123"/>
      <c r="BE727" s="123"/>
      <c r="BF727" s="123"/>
      <c r="BG727" s="123"/>
      <c r="BH727" s="123"/>
      <c r="BI727" s="123"/>
      <c r="BJ727" s="123"/>
      <c r="BK727" s="123"/>
    </row>
    <row r="728" spans="1:63" ht="14.25" customHeight="1" x14ac:dyDescent="0.35">
      <c r="A728" s="123"/>
      <c r="B728" s="123"/>
      <c r="C728" s="123"/>
      <c r="D728" s="123"/>
      <c r="E728" s="123"/>
      <c r="F728" s="123"/>
      <c r="G728" s="123"/>
      <c r="H728" s="123"/>
      <c r="I728" s="17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3"/>
      <c r="AG728" s="123"/>
      <c r="AH728" s="123"/>
      <c r="AI728" s="123"/>
      <c r="AJ728" s="123"/>
      <c r="AK728" s="123"/>
      <c r="AL728" s="123"/>
      <c r="AM728" s="123"/>
      <c r="AN728" s="123"/>
      <c r="AO728" s="123"/>
      <c r="AP728" s="123"/>
      <c r="AQ728" s="123"/>
      <c r="AR728" s="123"/>
      <c r="AS728" s="123"/>
      <c r="AT728" s="123"/>
      <c r="AU728" s="123"/>
      <c r="AV728" s="123"/>
      <c r="AW728" s="123"/>
      <c r="AX728" s="123"/>
      <c r="AY728" s="123"/>
      <c r="AZ728" s="123"/>
      <c r="BA728" s="123"/>
      <c r="BB728" s="123"/>
      <c r="BC728" s="123"/>
      <c r="BD728" s="123"/>
      <c r="BE728" s="123"/>
      <c r="BF728" s="123"/>
      <c r="BG728" s="123"/>
      <c r="BH728" s="123"/>
      <c r="BI728" s="123"/>
      <c r="BJ728" s="123"/>
      <c r="BK728" s="123"/>
    </row>
    <row r="729" spans="1:63" ht="14.25" customHeight="1" x14ac:dyDescent="0.35">
      <c r="A729" s="123"/>
      <c r="B729" s="123"/>
      <c r="C729" s="123"/>
      <c r="D729" s="123"/>
      <c r="E729" s="123"/>
      <c r="F729" s="123"/>
      <c r="G729" s="123"/>
      <c r="H729" s="123"/>
      <c r="I729" s="17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3"/>
      <c r="AG729" s="123"/>
      <c r="AH729" s="123"/>
      <c r="AI729" s="123"/>
      <c r="AJ729" s="123"/>
      <c r="AK729" s="123"/>
      <c r="AL729" s="123"/>
      <c r="AM729" s="123"/>
      <c r="AN729" s="123"/>
      <c r="AO729" s="123"/>
      <c r="AP729" s="123"/>
      <c r="AQ729" s="123"/>
      <c r="AR729" s="123"/>
      <c r="AS729" s="123"/>
      <c r="AT729" s="123"/>
      <c r="AU729" s="123"/>
      <c r="AV729" s="123"/>
      <c r="AW729" s="123"/>
      <c r="AX729" s="123"/>
      <c r="AY729" s="123"/>
      <c r="AZ729" s="123"/>
      <c r="BA729" s="123"/>
      <c r="BB729" s="123"/>
      <c r="BC729" s="123"/>
      <c r="BD729" s="123"/>
      <c r="BE729" s="123"/>
      <c r="BF729" s="123"/>
      <c r="BG729" s="123"/>
      <c r="BH729" s="123"/>
      <c r="BI729" s="123"/>
      <c r="BJ729" s="123"/>
      <c r="BK729" s="123"/>
    </row>
    <row r="730" spans="1:63" ht="14.25" customHeight="1" x14ac:dyDescent="0.35">
      <c r="A730" s="123"/>
      <c r="B730" s="123"/>
      <c r="C730" s="123"/>
      <c r="D730" s="123"/>
      <c r="E730" s="123"/>
      <c r="F730" s="123"/>
      <c r="G730" s="123"/>
      <c r="H730" s="123"/>
      <c r="I730" s="17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3"/>
      <c r="AG730" s="123"/>
      <c r="AH730" s="123"/>
      <c r="AI730" s="123"/>
      <c r="AJ730" s="123"/>
      <c r="AK730" s="123"/>
      <c r="AL730" s="123"/>
      <c r="AM730" s="123"/>
      <c r="AN730" s="123"/>
      <c r="AO730" s="123"/>
      <c r="AP730" s="123"/>
      <c r="AQ730" s="123"/>
      <c r="AR730" s="123"/>
      <c r="AS730" s="123"/>
      <c r="AT730" s="123"/>
      <c r="AU730" s="123"/>
      <c r="AV730" s="123"/>
      <c r="AW730" s="123"/>
      <c r="AX730" s="123"/>
      <c r="AY730" s="123"/>
      <c r="AZ730" s="123"/>
      <c r="BA730" s="123"/>
      <c r="BB730" s="123"/>
      <c r="BC730" s="123"/>
      <c r="BD730" s="123"/>
      <c r="BE730" s="123"/>
      <c r="BF730" s="123"/>
      <c r="BG730" s="123"/>
      <c r="BH730" s="123"/>
      <c r="BI730" s="123"/>
      <c r="BJ730" s="123"/>
      <c r="BK730" s="123"/>
    </row>
    <row r="731" spans="1:63" ht="14.25" customHeight="1" x14ac:dyDescent="0.35">
      <c r="A731" s="123"/>
      <c r="B731" s="123"/>
      <c r="C731" s="123"/>
      <c r="D731" s="123"/>
      <c r="E731" s="123"/>
      <c r="F731" s="123"/>
      <c r="G731" s="123"/>
      <c r="H731" s="123"/>
      <c r="I731" s="17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3"/>
      <c r="AG731" s="123"/>
      <c r="AH731" s="123"/>
      <c r="AI731" s="123"/>
      <c r="AJ731" s="123"/>
      <c r="AK731" s="123"/>
      <c r="AL731" s="123"/>
      <c r="AM731" s="123"/>
      <c r="AN731" s="123"/>
      <c r="AO731" s="123"/>
      <c r="AP731" s="123"/>
      <c r="AQ731" s="123"/>
      <c r="AR731" s="123"/>
      <c r="AS731" s="123"/>
      <c r="AT731" s="123"/>
      <c r="AU731" s="123"/>
      <c r="AV731" s="123"/>
      <c r="AW731" s="123"/>
      <c r="AX731" s="123"/>
      <c r="AY731" s="123"/>
      <c r="AZ731" s="123"/>
      <c r="BA731" s="123"/>
      <c r="BB731" s="123"/>
      <c r="BC731" s="123"/>
      <c r="BD731" s="123"/>
      <c r="BE731" s="123"/>
      <c r="BF731" s="123"/>
      <c r="BG731" s="123"/>
      <c r="BH731" s="123"/>
      <c r="BI731" s="123"/>
      <c r="BJ731" s="123"/>
      <c r="BK731" s="123"/>
    </row>
    <row r="732" spans="1:63" ht="14.25" customHeight="1" x14ac:dyDescent="0.35">
      <c r="A732" s="123"/>
      <c r="B732" s="123"/>
      <c r="C732" s="123"/>
      <c r="D732" s="123"/>
      <c r="E732" s="123"/>
      <c r="F732" s="123"/>
      <c r="G732" s="123"/>
      <c r="H732" s="123"/>
      <c r="I732" s="17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3"/>
      <c r="AG732" s="123"/>
      <c r="AH732" s="123"/>
      <c r="AI732" s="123"/>
      <c r="AJ732" s="123"/>
      <c r="AK732" s="123"/>
      <c r="AL732" s="123"/>
      <c r="AM732" s="123"/>
      <c r="AN732" s="123"/>
      <c r="AO732" s="123"/>
      <c r="AP732" s="123"/>
      <c r="AQ732" s="123"/>
      <c r="AR732" s="123"/>
      <c r="AS732" s="123"/>
      <c r="AT732" s="123"/>
      <c r="AU732" s="123"/>
      <c r="AV732" s="123"/>
      <c r="AW732" s="123"/>
      <c r="AX732" s="123"/>
      <c r="AY732" s="123"/>
      <c r="AZ732" s="123"/>
      <c r="BA732" s="123"/>
      <c r="BB732" s="123"/>
      <c r="BC732" s="123"/>
      <c r="BD732" s="123"/>
      <c r="BE732" s="123"/>
      <c r="BF732" s="123"/>
      <c r="BG732" s="123"/>
      <c r="BH732" s="123"/>
      <c r="BI732" s="123"/>
      <c r="BJ732" s="123"/>
      <c r="BK732" s="123"/>
    </row>
    <row r="733" spans="1:63" ht="14.25" customHeight="1" x14ac:dyDescent="0.35">
      <c r="A733" s="123"/>
      <c r="B733" s="123"/>
      <c r="C733" s="123"/>
      <c r="D733" s="123"/>
      <c r="E733" s="123"/>
      <c r="F733" s="123"/>
      <c r="G733" s="123"/>
      <c r="H733" s="123"/>
      <c r="I733" s="17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3"/>
      <c r="AG733" s="123"/>
      <c r="AH733" s="123"/>
      <c r="AI733" s="123"/>
      <c r="AJ733" s="123"/>
      <c r="AK733" s="123"/>
      <c r="AL733" s="123"/>
      <c r="AM733" s="123"/>
      <c r="AN733" s="123"/>
      <c r="AO733" s="123"/>
      <c r="AP733" s="123"/>
      <c r="AQ733" s="123"/>
      <c r="AR733" s="123"/>
      <c r="AS733" s="123"/>
      <c r="AT733" s="123"/>
      <c r="AU733" s="123"/>
      <c r="AV733" s="123"/>
      <c r="AW733" s="123"/>
      <c r="AX733" s="123"/>
      <c r="AY733" s="123"/>
      <c r="AZ733" s="123"/>
      <c r="BA733" s="123"/>
      <c r="BB733" s="123"/>
      <c r="BC733" s="123"/>
      <c r="BD733" s="123"/>
      <c r="BE733" s="123"/>
      <c r="BF733" s="123"/>
      <c r="BG733" s="123"/>
      <c r="BH733" s="123"/>
      <c r="BI733" s="123"/>
      <c r="BJ733" s="123"/>
      <c r="BK733" s="123"/>
    </row>
    <row r="734" spans="1:63" ht="14.25" customHeight="1" x14ac:dyDescent="0.35">
      <c r="A734" s="123"/>
      <c r="B734" s="123"/>
      <c r="C734" s="123"/>
      <c r="D734" s="123"/>
      <c r="E734" s="123"/>
      <c r="F734" s="123"/>
      <c r="G734" s="123"/>
      <c r="H734" s="123"/>
      <c r="I734" s="17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3"/>
      <c r="AG734" s="123"/>
      <c r="AH734" s="123"/>
      <c r="AI734" s="123"/>
      <c r="AJ734" s="123"/>
      <c r="AK734" s="123"/>
      <c r="AL734" s="123"/>
      <c r="AM734" s="123"/>
      <c r="AN734" s="123"/>
      <c r="AO734" s="123"/>
      <c r="AP734" s="123"/>
      <c r="AQ734" s="123"/>
      <c r="AR734" s="123"/>
      <c r="AS734" s="123"/>
      <c r="AT734" s="123"/>
      <c r="AU734" s="123"/>
      <c r="AV734" s="123"/>
      <c r="AW734" s="123"/>
      <c r="AX734" s="123"/>
      <c r="AY734" s="123"/>
      <c r="AZ734" s="123"/>
      <c r="BA734" s="123"/>
      <c r="BB734" s="123"/>
      <c r="BC734" s="123"/>
      <c r="BD734" s="123"/>
      <c r="BE734" s="123"/>
      <c r="BF734" s="123"/>
      <c r="BG734" s="123"/>
      <c r="BH734" s="123"/>
      <c r="BI734" s="123"/>
      <c r="BJ734" s="123"/>
      <c r="BK734" s="123"/>
    </row>
    <row r="735" spans="1:63" ht="14.25" customHeight="1" x14ac:dyDescent="0.35">
      <c r="A735" s="123"/>
      <c r="B735" s="123"/>
      <c r="C735" s="123"/>
      <c r="D735" s="123"/>
      <c r="E735" s="123"/>
      <c r="F735" s="123"/>
      <c r="G735" s="123"/>
      <c r="H735" s="123"/>
      <c r="I735" s="17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row>
    <row r="736" spans="1:63" ht="14.25" customHeight="1" x14ac:dyDescent="0.35">
      <c r="A736" s="123"/>
      <c r="B736" s="123"/>
      <c r="C736" s="123"/>
      <c r="D736" s="123"/>
      <c r="E736" s="123"/>
      <c r="F736" s="123"/>
      <c r="G736" s="123"/>
      <c r="H736" s="123"/>
      <c r="I736" s="17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row>
    <row r="737" spans="1:63" ht="14.25" customHeight="1" x14ac:dyDescent="0.35">
      <c r="A737" s="123"/>
      <c r="B737" s="123"/>
      <c r="C737" s="123"/>
      <c r="D737" s="123"/>
      <c r="E737" s="123"/>
      <c r="F737" s="123"/>
      <c r="G737" s="123"/>
      <c r="H737" s="123"/>
      <c r="I737" s="17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row>
    <row r="738" spans="1:63" ht="14.25" customHeight="1" x14ac:dyDescent="0.35">
      <c r="A738" s="123"/>
      <c r="B738" s="123"/>
      <c r="C738" s="123"/>
      <c r="D738" s="123"/>
      <c r="E738" s="123"/>
      <c r="F738" s="123"/>
      <c r="G738" s="123"/>
      <c r="H738" s="123"/>
      <c r="I738" s="17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row>
    <row r="739" spans="1:63" ht="14.25" customHeight="1" x14ac:dyDescent="0.35">
      <c r="A739" s="123"/>
      <c r="B739" s="123"/>
      <c r="C739" s="123"/>
      <c r="D739" s="123"/>
      <c r="E739" s="123"/>
      <c r="F739" s="123"/>
      <c r="G739" s="123"/>
      <c r="H739" s="123"/>
      <c r="I739" s="17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row>
    <row r="740" spans="1:63" ht="14.25" customHeight="1" x14ac:dyDescent="0.35">
      <c r="A740" s="123"/>
      <c r="B740" s="123"/>
      <c r="C740" s="123"/>
      <c r="D740" s="123"/>
      <c r="E740" s="123"/>
      <c r="F740" s="123"/>
      <c r="G740" s="123"/>
      <c r="H740" s="123"/>
      <c r="I740" s="17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row>
    <row r="741" spans="1:63" ht="14.25" customHeight="1" x14ac:dyDescent="0.35">
      <c r="A741" s="123"/>
      <c r="B741" s="123"/>
      <c r="C741" s="123"/>
      <c r="D741" s="123"/>
      <c r="E741" s="123"/>
      <c r="F741" s="123"/>
      <c r="G741" s="123"/>
      <c r="H741" s="123"/>
      <c r="I741" s="17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row>
    <row r="742" spans="1:63" ht="14.25" customHeight="1" x14ac:dyDescent="0.35">
      <c r="A742" s="123"/>
      <c r="B742" s="123"/>
      <c r="C742" s="123"/>
      <c r="D742" s="123"/>
      <c r="E742" s="123"/>
      <c r="F742" s="123"/>
      <c r="G742" s="123"/>
      <c r="H742" s="123"/>
      <c r="I742" s="17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3"/>
      <c r="AG742" s="123"/>
      <c r="AH742" s="123"/>
      <c r="AI742" s="123"/>
      <c r="AJ742" s="123"/>
      <c r="AK742" s="123"/>
      <c r="AL742" s="123"/>
      <c r="AM742" s="123"/>
      <c r="AN742" s="123"/>
      <c r="AO742" s="123"/>
      <c r="AP742" s="123"/>
      <c r="AQ742" s="123"/>
      <c r="AR742" s="123"/>
      <c r="AS742" s="123"/>
      <c r="AT742" s="123"/>
      <c r="AU742" s="123"/>
      <c r="AV742" s="123"/>
      <c r="AW742" s="123"/>
      <c r="AX742" s="123"/>
      <c r="AY742" s="123"/>
      <c r="AZ742" s="123"/>
      <c r="BA742" s="123"/>
      <c r="BB742" s="123"/>
      <c r="BC742" s="123"/>
      <c r="BD742" s="123"/>
      <c r="BE742" s="123"/>
      <c r="BF742" s="123"/>
      <c r="BG742" s="123"/>
      <c r="BH742" s="123"/>
      <c r="BI742" s="123"/>
      <c r="BJ742" s="123"/>
      <c r="BK742" s="123"/>
    </row>
    <row r="743" spans="1:63" ht="14.25" customHeight="1" x14ac:dyDescent="0.35">
      <c r="A743" s="123"/>
      <c r="B743" s="123"/>
      <c r="C743" s="123"/>
      <c r="D743" s="123"/>
      <c r="E743" s="123"/>
      <c r="F743" s="123"/>
      <c r="G743" s="123"/>
      <c r="H743" s="123"/>
      <c r="I743" s="17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3"/>
      <c r="AG743" s="123"/>
      <c r="AH743" s="123"/>
      <c r="AI743" s="123"/>
      <c r="AJ743" s="123"/>
      <c r="AK743" s="123"/>
      <c r="AL743" s="123"/>
      <c r="AM743" s="123"/>
      <c r="AN743" s="123"/>
      <c r="AO743" s="123"/>
      <c r="AP743" s="123"/>
      <c r="AQ743" s="123"/>
      <c r="AR743" s="123"/>
      <c r="AS743" s="123"/>
      <c r="AT743" s="123"/>
      <c r="AU743" s="123"/>
      <c r="AV743" s="123"/>
      <c r="AW743" s="123"/>
      <c r="AX743" s="123"/>
      <c r="AY743" s="123"/>
      <c r="AZ743" s="123"/>
      <c r="BA743" s="123"/>
      <c r="BB743" s="123"/>
      <c r="BC743" s="123"/>
      <c r="BD743" s="123"/>
      <c r="BE743" s="123"/>
      <c r="BF743" s="123"/>
      <c r="BG743" s="123"/>
      <c r="BH743" s="123"/>
      <c r="BI743" s="123"/>
      <c r="BJ743" s="123"/>
      <c r="BK743" s="123"/>
    </row>
    <row r="744" spans="1:63" ht="14.25" customHeight="1" x14ac:dyDescent="0.35">
      <c r="A744" s="123"/>
      <c r="B744" s="123"/>
      <c r="C744" s="123"/>
      <c r="D744" s="123"/>
      <c r="E744" s="123"/>
      <c r="F744" s="123"/>
      <c r="G744" s="123"/>
      <c r="H744" s="123"/>
      <c r="I744" s="17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3"/>
      <c r="AG744" s="123"/>
      <c r="AH744" s="123"/>
      <c r="AI744" s="123"/>
      <c r="AJ744" s="123"/>
      <c r="AK744" s="123"/>
      <c r="AL744" s="123"/>
      <c r="AM744" s="123"/>
      <c r="AN744" s="123"/>
      <c r="AO744" s="123"/>
      <c r="AP744" s="123"/>
      <c r="AQ744" s="123"/>
      <c r="AR744" s="123"/>
      <c r="AS744" s="123"/>
      <c r="AT744" s="123"/>
      <c r="AU744" s="123"/>
      <c r="AV744" s="123"/>
      <c r="AW744" s="123"/>
      <c r="AX744" s="123"/>
      <c r="AY744" s="123"/>
      <c r="AZ744" s="123"/>
      <c r="BA744" s="123"/>
      <c r="BB744" s="123"/>
      <c r="BC744" s="123"/>
      <c r="BD744" s="123"/>
      <c r="BE744" s="123"/>
      <c r="BF744" s="123"/>
      <c r="BG744" s="123"/>
      <c r="BH744" s="123"/>
      <c r="BI744" s="123"/>
      <c r="BJ744" s="123"/>
      <c r="BK744" s="123"/>
    </row>
    <row r="745" spans="1:63" ht="14.25" customHeight="1" x14ac:dyDescent="0.35">
      <c r="A745" s="123"/>
      <c r="B745" s="123"/>
      <c r="C745" s="123"/>
      <c r="D745" s="123"/>
      <c r="E745" s="123"/>
      <c r="F745" s="123"/>
      <c r="G745" s="123"/>
      <c r="H745" s="123"/>
      <c r="I745" s="17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3"/>
      <c r="AG745" s="123"/>
      <c r="AH745" s="123"/>
      <c r="AI745" s="123"/>
      <c r="AJ745" s="123"/>
      <c r="AK745" s="123"/>
      <c r="AL745" s="123"/>
      <c r="AM745" s="123"/>
      <c r="AN745" s="123"/>
      <c r="AO745" s="123"/>
      <c r="AP745" s="123"/>
      <c r="AQ745" s="123"/>
      <c r="AR745" s="123"/>
      <c r="AS745" s="123"/>
      <c r="AT745" s="123"/>
      <c r="AU745" s="123"/>
      <c r="AV745" s="123"/>
      <c r="AW745" s="123"/>
      <c r="AX745" s="123"/>
      <c r="AY745" s="123"/>
      <c r="AZ745" s="123"/>
      <c r="BA745" s="123"/>
      <c r="BB745" s="123"/>
      <c r="BC745" s="123"/>
      <c r="BD745" s="123"/>
      <c r="BE745" s="123"/>
      <c r="BF745" s="123"/>
      <c r="BG745" s="123"/>
      <c r="BH745" s="123"/>
      <c r="BI745" s="123"/>
      <c r="BJ745" s="123"/>
      <c r="BK745" s="123"/>
    </row>
    <row r="746" spans="1:63" ht="14.25" customHeight="1" x14ac:dyDescent="0.35">
      <c r="A746" s="123"/>
      <c r="B746" s="123"/>
      <c r="C746" s="123"/>
      <c r="D746" s="123"/>
      <c r="E746" s="123"/>
      <c r="F746" s="123"/>
      <c r="G746" s="123"/>
      <c r="H746" s="123"/>
      <c r="I746" s="17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3"/>
      <c r="AG746" s="123"/>
      <c r="AH746" s="123"/>
      <c r="AI746" s="123"/>
      <c r="AJ746" s="123"/>
      <c r="AK746" s="123"/>
      <c r="AL746" s="123"/>
      <c r="AM746" s="123"/>
      <c r="AN746" s="123"/>
      <c r="AO746" s="123"/>
      <c r="AP746" s="123"/>
      <c r="AQ746" s="123"/>
      <c r="AR746" s="123"/>
      <c r="AS746" s="123"/>
      <c r="AT746" s="123"/>
      <c r="AU746" s="123"/>
      <c r="AV746" s="123"/>
      <c r="AW746" s="123"/>
      <c r="AX746" s="123"/>
      <c r="AY746" s="123"/>
      <c r="AZ746" s="123"/>
      <c r="BA746" s="123"/>
      <c r="BB746" s="123"/>
      <c r="BC746" s="123"/>
      <c r="BD746" s="123"/>
      <c r="BE746" s="123"/>
      <c r="BF746" s="123"/>
      <c r="BG746" s="123"/>
      <c r="BH746" s="123"/>
      <c r="BI746" s="123"/>
      <c r="BJ746" s="123"/>
      <c r="BK746" s="123"/>
    </row>
    <row r="747" spans="1:63" ht="14.25" customHeight="1" x14ac:dyDescent="0.35">
      <c r="A747" s="123"/>
      <c r="B747" s="123"/>
      <c r="C747" s="123"/>
      <c r="D747" s="123"/>
      <c r="E747" s="123"/>
      <c r="F747" s="123"/>
      <c r="G747" s="123"/>
      <c r="H747" s="123"/>
      <c r="I747" s="17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3"/>
      <c r="AG747" s="123"/>
      <c r="AH747" s="123"/>
      <c r="AI747" s="123"/>
      <c r="AJ747" s="123"/>
      <c r="AK747" s="123"/>
      <c r="AL747" s="123"/>
      <c r="AM747" s="123"/>
      <c r="AN747" s="123"/>
      <c r="AO747" s="123"/>
      <c r="AP747" s="123"/>
      <c r="AQ747" s="123"/>
      <c r="AR747" s="123"/>
      <c r="AS747" s="123"/>
      <c r="AT747" s="123"/>
      <c r="AU747" s="123"/>
      <c r="AV747" s="123"/>
      <c r="AW747" s="123"/>
      <c r="AX747" s="123"/>
      <c r="AY747" s="123"/>
      <c r="AZ747" s="123"/>
      <c r="BA747" s="123"/>
      <c r="BB747" s="123"/>
      <c r="BC747" s="123"/>
      <c r="BD747" s="123"/>
      <c r="BE747" s="123"/>
      <c r="BF747" s="123"/>
      <c r="BG747" s="123"/>
      <c r="BH747" s="123"/>
      <c r="BI747" s="123"/>
      <c r="BJ747" s="123"/>
      <c r="BK747" s="123"/>
    </row>
    <row r="748" spans="1:63" ht="14.25" customHeight="1" x14ac:dyDescent="0.35">
      <c r="A748" s="123"/>
      <c r="B748" s="123"/>
      <c r="C748" s="123"/>
      <c r="D748" s="123"/>
      <c r="E748" s="123"/>
      <c r="F748" s="123"/>
      <c r="G748" s="123"/>
      <c r="H748" s="123"/>
      <c r="I748" s="17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3"/>
      <c r="AG748" s="123"/>
      <c r="AH748" s="123"/>
      <c r="AI748" s="123"/>
      <c r="AJ748" s="123"/>
      <c r="AK748" s="123"/>
      <c r="AL748" s="123"/>
      <c r="AM748" s="123"/>
      <c r="AN748" s="123"/>
      <c r="AO748" s="123"/>
      <c r="AP748" s="123"/>
      <c r="AQ748" s="123"/>
      <c r="AR748" s="123"/>
      <c r="AS748" s="123"/>
      <c r="AT748" s="123"/>
      <c r="AU748" s="123"/>
      <c r="AV748" s="123"/>
      <c r="AW748" s="123"/>
      <c r="AX748" s="123"/>
      <c r="AY748" s="123"/>
      <c r="AZ748" s="123"/>
      <c r="BA748" s="123"/>
      <c r="BB748" s="123"/>
      <c r="BC748" s="123"/>
      <c r="BD748" s="123"/>
      <c r="BE748" s="123"/>
      <c r="BF748" s="123"/>
      <c r="BG748" s="123"/>
      <c r="BH748" s="123"/>
      <c r="BI748" s="123"/>
      <c r="BJ748" s="123"/>
      <c r="BK748" s="123"/>
    </row>
    <row r="749" spans="1:63" ht="14.25" customHeight="1" x14ac:dyDescent="0.35">
      <c r="A749" s="123"/>
      <c r="B749" s="123"/>
      <c r="C749" s="123"/>
      <c r="D749" s="123"/>
      <c r="E749" s="123"/>
      <c r="F749" s="123"/>
      <c r="G749" s="123"/>
      <c r="H749" s="123"/>
      <c r="I749" s="17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3"/>
      <c r="AG749" s="123"/>
      <c r="AH749" s="123"/>
      <c r="AI749" s="123"/>
      <c r="AJ749" s="123"/>
      <c r="AK749" s="123"/>
      <c r="AL749" s="123"/>
      <c r="AM749" s="123"/>
      <c r="AN749" s="123"/>
      <c r="AO749" s="123"/>
      <c r="AP749" s="123"/>
      <c r="AQ749" s="123"/>
      <c r="AR749" s="123"/>
      <c r="AS749" s="123"/>
      <c r="AT749" s="123"/>
      <c r="AU749" s="123"/>
      <c r="AV749" s="123"/>
      <c r="AW749" s="123"/>
      <c r="AX749" s="123"/>
      <c r="AY749" s="123"/>
      <c r="AZ749" s="123"/>
      <c r="BA749" s="123"/>
      <c r="BB749" s="123"/>
      <c r="BC749" s="123"/>
      <c r="BD749" s="123"/>
      <c r="BE749" s="123"/>
      <c r="BF749" s="123"/>
      <c r="BG749" s="123"/>
      <c r="BH749" s="123"/>
      <c r="BI749" s="123"/>
      <c r="BJ749" s="123"/>
      <c r="BK749" s="123"/>
    </row>
    <row r="750" spans="1:63" ht="14.25" customHeight="1" x14ac:dyDescent="0.35">
      <c r="A750" s="123"/>
      <c r="B750" s="123"/>
      <c r="C750" s="123"/>
      <c r="D750" s="123"/>
      <c r="E750" s="123"/>
      <c r="F750" s="123"/>
      <c r="G750" s="123"/>
      <c r="H750" s="123"/>
      <c r="I750" s="17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3"/>
      <c r="AG750" s="123"/>
      <c r="AH750" s="123"/>
      <c r="AI750" s="123"/>
      <c r="AJ750" s="123"/>
      <c r="AK750" s="123"/>
      <c r="AL750" s="123"/>
      <c r="AM750" s="123"/>
      <c r="AN750" s="123"/>
      <c r="AO750" s="123"/>
      <c r="AP750" s="123"/>
      <c r="AQ750" s="123"/>
      <c r="AR750" s="123"/>
      <c r="AS750" s="123"/>
      <c r="AT750" s="123"/>
      <c r="AU750" s="123"/>
      <c r="AV750" s="123"/>
      <c r="AW750" s="123"/>
      <c r="AX750" s="123"/>
      <c r="AY750" s="123"/>
      <c r="AZ750" s="123"/>
      <c r="BA750" s="123"/>
      <c r="BB750" s="123"/>
      <c r="BC750" s="123"/>
      <c r="BD750" s="123"/>
      <c r="BE750" s="123"/>
      <c r="BF750" s="123"/>
      <c r="BG750" s="123"/>
      <c r="BH750" s="123"/>
      <c r="BI750" s="123"/>
      <c r="BJ750" s="123"/>
      <c r="BK750" s="123"/>
    </row>
    <row r="751" spans="1:63" ht="14.25" customHeight="1" x14ac:dyDescent="0.35">
      <c r="A751" s="123"/>
      <c r="B751" s="123"/>
      <c r="C751" s="123"/>
      <c r="D751" s="123"/>
      <c r="E751" s="123"/>
      <c r="F751" s="123"/>
      <c r="G751" s="123"/>
      <c r="H751" s="123"/>
      <c r="I751" s="17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3"/>
      <c r="AG751" s="123"/>
      <c r="AH751" s="123"/>
      <c r="AI751" s="123"/>
      <c r="AJ751" s="123"/>
      <c r="AK751" s="123"/>
      <c r="AL751" s="123"/>
      <c r="AM751" s="123"/>
      <c r="AN751" s="123"/>
      <c r="AO751" s="123"/>
      <c r="AP751" s="123"/>
      <c r="AQ751" s="123"/>
      <c r="AR751" s="123"/>
      <c r="AS751" s="123"/>
      <c r="AT751" s="123"/>
      <c r="AU751" s="123"/>
      <c r="AV751" s="123"/>
      <c r="AW751" s="123"/>
      <c r="AX751" s="123"/>
      <c r="AY751" s="123"/>
      <c r="AZ751" s="123"/>
      <c r="BA751" s="123"/>
      <c r="BB751" s="123"/>
      <c r="BC751" s="123"/>
      <c r="BD751" s="123"/>
      <c r="BE751" s="123"/>
      <c r="BF751" s="123"/>
      <c r="BG751" s="123"/>
      <c r="BH751" s="123"/>
      <c r="BI751" s="123"/>
      <c r="BJ751" s="123"/>
      <c r="BK751" s="123"/>
    </row>
    <row r="752" spans="1:63" ht="14.25" customHeight="1" x14ac:dyDescent="0.35">
      <c r="A752" s="123"/>
      <c r="B752" s="123"/>
      <c r="C752" s="123"/>
      <c r="D752" s="123"/>
      <c r="E752" s="123"/>
      <c r="F752" s="123"/>
      <c r="G752" s="123"/>
      <c r="H752" s="123"/>
      <c r="I752" s="17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3"/>
      <c r="AG752" s="123"/>
      <c r="AH752" s="123"/>
      <c r="AI752" s="123"/>
      <c r="AJ752" s="123"/>
      <c r="AK752" s="123"/>
      <c r="AL752" s="123"/>
      <c r="AM752" s="123"/>
      <c r="AN752" s="123"/>
      <c r="AO752" s="123"/>
      <c r="AP752" s="123"/>
      <c r="AQ752" s="123"/>
      <c r="AR752" s="123"/>
      <c r="AS752" s="123"/>
      <c r="AT752" s="123"/>
      <c r="AU752" s="123"/>
      <c r="AV752" s="123"/>
      <c r="AW752" s="123"/>
      <c r="AX752" s="123"/>
      <c r="AY752" s="123"/>
      <c r="AZ752" s="123"/>
      <c r="BA752" s="123"/>
      <c r="BB752" s="123"/>
      <c r="BC752" s="123"/>
      <c r="BD752" s="123"/>
      <c r="BE752" s="123"/>
      <c r="BF752" s="123"/>
      <c r="BG752" s="123"/>
      <c r="BH752" s="123"/>
      <c r="BI752" s="123"/>
      <c r="BJ752" s="123"/>
      <c r="BK752" s="123"/>
    </row>
    <row r="753" spans="1:63" ht="14.25" customHeight="1" x14ac:dyDescent="0.35">
      <c r="A753" s="123"/>
      <c r="B753" s="123"/>
      <c r="C753" s="123"/>
      <c r="D753" s="123"/>
      <c r="E753" s="123"/>
      <c r="F753" s="123"/>
      <c r="G753" s="123"/>
      <c r="H753" s="123"/>
      <c r="I753" s="17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3"/>
      <c r="AG753" s="123"/>
      <c r="AH753" s="123"/>
      <c r="AI753" s="123"/>
      <c r="AJ753" s="123"/>
      <c r="AK753" s="123"/>
      <c r="AL753" s="123"/>
      <c r="AM753" s="123"/>
      <c r="AN753" s="123"/>
      <c r="AO753" s="123"/>
      <c r="AP753" s="123"/>
      <c r="AQ753" s="123"/>
      <c r="AR753" s="123"/>
      <c r="AS753" s="123"/>
      <c r="AT753" s="123"/>
      <c r="AU753" s="123"/>
      <c r="AV753" s="123"/>
      <c r="AW753" s="123"/>
      <c r="AX753" s="123"/>
      <c r="AY753" s="123"/>
      <c r="AZ753" s="123"/>
      <c r="BA753" s="123"/>
      <c r="BB753" s="123"/>
      <c r="BC753" s="123"/>
      <c r="BD753" s="123"/>
      <c r="BE753" s="123"/>
      <c r="BF753" s="123"/>
      <c r="BG753" s="123"/>
      <c r="BH753" s="123"/>
      <c r="BI753" s="123"/>
      <c r="BJ753" s="123"/>
      <c r="BK753" s="123"/>
    </row>
    <row r="754" spans="1:63" ht="14.25" customHeight="1" x14ac:dyDescent="0.35">
      <c r="A754" s="123"/>
      <c r="B754" s="123"/>
      <c r="C754" s="123"/>
      <c r="D754" s="123"/>
      <c r="E754" s="123"/>
      <c r="F754" s="123"/>
      <c r="G754" s="123"/>
      <c r="H754" s="123"/>
      <c r="I754" s="17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row>
    <row r="755" spans="1:63" ht="14.25" customHeight="1" x14ac:dyDescent="0.35">
      <c r="A755" s="123"/>
      <c r="B755" s="123"/>
      <c r="C755" s="123"/>
      <c r="D755" s="123"/>
      <c r="E755" s="123"/>
      <c r="F755" s="123"/>
      <c r="G755" s="123"/>
      <c r="H755" s="123"/>
      <c r="I755" s="17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row>
    <row r="756" spans="1:63" ht="14.25" customHeight="1" x14ac:dyDescent="0.35">
      <c r="A756" s="123"/>
      <c r="B756" s="123"/>
      <c r="C756" s="123"/>
      <c r="D756" s="123"/>
      <c r="E756" s="123"/>
      <c r="F756" s="123"/>
      <c r="G756" s="123"/>
      <c r="H756" s="123"/>
      <c r="I756" s="17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3"/>
      <c r="AG756" s="123"/>
      <c r="AH756" s="123"/>
      <c r="AI756" s="123"/>
      <c r="AJ756" s="123"/>
      <c r="AK756" s="123"/>
      <c r="AL756" s="123"/>
      <c r="AM756" s="123"/>
      <c r="AN756" s="123"/>
      <c r="AO756" s="123"/>
      <c r="AP756" s="123"/>
      <c r="AQ756" s="123"/>
      <c r="AR756" s="123"/>
      <c r="AS756" s="123"/>
      <c r="AT756" s="123"/>
      <c r="AU756" s="123"/>
      <c r="AV756" s="123"/>
      <c r="AW756" s="123"/>
      <c r="AX756" s="123"/>
      <c r="AY756" s="123"/>
      <c r="AZ756" s="123"/>
      <c r="BA756" s="123"/>
      <c r="BB756" s="123"/>
      <c r="BC756" s="123"/>
      <c r="BD756" s="123"/>
      <c r="BE756" s="123"/>
      <c r="BF756" s="123"/>
      <c r="BG756" s="123"/>
      <c r="BH756" s="123"/>
      <c r="BI756" s="123"/>
      <c r="BJ756" s="123"/>
      <c r="BK756" s="123"/>
    </row>
    <row r="757" spans="1:63" ht="14.25" customHeight="1" x14ac:dyDescent="0.35">
      <c r="A757" s="123"/>
      <c r="B757" s="123"/>
      <c r="C757" s="123"/>
      <c r="D757" s="123"/>
      <c r="E757" s="123"/>
      <c r="F757" s="123"/>
      <c r="G757" s="123"/>
      <c r="H757" s="123"/>
      <c r="I757" s="17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3"/>
      <c r="AG757" s="123"/>
      <c r="AH757" s="123"/>
      <c r="AI757" s="123"/>
      <c r="AJ757" s="123"/>
      <c r="AK757" s="123"/>
      <c r="AL757" s="123"/>
      <c r="AM757" s="123"/>
      <c r="AN757" s="123"/>
      <c r="AO757" s="123"/>
      <c r="AP757" s="123"/>
      <c r="AQ757" s="123"/>
      <c r="AR757" s="123"/>
      <c r="AS757" s="123"/>
      <c r="AT757" s="123"/>
      <c r="AU757" s="123"/>
      <c r="AV757" s="123"/>
      <c r="AW757" s="123"/>
      <c r="AX757" s="123"/>
      <c r="AY757" s="123"/>
      <c r="AZ757" s="123"/>
      <c r="BA757" s="123"/>
      <c r="BB757" s="123"/>
      <c r="BC757" s="123"/>
      <c r="BD757" s="123"/>
      <c r="BE757" s="123"/>
      <c r="BF757" s="123"/>
      <c r="BG757" s="123"/>
      <c r="BH757" s="123"/>
      <c r="BI757" s="123"/>
      <c r="BJ757" s="123"/>
      <c r="BK757" s="123"/>
    </row>
    <row r="758" spans="1:63" ht="14.25" customHeight="1" x14ac:dyDescent="0.35">
      <c r="A758" s="123"/>
      <c r="B758" s="123"/>
      <c r="C758" s="123"/>
      <c r="D758" s="123"/>
      <c r="E758" s="123"/>
      <c r="F758" s="123"/>
      <c r="G758" s="123"/>
      <c r="H758" s="123"/>
      <c r="I758" s="17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row>
    <row r="759" spans="1:63" ht="14.25" customHeight="1" x14ac:dyDescent="0.35">
      <c r="A759" s="123"/>
      <c r="B759" s="123"/>
      <c r="C759" s="123"/>
      <c r="D759" s="123"/>
      <c r="E759" s="123"/>
      <c r="F759" s="123"/>
      <c r="G759" s="123"/>
      <c r="H759" s="123"/>
      <c r="I759" s="17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3"/>
      <c r="AG759" s="123"/>
      <c r="AH759" s="123"/>
      <c r="AI759" s="123"/>
      <c r="AJ759" s="123"/>
      <c r="AK759" s="123"/>
      <c r="AL759" s="123"/>
      <c r="AM759" s="123"/>
      <c r="AN759" s="123"/>
      <c r="AO759" s="123"/>
      <c r="AP759" s="123"/>
      <c r="AQ759" s="123"/>
      <c r="AR759" s="123"/>
      <c r="AS759" s="123"/>
      <c r="AT759" s="123"/>
      <c r="AU759" s="123"/>
      <c r="AV759" s="123"/>
      <c r="AW759" s="123"/>
      <c r="AX759" s="123"/>
      <c r="AY759" s="123"/>
      <c r="AZ759" s="123"/>
      <c r="BA759" s="123"/>
      <c r="BB759" s="123"/>
      <c r="BC759" s="123"/>
      <c r="BD759" s="123"/>
      <c r="BE759" s="123"/>
      <c r="BF759" s="123"/>
      <c r="BG759" s="123"/>
      <c r="BH759" s="123"/>
      <c r="BI759" s="123"/>
      <c r="BJ759" s="123"/>
      <c r="BK759" s="123"/>
    </row>
    <row r="760" spans="1:63" ht="14.25" customHeight="1" x14ac:dyDescent="0.35">
      <c r="A760" s="123"/>
      <c r="B760" s="123"/>
      <c r="C760" s="123"/>
      <c r="D760" s="123"/>
      <c r="E760" s="123"/>
      <c r="F760" s="123"/>
      <c r="G760" s="123"/>
      <c r="H760" s="123"/>
      <c r="I760" s="17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3"/>
      <c r="AG760" s="123"/>
      <c r="AH760" s="123"/>
      <c r="AI760" s="123"/>
      <c r="AJ760" s="123"/>
      <c r="AK760" s="123"/>
      <c r="AL760" s="123"/>
      <c r="AM760" s="123"/>
      <c r="AN760" s="123"/>
      <c r="AO760" s="123"/>
      <c r="AP760" s="123"/>
      <c r="AQ760" s="123"/>
      <c r="AR760" s="123"/>
      <c r="AS760" s="123"/>
      <c r="AT760" s="123"/>
      <c r="AU760" s="123"/>
      <c r="AV760" s="123"/>
      <c r="AW760" s="123"/>
      <c r="AX760" s="123"/>
      <c r="AY760" s="123"/>
      <c r="AZ760" s="123"/>
      <c r="BA760" s="123"/>
      <c r="BB760" s="123"/>
      <c r="BC760" s="123"/>
      <c r="BD760" s="123"/>
      <c r="BE760" s="123"/>
      <c r="BF760" s="123"/>
      <c r="BG760" s="123"/>
      <c r="BH760" s="123"/>
      <c r="BI760" s="123"/>
      <c r="BJ760" s="123"/>
      <c r="BK760" s="123"/>
    </row>
    <row r="761" spans="1:63" ht="14.25" customHeight="1" x14ac:dyDescent="0.35">
      <c r="A761" s="123"/>
      <c r="B761" s="123"/>
      <c r="C761" s="123"/>
      <c r="D761" s="123"/>
      <c r="E761" s="123"/>
      <c r="F761" s="123"/>
      <c r="G761" s="123"/>
      <c r="H761" s="123"/>
      <c r="I761" s="17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3"/>
      <c r="AG761" s="123"/>
      <c r="AH761" s="123"/>
      <c r="AI761" s="123"/>
      <c r="AJ761" s="123"/>
      <c r="AK761" s="123"/>
      <c r="AL761" s="123"/>
      <c r="AM761" s="123"/>
      <c r="AN761" s="123"/>
      <c r="AO761" s="123"/>
      <c r="AP761" s="123"/>
      <c r="AQ761" s="123"/>
      <c r="AR761" s="123"/>
      <c r="AS761" s="123"/>
      <c r="AT761" s="123"/>
      <c r="AU761" s="123"/>
      <c r="AV761" s="123"/>
      <c r="AW761" s="123"/>
      <c r="AX761" s="123"/>
      <c r="AY761" s="123"/>
      <c r="AZ761" s="123"/>
      <c r="BA761" s="123"/>
      <c r="BB761" s="123"/>
      <c r="BC761" s="123"/>
      <c r="BD761" s="123"/>
      <c r="BE761" s="123"/>
      <c r="BF761" s="123"/>
      <c r="BG761" s="123"/>
      <c r="BH761" s="123"/>
      <c r="BI761" s="123"/>
      <c r="BJ761" s="123"/>
      <c r="BK761" s="123"/>
    </row>
    <row r="762" spans="1:63" ht="14.25" customHeight="1" x14ac:dyDescent="0.35">
      <c r="A762" s="123"/>
      <c r="B762" s="123"/>
      <c r="C762" s="123"/>
      <c r="D762" s="123"/>
      <c r="E762" s="123"/>
      <c r="F762" s="123"/>
      <c r="G762" s="123"/>
      <c r="H762" s="123"/>
      <c r="I762" s="17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3"/>
      <c r="AG762" s="123"/>
      <c r="AH762" s="123"/>
      <c r="AI762" s="123"/>
      <c r="AJ762" s="123"/>
      <c r="AK762" s="123"/>
      <c r="AL762" s="123"/>
      <c r="AM762" s="123"/>
      <c r="AN762" s="123"/>
      <c r="AO762" s="123"/>
      <c r="AP762" s="123"/>
      <c r="AQ762" s="123"/>
      <c r="AR762" s="123"/>
      <c r="AS762" s="123"/>
      <c r="AT762" s="123"/>
      <c r="AU762" s="123"/>
      <c r="AV762" s="123"/>
      <c r="AW762" s="123"/>
      <c r="AX762" s="123"/>
      <c r="AY762" s="123"/>
      <c r="AZ762" s="123"/>
      <c r="BA762" s="123"/>
      <c r="BB762" s="123"/>
      <c r="BC762" s="123"/>
      <c r="BD762" s="123"/>
      <c r="BE762" s="123"/>
      <c r="BF762" s="123"/>
      <c r="BG762" s="123"/>
      <c r="BH762" s="123"/>
      <c r="BI762" s="123"/>
      <c r="BJ762" s="123"/>
      <c r="BK762" s="123"/>
    </row>
    <row r="763" spans="1:63" ht="14.25" customHeight="1" x14ac:dyDescent="0.35">
      <c r="A763" s="123"/>
      <c r="B763" s="123"/>
      <c r="C763" s="123"/>
      <c r="D763" s="123"/>
      <c r="E763" s="123"/>
      <c r="F763" s="123"/>
      <c r="G763" s="123"/>
      <c r="H763" s="123"/>
      <c r="I763" s="17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3"/>
      <c r="AG763" s="123"/>
      <c r="AH763" s="123"/>
      <c r="AI763" s="123"/>
      <c r="AJ763" s="123"/>
      <c r="AK763" s="123"/>
      <c r="AL763" s="123"/>
      <c r="AM763" s="123"/>
      <c r="AN763" s="123"/>
      <c r="AO763" s="123"/>
      <c r="AP763" s="123"/>
      <c r="AQ763" s="123"/>
      <c r="AR763" s="123"/>
      <c r="AS763" s="123"/>
      <c r="AT763" s="123"/>
      <c r="AU763" s="123"/>
      <c r="AV763" s="123"/>
      <c r="AW763" s="123"/>
      <c r="AX763" s="123"/>
      <c r="AY763" s="123"/>
      <c r="AZ763" s="123"/>
      <c r="BA763" s="123"/>
      <c r="BB763" s="123"/>
      <c r="BC763" s="123"/>
      <c r="BD763" s="123"/>
      <c r="BE763" s="123"/>
      <c r="BF763" s="123"/>
      <c r="BG763" s="123"/>
      <c r="BH763" s="123"/>
      <c r="BI763" s="123"/>
      <c r="BJ763" s="123"/>
      <c r="BK763" s="123"/>
    </row>
    <row r="764" spans="1:63" ht="14.25" customHeight="1" x14ac:dyDescent="0.35">
      <c r="A764" s="123"/>
      <c r="B764" s="123"/>
      <c r="C764" s="123"/>
      <c r="D764" s="123"/>
      <c r="E764" s="123"/>
      <c r="F764" s="123"/>
      <c r="G764" s="123"/>
      <c r="H764" s="123"/>
      <c r="I764" s="17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3"/>
      <c r="AG764" s="123"/>
      <c r="AH764" s="123"/>
      <c r="AI764" s="123"/>
      <c r="AJ764" s="123"/>
      <c r="AK764" s="123"/>
      <c r="AL764" s="123"/>
      <c r="AM764" s="123"/>
      <c r="AN764" s="123"/>
      <c r="AO764" s="123"/>
      <c r="AP764" s="123"/>
      <c r="AQ764" s="123"/>
      <c r="AR764" s="123"/>
      <c r="AS764" s="123"/>
      <c r="AT764" s="123"/>
      <c r="AU764" s="123"/>
      <c r="AV764" s="123"/>
      <c r="AW764" s="123"/>
      <c r="AX764" s="123"/>
      <c r="AY764" s="123"/>
      <c r="AZ764" s="123"/>
      <c r="BA764" s="123"/>
      <c r="BB764" s="123"/>
      <c r="BC764" s="123"/>
      <c r="BD764" s="123"/>
      <c r="BE764" s="123"/>
      <c r="BF764" s="123"/>
      <c r="BG764" s="123"/>
      <c r="BH764" s="123"/>
      <c r="BI764" s="123"/>
      <c r="BJ764" s="123"/>
      <c r="BK764" s="123"/>
    </row>
    <row r="765" spans="1:63" ht="14.25" customHeight="1" x14ac:dyDescent="0.35">
      <c r="A765" s="123"/>
      <c r="B765" s="123"/>
      <c r="C765" s="123"/>
      <c r="D765" s="123"/>
      <c r="E765" s="123"/>
      <c r="F765" s="123"/>
      <c r="G765" s="123"/>
      <c r="H765" s="123"/>
      <c r="I765" s="17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3"/>
      <c r="AG765" s="123"/>
      <c r="AH765" s="123"/>
      <c r="AI765" s="123"/>
      <c r="AJ765" s="123"/>
      <c r="AK765" s="123"/>
      <c r="AL765" s="123"/>
      <c r="AM765" s="123"/>
      <c r="AN765" s="123"/>
      <c r="AO765" s="123"/>
      <c r="AP765" s="123"/>
      <c r="AQ765" s="123"/>
      <c r="AR765" s="123"/>
      <c r="AS765" s="123"/>
      <c r="AT765" s="123"/>
      <c r="AU765" s="123"/>
      <c r="AV765" s="123"/>
      <c r="AW765" s="123"/>
      <c r="AX765" s="123"/>
      <c r="AY765" s="123"/>
      <c r="AZ765" s="123"/>
      <c r="BA765" s="123"/>
      <c r="BB765" s="123"/>
      <c r="BC765" s="123"/>
      <c r="BD765" s="123"/>
      <c r="BE765" s="123"/>
      <c r="BF765" s="123"/>
      <c r="BG765" s="123"/>
      <c r="BH765" s="123"/>
      <c r="BI765" s="123"/>
      <c r="BJ765" s="123"/>
      <c r="BK765" s="123"/>
    </row>
    <row r="766" spans="1:63" ht="14.25" customHeight="1" x14ac:dyDescent="0.35">
      <c r="A766" s="123"/>
      <c r="B766" s="123"/>
      <c r="C766" s="123"/>
      <c r="D766" s="123"/>
      <c r="E766" s="123"/>
      <c r="F766" s="123"/>
      <c r="G766" s="123"/>
      <c r="H766" s="123"/>
      <c r="I766" s="17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3"/>
      <c r="AG766" s="123"/>
      <c r="AH766" s="123"/>
      <c r="AI766" s="123"/>
      <c r="AJ766" s="123"/>
      <c r="AK766" s="123"/>
      <c r="AL766" s="123"/>
      <c r="AM766" s="123"/>
      <c r="AN766" s="123"/>
      <c r="AO766" s="123"/>
      <c r="AP766" s="123"/>
      <c r="AQ766" s="123"/>
      <c r="AR766" s="123"/>
      <c r="AS766" s="123"/>
      <c r="AT766" s="123"/>
      <c r="AU766" s="123"/>
      <c r="AV766" s="123"/>
      <c r="AW766" s="123"/>
      <c r="AX766" s="123"/>
      <c r="AY766" s="123"/>
      <c r="AZ766" s="123"/>
      <c r="BA766" s="123"/>
      <c r="BB766" s="123"/>
      <c r="BC766" s="123"/>
      <c r="BD766" s="123"/>
      <c r="BE766" s="123"/>
      <c r="BF766" s="123"/>
      <c r="BG766" s="123"/>
      <c r="BH766" s="123"/>
      <c r="BI766" s="123"/>
      <c r="BJ766" s="123"/>
      <c r="BK766" s="123"/>
    </row>
    <row r="767" spans="1:63" ht="14.25" customHeight="1" x14ac:dyDescent="0.35">
      <c r="A767" s="123"/>
      <c r="B767" s="123"/>
      <c r="C767" s="123"/>
      <c r="D767" s="123"/>
      <c r="E767" s="123"/>
      <c r="F767" s="123"/>
      <c r="G767" s="123"/>
      <c r="H767" s="123"/>
      <c r="I767" s="17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3"/>
      <c r="AG767" s="123"/>
      <c r="AH767" s="123"/>
      <c r="AI767" s="123"/>
      <c r="AJ767" s="123"/>
      <c r="AK767" s="123"/>
      <c r="AL767" s="123"/>
      <c r="AM767" s="123"/>
      <c r="AN767" s="123"/>
      <c r="AO767" s="123"/>
      <c r="AP767" s="123"/>
      <c r="AQ767" s="123"/>
      <c r="AR767" s="123"/>
      <c r="AS767" s="123"/>
      <c r="AT767" s="123"/>
      <c r="AU767" s="123"/>
      <c r="AV767" s="123"/>
      <c r="AW767" s="123"/>
      <c r="AX767" s="123"/>
      <c r="AY767" s="123"/>
      <c r="AZ767" s="123"/>
      <c r="BA767" s="123"/>
      <c r="BB767" s="123"/>
      <c r="BC767" s="123"/>
      <c r="BD767" s="123"/>
      <c r="BE767" s="123"/>
      <c r="BF767" s="123"/>
      <c r="BG767" s="123"/>
      <c r="BH767" s="123"/>
      <c r="BI767" s="123"/>
      <c r="BJ767" s="123"/>
      <c r="BK767" s="123"/>
    </row>
    <row r="768" spans="1:63" ht="14.25" customHeight="1" x14ac:dyDescent="0.35">
      <c r="A768" s="123"/>
      <c r="B768" s="123"/>
      <c r="C768" s="123"/>
      <c r="D768" s="123"/>
      <c r="E768" s="123"/>
      <c r="F768" s="123"/>
      <c r="G768" s="123"/>
      <c r="H768" s="123"/>
      <c r="I768" s="17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3"/>
      <c r="AG768" s="123"/>
      <c r="AH768" s="123"/>
      <c r="AI768" s="123"/>
      <c r="AJ768" s="123"/>
      <c r="AK768" s="123"/>
      <c r="AL768" s="123"/>
      <c r="AM768" s="123"/>
      <c r="AN768" s="123"/>
      <c r="AO768" s="123"/>
      <c r="AP768" s="123"/>
      <c r="AQ768" s="123"/>
      <c r="AR768" s="123"/>
      <c r="AS768" s="123"/>
      <c r="AT768" s="123"/>
      <c r="AU768" s="123"/>
      <c r="AV768" s="123"/>
      <c r="AW768" s="123"/>
      <c r="AX768" s="123"/>
      <c r="AY768" s="123"/>
      <c r="AZ768" s="123"/>
      <c r="BA768" s="123"/>
      <c r="BB768" s="123"/>
      <c r="BC768" s="123"/>
      <c r="BD768" s="123"/>
      <c r="BE768" s="123"/>
      <c r="BF768" s="123"/>
      <c r="BG768" s="123"/>
      <c r="BH768" s="123"/>
      <c r="BI768" s="123"/>
      <c r="BJ768" s="123"/>
      <c r="BK768" s="123"/>
    </row>
    <row r="769" spans="1:63" ht="14.25" customHeight="1" x14ac:dyDescent="0.35">
      <c r="A769" s="123"/>
      <c r="B769" s="123"/>
      <c r="C769" s="123"/>
      <c r="D769" s="123"/>
      <c r="E769" s="123"/>
      <c r="F769" s="123"/>
      <c r="G769" s="123"/>
      <c r="H769" s="123"/>
      <c r="I769" s="17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row>
    <row r="770" spans="1:63" ht="14.25" customHeight="1" x14ac:dyDescent="0.35">
      <c r="A770" s="123"/>
      <c r="B770" s="123"/>
      <c r="C770" s="123"/>
      <c r="D770" s="123"/>
      <c r="E770" s="123"/>
      <c r="F770" s="123"/>
      <c r="G770" s="123"/>
      <c r="H770" s="123"/>
      <c r="I770" s="17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row>
    <row r="771" spans="1:63" ht="14.25" customHeight="1" x14ac:dyDescent="0.35">
      <c r="A771" s="123"/>
      <c r="B771" s="123"/>
      <c r="C771" s="123"/>
      <c r="D771" s="123"/>
      <c r="E771" s="123"/>
      <c r="F771" s="123"/>
      <c r="G771" s="123"/>
      <c r="H771" s="123"/>
      <c r="I771" s="17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row>
    <row r="772" spans="1:63" ht="14.25" customHeight="1" x14ac:dyDescent="0.35">
      <c r="A772" s="123"/>
      <c r="B772" s="123"/>
      <c r="C772" s="123"/>
      <c r="D772" s="123"/>
      <c r="E772" s="123"/>
      <c r="F772" s="123"/>
      <c r="G772" s="123"/>
      <c r="H772" s="123"/>
      <c r="I772" s="17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row>
    <row r="773" spans="1:63" ht="14.25" customHeight="1" x14ac:dyDescent="0.35">
      <c r="A773" s="123"/>
      <c r="B773" s="123"/>
      <c r="C773" s="123"/>
      <c r="D773" s="123"/>
      <c r="E773" s="123"/>
      <c r="F773" s="123"/>
      <c r="G773" s="123"/>
      <c r="H773" s="123"/>
      <c r="I773" s="17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row>
    <row r="774" spans="1:63" ht="14.25" customHeight="1" x14ac:dyDescent="0.35">
      <c r="A774" s="123"/>
      <c r="B774" s="123"/>
      <c r="C774" s="123"/>
      <c r="D774" s="123"/>
      <c r="E774" s="123"/>
      <c r="F774" s="123"/>
      <c r="G774" s="123"/>
      <c r="H774" s="123"/>
      <c r="I774" s="17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row>
    <row r="775" spans="1:63" ht="14.25" customHeight="1" x14ac:dyDescent="0.35">
      <c r="A775" s="123"/>
      <c r="B775" s="123"/>
      <c r="C775" s="123"/>
      <c r="D775" s="123"/>
      <c r="E775" s="123"/>
      <c r="F775" s="123"/>
      <c r="G775" s="123"/>
      <c r="H775" s="123"/>
      <c r="I775" s="17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row>
    <row r="776" spans="1:63" ht="14.25" customHeight="1" x14ac:dyDescent="0.35">
      <c r="A776" s="123"/>
      <c r="B776" s="123"/>
      <c r="C776" s="123"/>
      <c r="D776" s="123"/>
      <c r="E776" s="123"/>
      <c r="F776" s="123"/>
      <c r="G776" s="123"/>
      <c r="H776" s="123"/>
      <c r="I776" s="17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row>
    <row r="777" spans="1:63" ht="14.25" customHeight="1" x14ac:dyDescent="0.35">
      <c r="A777" s="123"/>
      <c r="B777" s="123"/>
      <c r="C777" s="123"/>
      <c r="D777" s="123"/>
      <c r="E777" s="123"/>
      <c r="F777" s="123"/>
      <c r="G777" s="123"/>
      <c r="H777" s="123"/>
      <c r="I777" s="17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row>
    <row r="778" spans="1:63" ht="14.25" customHeight="1" x14ac:dyDescent="0.35">
      <c r="A778" s="123"/>
      <c r="B778" s="123"/>
      <c r="C778" s="123"/>
      <c r="D778" s="123"/>
      <c r="E778" s="123"/>
      <c r="F778" s="123"/>
      <c r="G778" s="123"/>
      <c r="H778" s="123"/>
      <c r="I778" s="17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3"/>
      <c r="AG778" s="123"/>
      <c r="AH778" s="123"/>
      <c r="AI778" s="123"/>
      <c r="AJ778" s="123"/>
      <c r="AK778" s="123"/>
      <c r="AL778" s="123"/>
      <c r="AM778" s="123"/>
      <c r="AN778" s="123"/>
      <c r="AO778" s="123"/>
      <c r="AP778" s="123"/>
      <c r="AQ778" s="123"/>
      <c r="AR778" s="123"/>
      <c r="AS778" s="123"/>
      <c r="AT778" s="123"/>
      <c r="AU778" s="123"/>
      <c r="AV778" s="123"/>
      <c r="AW778" s="123"/>
      <c r="AX778" s="123"/>
      <c r="AY778" s="123"/>
      <c r="AZ778" s="123"/>
      <c r="BA778" s="123"/>
      <c r="BB778" s="123"/>
      <c r="BC778" s="123"/>
      <c r="BD778" s="123"/>
      <c r="BE778" s="123"/>
      <c r="BF778" s="123"/>
      <c r="BG778" s="123"/>
      <c r="BH778" s="123"/>
      <c r="BI778" s="123"/>
      <c r="BJ778" s="123"/>
      <c r="BK778" s="123"/>
    </row>
    <row r="779" spans="1:63" ht="14.25" customHeight="1" x14ac:dyDescent="0.35">
      <c r="A779" s="123"/>
      <c r="B779" s="123"/>
      <c r="C779" s="123"/>
      <c r="D779" s="123"/>
      <c r="E779" s="123"/>
      <c r="F779" s="123"/>
      <c r="G779" s="123"/>
      <c r="H779" s="123"/>
      <c r="I779" s="17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3"/>
      <c r="AG779" s="123"/>
      <c r="AH779" s="123"/>
      <c r="AI779" s="123"/>
      <c r="AJ779" s="123"/>
      <c r="AK779" s="123"/>
      <c r="AL779" s="123"/>
      <c r="AM779" s="123"/>
      <c r="AN779" s="123"/>
      <c r="AO779" s="123"/>
      <c r="AP779" s="123"/>
      <c r="AQ779" s="123"/>
      <c r="AR779" s="123"/>
      <c r="AS779" s="123"/>
      <c r="AT779" s="123"/>
      <c r="AU779" s="123"/>
      <c r="AV779" s="123"/>
      <c r="AW779" s="123"/>
      <c r="AX779" s="123"/>
      <c r="AY779" s="123"/>
      <c r="AZ779" s="123"/>
      <c r="BA779" s="123"/>
      <c r="BB779" s="123"/>
      <c r="BC779" s="123"/>
      <c r="BD779" s="123"/>
      <c r="BE779" s="123"/>
      <c r="BF779" s="123"/>
      <c r="BG779" s="123"/>
      <c r="BH779" s="123"/>
      <c r="BI779" s="123"/>
      <c r="BJ779" s="123"/>
      <c r="BK779" s="123"/>
    </row>
    <row r="780" spans="1:63" ht="14.25" customHeight="1" x14ac:dyDescent="0.35">
      <c r="A780" s="123"/>
      <c r="B780" s="123"/>
      <c r="C780" s="123"/>
      <c r="D780" s="123"/>
      <c r="E780" s="123"/>
      <c r="F780" s="123"/>
      <c r="G780" s="123"/>
      <c r="H780" s="123"/>
      <c r="I780" s="17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3"/>
      <c r="AG780" s="123"/>
      <c r="AH780" s="123"/>
      <c r="AI780" s="123"/>
      <c r="AJ780" s="123"/>
      <c r="AK780" s="123"/>
      <c r="AL780" s="123"/>
      <c r="AM780" s="123"/>
      <c r="AN780" s="123"/>
      <c r="AO780" s="123"/>
      <c r="AP780" s="123"/>
      <c r="AQ780" s="123"/>
      <c r="AR780" s="123"/>
      <c r="AS780" s="123"/>
      <c r="AT780" s="123"/>
      <c r="AU780" s="123"/>
      <c r="AV780" s="123"/>
      <c r="AW780" s="123"/>
      <c r="AX780" s="123"/>
      <c r="AY780" s="123"/>
      <c r="AZ780" s="123"/>
      <c r="BA780" s="123"/>
      <c r="BB780" s="123"/>
      <c r="BC780" s="123"/>
      <c r="BD780" s="123"/>
      <c r="BE780" s="123"/>
      <c r="BF780" s="123"/>
      <c r="BG780" s="123"/>
      <c r="BH780" s="123"/>
      <c r="BI780" s="123"/>
      <c r="BJ780" s="123"/>
      <c r="BK780" s="123"/>
    </row>
    <row r="781" spans="1:63" ht="14.25" customHeight="1" x14ac:dyDescent="0.35">
      <c r="A781" s="123"/>
      <c r="B781" s="123"/>
      <c r="C781" s="123"/>
      <c r="D781" s="123"/>
      <c r="E781" s="123"/>
      <c r="F781" s="123"/>
      <c r="G781" s="123"/>
      <c r="H781" s="123"/>
      <c r="I781" s="17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3"/>
      <c r="AG781" s="123"/>
      <c r="AH781" s="123"/>
      <c r="AI781" s="123"/>
      <c r="AJ781" s="123"/>
      <c r="AK781" s="123"/>
      <c r="AL781" s="123"/>
      <c r="AM781" s="123"/>
      <c r="AN781" s="123"/>
      <c r="AO781" s="123"/>
      <c r="AP781" s="123"/>
      <c r="AQ781" s="123"/>
      <c r="AR781" s="123"/>
      <c r="AS781" s="123"/>
      <c r="AT781" s="123"/>
      <c r="AU781" s="123"/>
      <c r="AV781" s="123"/>
      <c r="AW781" s="123"/>
      <c r="AX781" s="123"/>
      <c r="AY781" s="123"/>
      <c r="AZ781" s="123"/>
      <c r="BA781" s="123"/>
      <c r="BB781" s="123"/>
      <c r="BC781" s="123"/>
      <c r="BD781" s="123"/>
      <c r="BE781" s="123"/>
      <c r="BF781" s="123"/>
      <c r="BG781" s="123"/>
      <c r="BH781" s="123"/>
      <c r="BI781" s="123"/>
      <c r="BJ781" s="123"/>
      <c r="BK781" s="123"/>
    </row>
    <row r="782" spans="1:63" ht="14.25" customHeight="1" x14ac:dyDescent="0.35">
      <c r="A782" s="123"/>
      <c r="B782" s="123"/>
      <c r="C782" s="123"/>
      <c r="D782" s="123"/>
      <c r="E782" s="123"/>
      <c r="F782" s="123"/>
      <c r="G782" s="123"/>
      <c r="H782" s="123"/>
      <c r="I782" s="17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row>
    <row r="783" spans="1:63" ht="14.25" customHeight="1" x14ac:dyDescent="0.35">
      <c r="A783" s="123"/>
      <c r="B783" s="123"/>
      <c r="C783" s="123"/>
      <c r="D783" s="123"/>
      <c r="E783" s="123"/>
      <c r="F783" s="123"/>
      <c r="G783" s="123"/>
      <c r="H783" s="123"/>
      <c r="I783" s="17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row>
    <row r="784" spans="1:63" ht="14.25" customHeight="1" x14ac:dyDescent="0.35">
      <c r="A784" s="123"/>
      <c r="B784" s="123"/>
      <c r="C784" s="123"/>
      <c r="D784" s="123"/>
      <c r="E784" s="123"/>
      <c r="F784" s="123"/>
      <c r="G784" s="123"/>
      <c r="H784" s="123"/>
      <c r="I784" s="17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row>
    <row r="785" spans="1:63" ht="14.25" customHeight="1" x14ac:dyDescent="0.35">
      <c r="A785" s="123"/>
      <c r="B785" s="123"/>
      <c r="C785" s="123"/>
      <c r="D785" s="123"/>
      <c r="E785" s="123"/>
      <c r="F785" s="123"/>
      <c r="G785" s="123"/>
      <c r="H785" s="123"/>
      <c r="I785" s="17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row>
    <row r="786" spans="1:63" ht="14.25" customHeight="1" x14ac:dyDescent="0.35">
      <c r="A786" s="123"/>
      <c r="B786" s="123"/>
      <c r="C786" s="123"/>
      <c r="D786" s="123"/>
      <c r="E786" s="123"/>
      <c r="F786" s="123"/>
      <c r="G786" s="123"/>
      <c r="H786" s="123"/>
      <c r="I786" s="17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row>
    <row r="787" spans="1:63" ht="14.25" customHeight="1" x14ac:dyDescent="0.35">
      <c r="A787" s="123"/>
      <c r="B787" s="123"/>
      <c r="C787" s="123"/>
      <c r="D787" s="123"/>
      <c r="E787" s="123"/>
      <c r="F787" s="123"/>
      <c r="G787" s="123"/>
      <c r="H787" s="123"/>
      <c r="I787" s="17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row>
    <row r="788" spans="1:63" ht="14.25" customHeight="1" x14ac:dyDescent="0.35">
      <c r="A788" s="123"/>
      <c r="B788" s="123"/>
      <c r="C788" s="123"/>
      <c r="D788" s="123"/>
      <c r="E788" s="123"/>
      <c r="F788" s="123"/>
      <c r="G788" s="123"/>
      <c r="H788" s="123"/>
      <c r="I788" s="17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row>
    <row r="789" spans="1:63" ht="14.25" customHeight="1" x14ac:dyDescent="0.35">
      <c r="A789" s="123"/>
      <c r="B789" s="123"/>
      <c r="C789" s="123"/>
      <c r="D789" s="123"/>
      <c r="E789" s="123"/>
      <c r="F789" s="123"/>
      <c r="G789" s="123"/>
      <c r="H789" s="123"/>
      <c r="I789" s="17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3"/>
      <c r="AG789" s="123"/>
      <c r="AH789" s="123"/>
      <c r="AI789" s="123"/>
      <c r="AJ789" s="123"/>
      <c r="AK789" s="123"/>
      <c r="AL789" s="123"/>
      <c r="AM789" s="123"/>
      <c r="AN789" s="123"/>
      <c r="AO789" s="123"/>
      <c r="AP789" s="123"/>
      <c r="AQ789" s="123"/>
      <c r="AR789" s="123"/>
      <c r="AS789" s="123"/>
      <c r="AT789" s="123"/>
      <c r="AU789" s="123"/>
      <c r="AV789" s="123"/>
      <c r="AW789" s="123"/>
      <c r="AX789" s="123"/>
      <c r="AY789" s="123"/>
      <c r="AZ789" s="123"/>
      <c r="BA789" s="123"/>
      <c r="BB789" s="123"/>
      <c r="BC789" s="123"/>
      <c r="BD789" s="123"/>
      <c r="BE789" s="123"/>
      <c r="BF789" s="123"/>
      <c r="BG789" s="123"/>
      <c r="BH789" s="123"/>
      <c r="BI789" s="123"/>
      <c r="BJ789" s="123"/>
      <c r="BK789" s="123"/>
    </row>
    <row r="790" spans="1:63" ht="14.25" customHeight="1" x14ac:dyDescent="0.35">
      <c r="A790" s="123"/>
      <c r="B790" s="123"/>
      <c r="C790" s="123"/>
      <c r="D790" s="123"/>
      <c r="E790" s="123"/>
      <c r="F790" s="123"/>
      <c r="G790" s="123"/>
      <c r="H790" s="123"/>
      <c r="I790" s="17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3"/>
      <c r="AG790" s="123"/>
      <c r="AH790" s="123"/>
      <c r="AI790" s="123"/>
      <c r="AJ790" s="123"/>
      <c r="AK790" s="123"/>
      <c r="AL790" s="123"/>
      <c r="AM790" s="123"/>
      <c r="AN790" s="123"/>
      <c r="AO790" s="123"/>
      <c r="AP790" s="123"/>
      <c r="AQ790" s="123"/>
      <c r="AR790" s="123"/>
      <c r="AS790" s="123"/>
      <c r="AT790" s="123"/>
      <c r="AU790" s="123"/>
      <c r="AV790" s="123"/>
      <c r="AW790" s="123"/>
      <c r="AX790" s="123"/>
      <c r="AY790" s="123"/>
      <c r="AZ790" s="123"/>
      <c r="BA790" s="123"/>
      <c r="BB790" s="123"/>
      <c r="BC790" s="123"/>
      <c r="BD790" s="123"/>
      <c r="BE790" s="123"/>
      <c r="BF790" s="123"/>
      <c r="BG790" s="123"/>
      <c r="BH790" s="123"/>
      <c r="BI790" s="123"/>
      <c r="BJ790" s="123"/>
      <c r="BK790" s="123"/>
    </row>
    <row r="791" spans="1:63" ht="14.25" customHeight="1" x14ac:dyDescent="0.35">
      <c r="A791" s="123"/>
      <c r="B791" s="123"/>
      <c r="C791" s="123"/>
      <c r="D791" s="123"/>
      <c r="E791" s="123"/>
      <c r="F791" s="123"/>
      <c r="G791" s="123"/>
      <c r="H791" s="123"/>
      <c r="I791" s="17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3"/>
      <c r="AG791" s="123"/>
      <c r="AH791" s="123"/>
      <c r="AI791" s="123"/>
      <c r="AJ791" s="123"/>
      <c r="AK791" s="123"/>
      <c r="AL791" s="123"/>
      <c r="AM791" s="123"/>
      <c r="AN791" s="123"/>
      <c r="AO791" s="123"/>
      <c r="AP791" s="123"/>
      <c r="AQ791" s="123"/>
      <c r="AR791" s="123"/>
      <c r="AS791" s="123"/>
      <c r="AT791" s="123"/>
      <c r="AU791" s="123"/>
      <c r="AV791" s="123"/>
      <c r="AW791" s="123"/>
      <c r="AX791" s="123"/>
      <c r="AY791" s="123"/>
      <c r="AZ791" s="123"/>
      <c r="BA791" s="123"/>
      <c r="BB791" s="123"/>
      <c r="BC791" s="123"/>
      <c r="BD791" s="123"/>
      <c r="BE791" s="123"/>
      <c r="BF791" s="123"/>
      <c r="BG791" s="123"/>
      <c r="BH791" s="123"/>
      <c r="BI791" s="123"/>
      <c r="BJ791" s="123"/>
      <c r="BK791" s="123"/>
    </row>
    <row r="792" spans="1:63" ht="14.25" customHeight="1" x14ac:dyDescent="0.35">
      <c r="A792" s="123"/>
      <c r="B792" s="123"/>
      <c r="C792" s="123"/>
      <c r="D792" s="123"/>
      <c r="E792" s="123"/>
      <c r="F792" s="123"/>
      <c r="G792" s="123"/>
      <c r="H792" s="123"/>
      <c r="I792" s="17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3"/>
      <c r="AG792" s="123"/>
      <c r="AH792" s="123"/>
      <c r="AI792" s="123"/>
      <c r="AJ792" s="123"/>
      <c r="AK792" s="123"/>
      <c r="AL792" s="123"/>
      <c r="AM792" s="123"/>
      <c r="AN792" s="123"/>
      <c r="AO792" s="123"/>
      <c r="AP792" s="123"/>
      <c r="AQ792" s="123"/>
      <c r="AR792" s="123"/>
      <c r="AS792" s="123"/>
      <c r="AT792" s="123"/>
      <c r="AU792" s="123"/>
      <c r="AV792" s="123"/>
      <c r="AW792" s="123"/>
      <c r="AX792" s="123"/>
      <c r="AY792" s="123"/>
      <c r="AZ792" s="123"/>
      <c r="BA792" s="123"/>
      <c r="BB792" s="123"/>
      <c r="BC792" s="123"/>
      <c r="BD792" s="123"/>
      <c r="BE792" s="123"/>
      <c r="BF792" s="123"/>
      <c r="BG792" s="123"/>
      <c r="BH792" s="123"/>
      <c r="BI792" s="123"/>
      <c r="BJ792" s="123"/>
      <c r="BK792" s="123"/>
    </row>
    <row r="793" spans="1:63" ht="14.25" customHeight="1" x14ac:dyDescent="0.35">
      <c r="A793" s="123"/>
      <c r="B793" s="123"/>
      <c r="C793" s="123"/>
      <c r="D793" s="123"/>
      <c r="E793" s="123"/>
      <c r="F793" s="123"/>
      <c r="G793" s="123"/>
      <c r="H793" s="123"/>
      <c r="I793" s="17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3"/>
      <c r="AG793" s="123"/>
      <c r="AH793" s="123"/>
      <c r="AI793" s="123"/>
      <c r="AJ793" s="123"/>
      <c r="AK793" s="123"/>
      <c r="AL793" s="123"/>
      <c r="AM793" s="123"/>
      <c r="AN793" s="123"/>
      <c r="AO793" s="123"/>
      <c r="AP793" s="123"/>
      <c r="AQ793" s="123"/>
      <c r="AR793" s="123"/>
      <c r="AS793" s="123"/>
      <c r="AT793" s="123"/>
      <c r="AU793" s="123"/>
      <c r="AV793" s="123"/>
      <c r="AW793" s="123"/>
      <c r="AX793" s="123"/>
      <c r="AY793" s="123"/>
      <c r="AZ793" s="123"/>
      <c r="BA793" s="123"/>
      <c r="BB793" s="123"/>
      <c r="BC793" s="123"/>
      <c r="BD793" s="123"/>
      <c r="BE793" s="123"/>
      <c r="BF793" s="123"/>
      <c r="BG793" s="123"/>
      <c r="BH793" s="123"/>
      <c r="BI793" s="123"/>
      <c r="BJ793" s="123"/>
      <c r="BK793" s="123"/>
    </row>
    <row r="794" spans="1:63" ht="14.25" customHeight="1" x14ac:dyDescent="0.35">
      <c r="A794" s="123"/>
      <c r="B794" s="123"/>
      <c r="C794" s="123"/>
      <c r="D794" s="123"/>
      <c r="E794" s="123"/>
      <c r="F794" s="123"/>
      <c r="G794" s="123"/>
      <c r="H794" s="123"/>
      <c r="I794" s="17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3"/>
      <c r="AG794" s="123"/>
      <c r="AH794" s="123"/>
      <c r="AI794" s="123"/>
      <c r="AJ794" s="123"/>
      <c r="AK794" s="123"/>
      <c r="AL794" s="123"/>
      <c r="AM794" s="123"/>
      <c r="AN794" s="123"/>
      <c r="AO794" s="123"/>
      <c r="AP794" s="123"/>
      <c r="AQ794" s="123"/>
      <c r="AR794" s="123"/>
      <c r="AS794" s="123"/>
      <c r="AT794" s="123"/>
      <c r="AU794" s="123"/>
      <c r="AV794" s="123"/>
      <c r="AW794" s="123"/>
      <c r="AX794" s="123"/>
      <c r="AY794" s="123"/>
      <c r="AZ794" s="123"/>
      <c r="BA794" s="123"/>
      <c r="BB794" s="123"/>
      <c r="BC794" s="123"/>
      <c r="BD794" s="123"/>
      <c r="BE794" s="123"/>
      <c r="BF794" s="123"/>
      <c r="BG794" s="123"/>
      <c r="BH794" s="123"/>
      <c r="BI794" s="123"/>
      <c r="BJ794" s="123"/>
      <c r="BK794" s="123"/>
    </row>
    <row r="795" spans="1:63" ht="14.25" customHeight="1" x14ac:dyDescent="0.35">
      <c r="A795" s="123"/>
      <c r="B795" s="123"/>
      <c r="C795" s="123"/>
      <c r="D795" s="123"/>
      <c r="E795" s="123"/>
      <c r="F795" s="123"/>
      <c r="G795" s="123"/>
      <c r="H795" s="123"/>
      <c r="I795" s="17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3"/>
      <c r="AG795" s="123"/>
      <c r="AH795" s="123"/>
      <c r="AI795" s="123"/>
      <c r="AJ795" s="123"/>
      <c r="AK795" s="123"/>
      <c r="AL795" s="123"/>
      <c r="AM795" s="123"/>
      <c r="AN795" s="123"/>
      <c r="AO795" s="123"/>
      <c r="AP795" s="123"/>
      <c r="AQ795" s="123"/>
      <c r="AR795" s="123"/>
      <c r="AS795" s="123"/>
      <c r="AT795" s="123"/>
      <c r="AU795" s="123"/>
      <c r="AV795" s="123"/>
      <c r="AW795" s="123"/>
      <c r="AX795" s="123"/>
      <c r="AY795" s="123"/>
      <c r="AZ795" s="123"/>
      <c r="BA795" s="123"/>
      <c r="BB795" s="123"/>
      <c r="BC795" s="123"/>
      <c r="BD795" s="123"/>
      <c r="BE795" s="123"/>
      <c r="BF795" s="123"/>
      <c r="BG795" s="123"/>
      <c r="BH795" s="123"/>
      <c r="BI795" s="123"/>
      <c r="BJ795" s="123"/>
      <c r="BK795" s="123"/>
    </row>
    <row r="796" spans="1:63" ht="14.25" customHeight="1" x14ac:dyDescent="0.35">
      <c r="A796" s="123"/>
      <c r="B796" s="123"/>
      <c r="C796" s="123"/>
      <c r="D796" s="123"/>
      <c r="E796" s="123"/>
      <c r="F796" s="123"/>
      <c r="G796" s="123"/>
      <c r="H796" s="123"/>
      <c r="I796" s="17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3"/>
      <c r="AG796" s="123"/>
      <c r="AH796" s="123"/>
      <c r="AI796" s="123"/>
      <c r="AJ796" s="123"/>
      <c r="AK796" s="123"/>
      <c r="AL796" s="123"/>
      <c r="AM796" s="123"/>
      <c r="AN796" s="123"/>
      <c r="AO796" s="123"/>
      <c r="AP796" s="123"/>
      <c r="AQ796" s="123"/>
      <c r="AR796" s="123"/>
      <c r="AS796" s="123"/>
      <c r="AT796" s="123"/>
      <c r="AU796" s="123"/>
      <c r="AV796" s="123"/>
      <c r="AW796" s="123"/>
      <c r="AX796" s="123"/>
      <c r="AY796" s="123"/>
      <c r="AZ796" s="123"/>
      <c r="BA796" s="123"/>
      <c r="BB796" s="123"/>
      <c r="BC796" s="123"/>
      <c r="BD796" s="123"/>
      <c r="BE796" s="123"/>
      <c r="BF796" s="123"/>
      <c r="BG796" s="123"/>
      <c r="BH796" s="123"/>
      <c r="BI796" s="123"/>
      <c r="BJ796" s="123"/>
      <c r="BK796" s="123"/>
    </row>
    <row r="797" spans="1:63" ht="14.25" customHeight="1" x14ac:dyDescent="0.35">
      <c r="A797" s="123"/>
      <c r="B797" s="123"/>
      <c r="C797" s="123"/>
      <c r="D797" s="123"/>
      <c r="E797" s="123"/>
      <c r="F797" s="123"/>
      <c r="G797" s="123"/>
      <c r="H797" s="123"/>
      <c r="I797" s="17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3"/>
      <c r="AG797" s="123"/>
      <c r="AH797" s="123"/>
      <c r="AI797" s="123"/>
      <c r="AJ797" s="123"/>
      <c r="AK797" s="123"/>
      <c r="AL797" s="123"/>
      <c r="AM797" s="123"/>
      <c r="AN797" s="123"/>
      <c r="AO797" s="123"/>
      <c r="AP797" s="123"/>
      <c r="AQ797" s="123"/>
      <c r="AR797" s="123"/>
      <c r="AS797" s="123"/>
      <c r="AT797" s="123"/>
      <c r="AU797" s="123"/>
      <c r="AV797" s="123"/>
      <c r="AW797" s="123"/>
      <c r="AX797" s="123"/>
      <c r="AY797" s="123"/>
      <c r="AZ797" s="123"/>
      <c r="BA797" s="123"/>
      <c r="BB797" s="123"/>
      <c r="BC797" s="123"/>
      <c r="BD797" s="123"/>
      <c r="BE797" s="123"/>
      <c r="BF797" s="123"/>
      <c r="BG797" s="123"/>
      <c r="BH797" s="123"/>
      <c r="BI797" s="123"/>
      <c r="BJ797" s="123"/>
      <c r="BK797" s="123"/>
    </row>
    <row r="798" spans="1:63" ht="14.25" customHeight="1" x14ac:dyDescent="0.35">
      <c r="A798" s="123"/>
      <c r="B798" s="123"/>
      <c r="C798" s="123"/>
      <c r="D798" s="123"/>
      <c r="E798" s="123"/>
      <c r="F798" s="123"/>
      <c r="G798" s="123"/>
      <c r="H798" s="123"/>
      <c r="I798" s="17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3"/>
      <c r="AG798" s="123"/>
      <c r="AH798" s="123"/>
      <c r="AI798" s="123"/>
      <c r="AJ798" s="123"/>
      <c r="AK798" s="123"/>
      <c r="AL798" s="123"/>
      <c r="AM798" s="123"/>
      <c r="AN798" s="123"/>
      <c r="AO798" s="123"/>
      <c r="AP798" s="123"/>
      <c r="AQ798" s="123"/>
      <c r="AR798" s="123"/>
      <c r="AS798" s="123"/>
      <c r="AT798" s="123"/>
      <c r="AU798" s="123"/>
      <c r="AV798" s="123"/>
      <c r="AW798" s="123"/>
      <c r="AX798" s="123"/>
      <c r="AY798" s="123"/>
      <c r="AZ798" s="123"/>
      <c r="BA798" s="123"/>
      <c r="BB798" s="123"/>
      <c r="BC798" s="123"/>
      <c r="BD798" s="123"/>
      <c r="BE798" s="123"/>
      <c r="BF798" s="123"/>
      <c r="BG798" s="123"/>
      <c r="BH798" s="123"/>
      <c r="BI798" s="123"/>
      <c r="BJ798" s="123"/>
      <c r="BK798" s="123"/>
    </row>
    <row r="799" spans="1:63" ht="14.25" customHeight="1" x14ac:dyDescent="0.35">
      <c r="A799" s="123"/>
      <c r="B799" s="123"/>
      <c r="C799" s="123"/>
      <c r="D799" s="123"/>
      <c r="E799" s="123"/>
      <c r="F799" s="123"/>
      <c r="G799" s="123"/>
      <c r="H799" s="123"/>
      <c r="I799" s="17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3"/>
      <c r="AG799" s="123"/>
      <c r="AH799" s="123"/>
      <c r="AI799" s="123"/>
      <c r="AJ799" s="123"/>
      <c r="AK799" s="123"/>
      <c r="AL799" s="123"/>
      <c r="AM799" s="123"/>
      <c r="AN799" s="123"/>
      <c r="AO799" s="123"/>
      <c r="AP799" s="123"/>
      <c r="AQ799" s="123"/>
      <c r="AR799" s="123"/>
      <c r="AS799" s="123"/>
      <c r="AT799" s="123"/>
      <c r="AU799" s="123"/>
      <c r="AV799" s="123"/>
      <c r="AW799" s="123"/>
      <c r="AX799" s="123"/>
      <c r="AY799" s="123"/>
      <c r="AZ799" s="123"/>
      <c r="BA799" s="123"/>
      <c r="BB799" s="123"/>
      <c r="BC799" s="123"/>
      <c r="BD799" s="123"/>
      <c r="BE799" s="123"/>
      <c r="BF799" s="123"/>
      <c r="BG799" s="123"/>
      <c r="BH799" s="123"/>
      <c r="BI799" s="123"/>
      <c r="BJ799" s="123"/>
      <c r="BK799" s="123"/>
    </row>
    <row r="800" spans="1:63" ht="14.25" customHeight="1" x14ac:dyDescent="0.35">
      <c r="A800" s="123"/>
      <c r="B800" s="123"/>
      <c r="C800" s="123"/>
      <c r="D800" s="123"/>
      <c r="E800" s="123"/>
      <c r="F800" s="123"/>
      <c r="G800" s="123"/>
      <c r="H800" s="123"/>
      <c r="I800" s="17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3"/>
      <c r="AG800" s="123"/>
      <c r="AH800" s="123"/>
      <c r="AI800" s="123"/>
      <c r="AJ800" s="123"/>
      <c r="AK800" s="123"/>
      <c r="AL800" s="123"/>
      <c r="AM800" s="123"/>
      <c r="AN800" s="123"/>
      <c r="AO800" s="123"/>
      <c r="AP800" s="123"/>
      <c r="AQ800" s="123"/>
      <c r="AR800" s="123"/>
      <c r="AS800" s="123"/>
      <c r="AT800" s="123"/>
      <c r="AU800" s="123"/>
      <c r="AV800" s="123"/>
      <c r="AW800" s="123"/>
      <c r="AX800" s="123"/>
      <c r="AY800" s="123"/>
      <c r="AZ800" s="123"/>
      <c r="BA800" s="123"/>
      <c r="BB800" s="123"/>
      <c r="BC800" s="123"/>
      <c r="BD800" s="123"/>
      <c r="BE800" s="123"/>
      <c r="BF800" s="123"/>
      <c r="BG800" s="123"/>
      <c r="BH800" s="123"/>
      <c r="BI800" s="123"/>
      <c r="BJ800" s="123"/>
      <c r="BK800" s="123"/>
    </row>
    <row r="801" spans="1:63" ht="14.25" customHeight="1" x14ac:dyDescent="0.35">
      <c r="A801" s="123"/>
      <c r="B801" s="123"/>
      <c r="C801" s="123"/>
      <c r="D801" s="123"/>
      <c r="E801" s="123"/>
      <c r="F801" s="123"/>
      <c r="G801" s="123"/>
      <c r="H801" s="123"/>
      <c r="I801" s="17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23"/>
      <c r="AL801" s="123"/>
      <c r="AM801" s="123"/>
      <c r="AN801" s="123"/>
      <c r="AO801" s="123"/>
      <c r="AP801" s="123"/>
      <c r="AQ801" s="123"/>
      <c r="AR801" s="123"/>
      <c r="AS801" s="123"/>
      <c r="AT801" s="123"/>
      <c r="AU801" s="123"/>
      <c r="AV801" s="123"/>
      <c r="AW801" s="123"/>
      <c r="AX801" s="123"/>
      <c r="AY801" s="123"/>
      <c r="AZ801" s="123"/>
      <c r="BA801" s="123"/>
      <c r="BB801" s="123"/>
      <c r="BC801" s="123"/>
      <c r="BD801" s="123"/>
      <c r="BE801" s="123"/>
      <c r="BF801" s="123"/>
      <c r="BG801" s="123"/>
      <c r="BH801" s="123"/>
      <c r="BI801" s="123"/>
      <c r="BJ801" s="123"/>
      <c r="BK801" s="123"/>
    </row>
    <row r="802" spans="1:63" ht="14.25" customHeight="1" x14ac:dyDescent="0.35">
      <c r="A802" s="123"/>
      <c r="B802" s="123"/>
      <c r="C802" s="123"/>
      <c r="D802" s="123"/>
      <c r="E802" s="123"/>
      <c r="F802" s="123"/>
      <c r="G802" s="123"/>
      <c r="H802" s="123"/>
      <c r="I802" s="17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3"/>
      <c r="AG802" s="123"/>
      <c r="AH802" s="123"/>
      <c r="AI802" s="123"/>
      <c r="AJ802" s="123"/>
      <c r="AK802" s="123"/>
      <c r="AL802" s="123"/>
      <c r="AM802" s="123"/>
      <c r="AN802" s="123"/>
      <c r="AO802" s="123"/>
      <c r="AP802" s="123"/>
      <c r="AQ802" s="123"/>
      <c r="AR802" s="123"/>
      <c r="AS802" s="123"/>
      <c r="AT802" s="123"/>
      <c r="AU802" s="123"/>
      <c r="AV802" s="123"/>
      <c r="AW802" s="123"/>
      <c r="AX802" s="123"/>
      <c r="AY802" s="123"/>
      <c r="AZ802" s="123"/>
      <c r="BA802" s="123"/>
      <c r="BB802" s="123"/>
      <c r="BC802" s="123"/>
      <c r="BD802" s="123"/>
      <c r="BE802" s="123"/>
      <c r="BF802" s="123"/>
      <c r="BG802" s="123"/>
      <c r="BH802" s="123"/>
      <c r="BI802" s="123"/>
      <c r="BJ802" s="123"/>
      <c r="BK802" s="123"/>
    </row>
    <row r="803" spans="1:63" ht="14.25" customHeight="1" x14ac:dyDescent="0.35">
      <c r="A803" s="123"/>
      <c r="B803" s="123"/>
      <c r="C803" s="123"/>
      <c r="D803" s="123"/>
      <c r="E803" s="123"/>
      <c r="F803" s="123"/>
      <c r="G803" s="123"/>
      <c r="H803" s="123"/>
      <c r="I803" s="17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23"/>
      <c r="AL803" s="123"/>
      <c r="AM803" s="123"/>
      <c r="AN803" s="123"/>
      <c r="AO803" s="123"/>
      <c r="AP803" s="123"/>
      <c r="AQ803" s="123"/>
      <c r="AR803" s="123"/>
      <c r="AS803" s="123"/>
      <c r="AT803" s="123"/>
      <c r="AU803" s="123"/>
      <c r="AV803" s="123"/>
      <c r="AW803" s="123"/>
      <c r="AX803" s="123"/>
      <c r="AY803" s="123"/>
      <c r="AZ803" s="123"/>
      <c r="BA803" s="123"/>
      <c r="BB803" s="123"/>
      <c r="BC803" s="123"/>
      <c r="BD803" s="123"/>
      <c r="BE803" s="123"/>
      <c r="BF803" s="123"/>
      <c r="BG803" s="123"/>
      <c r="BH803" s="123"/>
      <c r="BI803" s="123"/>
      <c r="BJ803" s="123"/>
      <c r="BK803" s="123"/>
    </row>
    <row r="804" spans="1:63" ht="14.25" customHeight="1" x14ac:dyDescent="0.35">
      <c r="A804" s="123"/>
      <c r="B804" s="123"/>
      <c r="C804" s="123"/>
      <c r="D804" s="123"/>
      <c r="E804" s="123"/>
      <c r="F804" s="123"/>
      <c r="G804" s="123"/>
      <c r="H804" s="123"/>
      <c r="I804" s="17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3"/>
      <c r="AG804" s="123"/>
      <c r="AH804" s="123"/>
      <c r="AI804" s="123"/>
      <c r="AJ804" s="123"/>
      <c r="AK804" s="123"/>
      <c r="AL804" s="123"/>
      <c r="AM804" s="123"/>
      <c r="AN804" s="123"/>
      <c r="AO804" s="123"/>
      <c r="AP804" s="123"/>
      <c r="AQ804" s="123"/>
      <c r="AR804" s="123"/>
      <c r="AS804" s="123"/>
      <c r="AT804" s="123"/>
      <c r="AU804" s="123"/>
      <c r="AV804" s="123"/>
      <c r="AW804" s="123"/>
      <c r="AX804" s="123"/>
      <c r="AY804" s="123"/>
      <c r="AZ804" s="123"/>
      <c r="BA804" s="123"/>
      <c r="BB804" s="123"/>
      <c r="BC804" s="123"/>
      <c r="BD804" s="123"/>
      <c r="BE804" s="123"/>
      <c r="BF804" s="123"/>
      <c r="BG804" s="123"/>
      <c r="BH804" s="123"/>
      <c r="BI804" s="123"/>
      <c r="BJ804" s="123"/>
      <c r="BK804" s="123"/>
    </row>
    <row r="805" spans="1:63" ht="14.25" customHeight="1" x14ac:dyDescent="0.35">
      <c r="A805" s="123"/>
      <c r="B805" s="123"/>
      <c r="C805" s="123"/>
      <c r="D805" s="123"/>
      <c r="E805" s="123"/>
      <c r="F805" s="123"/>
      <c r="G805" s="123"/>
      <c r="H805" s="123"/>
      <c r="I805" s="17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3"/>
      <c r="AG805" s="123"/>
      <c r="AH805" s="123"/>
      <c r="AI805" s="123"/>
      <c r="AJ805" s="123"/>
      <c r="AK805" s="123"/>
      <c r="AL805" s="123"/>
      <c r="AM805" s="123"/>
      <c r="AN805" s="123"/>
      <c r="AO805" s="123"/>
      <c r="AP805" s="123"/>
      <c r="AQ805" s="123"/>
      <c r="AR805" s="123"/>
      <c r="AS805" s="123"/>
      <c r="AT805" s="123"/>
      <c r="AU805" s="123"/>
      <c r="AV805" s="123"/>
      <c r="AW805" s="123"/>
      <c r="AX805" s="123"/>
      <c r="AY805" s="123"/>
      <c r="AZ805" s="123"/>
      <c r="BA805" s="123"/>
      <c r="BB805" s="123"/>
      <c r="BC805" s="123"/>
      <c r="BD805" s="123"/>
      <c r="BE805" s="123"/>
      <c r="BF805" s="123"/>
      <c r="BG805" s="123"/>
      <c r="BH805" s="123"/>
      <c r="BI805" s="123"/>
      <c r="BJ805" s="123"/>
      <c r="BK805" s="123"/>
    </row>
    <row r="806" spans="1:63" ht="14.25" customHeight="1" x14ac:dyDescent="0.35">
      <c r="A806" s="123"/>
      <c r="B806" s="123"/>
      <c r="C806" s="123"/>
      <c r="D806" s="123"/>
      <c r="E806" s="123"/>
      <c r="F806" s="123"/>
      <c r="G806" s="123"/>
      <c r="H806" s="123"/>
      <c r="I806" s="17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3"/>
      <c r="AG806" s="123"/>
      <c r="AH806" s="123"/>
      <c r="AI806" s="123"/>
      <c r="AJ806" s="123"/>
      <c r="AK806" s="123"/>
      <c r="AL806" s="123"/>
      <c r="AM806" s="123"/>
      <c r="AN806" s="123"/>
      <c r="AO806" s="123"/>
      <c r="AP806" s="123"/>
      <c r="AQ806" s="123"/>
      <c r="AR806" s="123"/>
      <c r="AS806" s="123"/>
      <c r="AT806" s="123"/>
      <c r="AU806" s="123"/>
      <c r="AV806" s="123"/>
      <c r="AW806" s="123"/>
      <c r="AX806" s="123"/>
      <c r="AY806" s="123"/>
      <c r="AZ806" s="123"/>
      <c r="BA806" s="123"/>
      <c r="BB806" s="123"/>
      <c r="BC806" s="123"/>
      <c r="BD806" s="123"/>
      <c r="BE806" s="123"/>
      <c r="BF806" s="123"/>
      <c r="BG806" s="123"/>
      <c r="BH806" s="123"/>
      <c r="BI806" s="123"/>
      <c r="BJ806" s="123"/>
      <c r="BK806" s="123"/>
    </row>
    <row r="807" spans="1:63" ht="14.25" customHeight="1" x14ac:dyDescent="0.35">
      <c r="A807" s="123"/>
      <c r="B807" s="123"/>
      <c r="C807" s="123"/>
      <c r="D807" s="123"/>
      <c r="E807" s="123"/>
      <c r="F807" s="123"/>
      <c r="G807" s="123"/>
      <c r="H807" s="123"/>
      <c r="I807" s="17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3"/>
      <c r="AG807" s="123"/>
      <c r="AH807" s="123"/>
      <c r="AI807" s="123"/>
      <c r="AJ807" s="123"/>
      <c r="AK807" s="123"/>
      <c r="AL807" s="123"/>
      <c r="AM807" s="123"/>
      <c r="AN807" s="123"/>
      <c r="AO807" s="123"/>
      <c r="AP807" s="123"/>
      <c r="AQ807" s="123"/>
      <c r="AR807" s="123"/>
      <c r="AS807" s="123"/>
      <c r="AT807" s="123"/>
      <c r="AU807" s="123"/>
      <c r="AV807" s="123"/>
      <c r="AW807" s="123"/>
      <c r="AX807" s="123"/>
      <c r="AY807" s="123"/>
      <c r="AZ807" s="123"/>
      <c r="BA807" s="123"/>
      <c r="BB807" s="123"/>
      <c r="BC807" s="123"/>
      <c r="BD807" s="123"/>
      <c r="BE807" s="123"/>
      <c r="BF807" s="123"/>
      <c r="BG807" s="123"/>
      <c r="BH807" s="123"/>
      <c r="BI807" s="123"/>
      <c r="BJ807" s="123"/>
      <c r="BK807" s="123"/>
    </row>
    <row r="808" spans="1:63" ht="14.25" customHeight="1" x14ac:dyDescent="0.35">
      <c r="A808" s="123"/>
      <c r="B808" s="123"/>
      <c r="C808" s="123"/>
      <c r="D808" s="123"/>
      <c r="E808" s="123"/>
      <c r="F808" s="123"/>
      <c r="G808" s="123"/>
      <c r="H808" s="123"/>
      <c r="I808" s="17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23"/>
      <c r="AL808" s="123"/>
      <c r="AM808" s="123"/>
      <c r="AN808" s="123"/>
      <c r="AO808" s="123"/>
      <c r="AP808" s="123"/>
      <c r="AQ808" s="123"/>
      <c r="AR808" s="123"/>
      <c r="AS808" s="123"/>
      <c r="AT808" s="123"/>
      <c r="AU808" s="123"/>
      <c r="AV808" s="123"/>
      <c r="AW808" s="123"/>
      <c r="AX808" s="123"/>
      <c r="AY808" s="123"/>
      <c r="AZ808" s="123"/>
      <c r="BA808" s="123"/>
      <c r="BB808" s="123"/>
      <c r="BC808" s="123"/>
      <c r="BD808" s="123"/>
      <c r="BE808" s="123"/>
      <c r="BF808" s="123"/>
      <c r="BG808" s="123"/>
      <c r="BH808" s="123"/>
      <c r="BI808" s="123"/>
      <c r="BJ808" s="123"/>
      <c r="BK808" s="123"/>
    </row>
    <row r="809" spans="1:63" ht="14.25" customHeight="1" x14ac:dyDescent="0.35">
      <c r="A809" s="123"/>
      <c r="B809" s="123"/>
      <c r="C809" s="123"/>
      <c r="D809" s="123"/>
      <c r="E809" s="123"/>
      <c r="F809" s="123"/>
      <c r="G809" s="123"/>
      <c r="H809" s="123"/>
      <c r="I809" s="17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3"/>
      <c r="AG809" s="123"/>
      <c r="AH809" s="123"/>
      <c r="AI809" s="123"/>
      <c r="AJ809" s="123"/>
      <c r="AK809" s="123"/>
      <c r="AL809" s="123"/>
      <c r="AM809" s="123"/>
      <c r="AN809" s="123"/>
      <c r="AO809" s="123"/>
      <c r="AP809" s="123"/>
      <c r="AQ809" s="123"/>
      <c r="AR809" s="123"/>
      <c r="AS809" s="123"/>
      <c r="AT809" s="123"/>
      <c r="AU809" s="123"/>
      <c r="AV809" s="123"/>
      <c r="AW809" s="123"/>
      <c r="AX809" s="123"/>
      <c r="AY809" s="123"/>
      <c r="AZ809" s="123"/>
      <c r="BA809" s="123"/>
      <c r="BB809" s="123"/>
      <c r="BC809" s="123"/>
      <c r="BD809" s="123"/>
      <c r="BE809" s="123"/>
      <c r="BF809" s="123"/>
      <c r="BG809" s="123"/>
      <c r="BH809" s="123"/>
      <c r="BI809" s="123"/>
      <c r="BJ809" s="123"/>
      <c r="BK809" s="123"/>
    </row>
    <row r="810" spans="1:63" ht="14.25" customHeight="1" x14ac:dyDescent="0.35">
      <c r="A810" s="123"/>
      <c r="B810" s="123"/>
      <c r="C810" s="123"/>
      <c r="D810" s="123"/>
      <c r="E810" s="123"/>
      <c r="F810" s="123"/>
      <c r="G810" s="123"/>
      <c r="H810" s="123"/>
      <c r="I810" s="17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23"/>
      <c r="AL810" s="123"/>
      <c r="AM810" s="123"/>
      <c r="AN810" s="123"/>
      <c r="AO810" s="123"/>
      <c r="AP810" s="123"/>
      <c r="AQ810" s="123"/>
      <c r="AR810" s="123"/>
      <c r="AS810" s="123"/>
      <c r="AT810" s="123"/>
      <c r="AU810" s="123"/>
      <c r="AV810" s="123"/>
      <c r="AW810" s="123"/>
      <c r="AX810" s="123"/>
      <c r="AY810" s="123"/>
      <c r="AZ810" s="123"/>
      <c r="BA810" s="123"/>
      <c r="BB810" s="123"/>
      <c r="BC810" s="123"/>
      <c r="BD810" s="123"/>
      <c r="BE810" s="123"/>
      <c r="BF810" s="123"/>
      <c r="BG810" s="123"/>
      <c r="BH810" s="123"/>
      <c r="BI810" s="123"/>
      <c r="BJ810" s="123"/>
      <c r="BK810" s="123"/>
    </row>
    <row r="811" spans="1:63" ht="14.25" customHeight="1" x14ac:dyDescent="0.35">
      <c r="A811" s="123"/>
      <c r="B811" s="123"/>
      <c r="C811" s="123"/>
      <c r="D811" s="123"/>
      <c r="E811" s="123"/>
      <c r="F811" s="123"/>
      <c r="G811" s="123"/>
      <c r="H811" s="123"/>
      <c r="I811" s="17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3"/>
      <c r="AG811" s="123"/>
      <c r="AH811" s="123"/>
      <c r="AI811" s="123"/>
      <c r="AJ811" s="123"/>
      <c r="AK811" s="123"/>
      <c r="AL811" s="123"/>
      <c r="AM811" s="123"/>
      <c r="AN811" s="123"/>
      <c r="AO811" s="123"/>
      <c r="AP811" s="123"/>
      <c r="AQ811" s="123"/>
      <c r="AR811" s="123"/>
      <c r="AS811" s="123"/>
      <c r="AT811" s="123"/>
      <c r="AU811" s="123"/>
      <c r="AV811" s="123"/>
      <c r="AW811" s="123"/>
      <c r="AX811" s="123"/>
      <c r="AY811" s="123"/>
      <c r="AZ811" s="123"/>
      <c r="BA811" s="123"/>
      <c r="BB811" s="123"/>
      <c r="BC811" s="123"/>
      <c r="BD811" s="123"/>
      <c r="BE811" s="123"/>
      <c r="BF811" s="123"/>
      <c r="BG811" s="123"/>
      <c r="BH811" s="123"/>
      <c r="BI811" s="123"/>
      <c r="BJ811" s="123"/>
      <c r="BK811" s="123"/>
    </row>
    <row r="812" spans="1:63" ht="14.25" customHeight="1" x14ac:dyDescent="0.35">
      <c r="A812" s="123"/>
      <c r="B812" s="123"/>
      <c r="C812" s="123"/>
      <c r="D812" s="123"/>
      <c r="E812" s="123"/>
      <c r="F812" s="123"/>
      <c r="G812" s="123"/>
      <c r="H812" s="123"/>
      <c r="I812" s="17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3"/>
      <c r="AG812" s="123"/>
      <c r="AH812" s="123"/>
      <c r="AI812" s="123"/>
      <c r="AJ812" s="123"/>
      <c r="AK812" s="123"/>
      <c r="AL812" s="123"/>
      <c r="AM812" s="123"/>
      <c r="AN812" s="123"/>
      <c r="AO812" s="123"/>
      <c r="AP812" s="123"/>
      <c r="AQ812" s="123"/>
      <c r="AR812" s="123"/>
      <c r="AS812" s="123"/>
      <c r="AT812" s="123"/>
      <c r="AU812" s="123"/>
      <c r="AV812" s="123"/>
      <c r="AW812" s="123"/>
      <c r="AX812" s="123"/>
      <c r="AY812" s="123"/>
      <c r="AZ812" s="123"/>
      <c r="BA812" s="123"/>
      <c r="BB812" s="123"/>
      <c r="BC812" s="123"/>
      <c r="BD812" s="123"/>
      <c r="BE812" s="123"/>
      <c r="BF812" s="123"/>
      <c r="BG812" s="123"/>
      <c r="BH812" s="123"/>
      <c r="BI812" s="123"/>
      <c r="BJ812" s="123"/>
      <c r="BK812" s="123"/>
    </row>
    <row r="813" spans="1:63" ht="14.25" customHeight="1" x14ac:dyDescent="0.35">
      <c r="A813" s="123"/>
      <c r="B813" s="123"/>
      <c r="C813" s="123"/>
      <c r="D813" s="123"/>
      <c r="E813" s="123"/>
      <c r="F813" s="123"/>
      <c r="G813" s="123"/>
      <c r="H813" s="123"/>
      <c r="I813" s="17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3"/>
      <c r="AG813" s="123"/>
      <c r="AH813" s="123"/>
      <c r="AI813" s="123"/>
      <c r="AJ813" s="123"/>
      <c r="AK813" s="123"/>
      <c r="AL813" s="123"/>
      <c r="AM813" s="123"/>
      <c r="AN813" s="123"/>
      <c r="AO813" s="123"/>
      <c r="AP813" s="123"/>
      <c r="AQ813" s="123"/>
      <c r="AR813" s="123"/>
      <c r="AS813" s="123"/>
      <c r="AT813" s="123"/>
      <c r="AU813" s="123"/>
      <c r="AV813" s="123"/>
      <c r="AW813" s="123"/>
      <c r="AX813" s="123"/>
      <c r="AY813" s="123"/>
      <c r="AZ813" s="123"/>
      <c r="BA813" s="123"/>
      <c r="BB813" s="123"/>
      <c r="BC813" s="123"/>
      <c r="BD813" s="123"/>
      <c r="BE813" s="123"/>
      <c r="BF813" s="123"/>
      <c r="BG813" s="123"/>
      <c r="BH813" s="123"/>
      <c r="BI813" s="123"/>
      <c r="BJ813" s="123"/>
      <c r="BK813" s="123"/>
    </row>
    <row r="814" spans="1:63" ht="14.25" customHeight="1" x14ac:dyDescent="0.35">
      <c r="A814" s="123"/>
      <c r="B814" s="123"/>
      <c r="C814" s="123"/>
      <c r="D814" s="123"/>
      <c r="E814" s="123"/>
      <c r="F814" s="123"/>
      <c r="G814" s="123"/>
      <c r="H814" s="123"/>
      <c r="I814" s="17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3"/>
      <c r="AG814" s="123"/>
      <c r="AH814" s="123"/>
      <c r="AI814" s="123"/>
      <c r="AJ814" s="123"/>
      <c r="AK814" s="123"/>
      <c r="AL814" s="123"/>
      <c r="AM814" s="123"/>
      <c r="AN814" s="123"/>
      <c r="AO814" s="123"/>
      <c r="AP814" s="123"/>
      <c r="AQ814" s="123"/>
      <c r="AR814" s="123"/>
      <c r="AS814" s="123"/>
      <c r="AT814" s="123"/>
      <c r="AU814" s="123"/>
      <c r="AV814" s="123"/>
      <c r="AW814" s="123"/>
      <c r="AX814" s="123"/>
      <c r="AY814" s="123"/>
      <c r="AZ814" s="123"/>
      <c r="BA814" s="123"/>
      <c r="BB814" s="123"/>
      <c r="BC814" s="123"/>
      <c r="BD814" s="123"/>
      <c r="BE814" s="123"/>
      <c r="BF814" s="123"/>
      <c r="BG814" s="123"/>
      <c r="BH814" s="123"/>
      <c r="BI814" s="123"/>
      <c r="BJ814" s="123"/>
      <c r="BK814" s="123"/>
    </row>
    <row r="815" spans="1:63" ht="14.25" customHeight="1" x14ac:dyDescent="0.35">
      <c r="A815" s="123"/>
      <c r="B815" s="123"/>
      <c r="C815" s="123"/>
      <c r="D815" s="123"/>
      <c r="E815" s="123"/>
      <c r="F815" s="123"/>
      <c r="G815" s="123"/>
      <c r="H815" s="123"/>
      <c r="I815" s="17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3"/>
      <c r="AG815" s="123"/>
      <c r="AH815" s="123"/>
      <c r="AI815" s="123"/>
      <c r="AJ815" s="123"/>
      <c r="AK815" s="123"/>
      <c r="AL815" s="123"/>
      <c r="AM815" s="123"/>
      <c r="AN815" s="123"/>
      <c r="AO815" s="123"/>
      <c r="AP815" s="123"/>
      <c r="AQ815" s="123"/>
      <c r="AR815" s="123"/>
      <c r="AS815" s="123"/>
      <c r="AT815" s="123"/>
      <c r="AU815" s="123"/>
      <c r="AV815" s="123"/>
      <c r="AW815" s="123"/>
      <c r="AX815" s="123"/>
      <c r="AY815" s="123"/>
      <c r="AZ815" s="123"/>
      <c r="BA815" s="123"/>
      <c r="BB815" s="123"/>
      <c r="BC815" s="123"/>
      <c r="BD815" s="123"/>
      <c r="BE815" s="123"/>
      <c r="BF815" s="123"/>
      <c r="BG815" s="123"/>
      <c r="BH815" s="123"/>
      <c r="BI815" s="123"/>
      <c r="BJ815" s="123"/>
      <c r="BK815" s="123"/>
    </row>
    <row r="816" spans="1:63" ht="14.25" customHeight="1" x14ac:dyDescent="0.35">
      <c r="A816" s="123"/>
      <c r="B816" s="123"/>
      <c r="C816" s="123"/>
      <c r="D816" s="123"/>
      <c r="E816" s="123"/>
      <c r="F816" s="123"/>
      <c r="G816" s="123"/>
      <c r="H816" s="123"/>
      <c r="I816" s="17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3"/>
      <c r="AG816" s="123"/>
      <c r="AH816" s="123"/>
      <c r="AI816" s="123"/>
      <c r="AJ816" s="123"/>
      <c r="AK816" s="123"/>
      <c r="AL816" s="123"/>
      <c r="AM816" s="123"/>
      <c r="AN816" s="123"/>
      <c r="AO816" s="123"/>
      <c r="AP816" s="123"/>
      <c r="AQ816" s="123"/>
      <c r="AR816" s="123"/>
      <c r="AS816" s="123"/>
      <c r="AT816" s="123"/>
      <c r="AU816" s="123"/>
      <c r="AV816" s="123"/>
      <c r="AW816" s="123"/>
      <c r="AX816" s="123"/>
      <c r="AY816" s="123"/>
      <c r="AZ816" s="123"/>
      <c r="BA816" s="123"/>
      <c r="BB816" s="123"/>
      <c r="BC816" s="123"/>
      <c r="BD816" s="123"/>
      <c r="BE816" s="123"/>
      <c r="BF816" s="123"/>
      <c r="BG816" s="123"/>
      <c r="BH816" s="123"/>
      <c r="BI816" s="123"/>
      <c r="BJ816" s="123"/>
      <c r="BK816" s="123"/>
    </row>
    <row r="817" spans="1:63" ht="14.25" customHeight="1" x14ac:dyDescent="0.35">
      <c r="A817" s="123"/>
      <c r="B817" s="123"/>
      <c r="C817" s="123"/>
      <c r="D817" s="123"/>
      <c r="E817" s="123"/>
      <c r="F817" s="123"/>
      <c r="G817" s="123"/>
      <c r="H817" s="123"/>
      <c r="I817" s="17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3"/>
      <c r="AG817" s="123"/>
      <c r="AH817" s="123"/>
      <c r="AI817" s="123"/>
      <c r="AJ817" s="123"/>
      <c r="AK817" s="123"/>
      <c r="AL817" s="123"/>
      <c r="AM817" s="123"/>
      <c r="AN817" s="123"/>
      <c r="AO817" s="123"/>
      <c r="AP817" s="123"/>
      <c r="AQ817" s="123"/>
      <c r="AR817" s="123"/>
      <c r="AS817" s="123"/>
      <c r="AT817" s="123"/>
      <c r="AU817" s="123"/>
      <c r="AV817" s="123"/>
      <c r="AW817" s="123"/>
      <c r="AX817" s="123"/>
      <c r="AY817" s="123"/>
      <c r="AZ817" s="123"/>
      <c r="BA817" s="123"/>
      <c r="BB817" s="123"/>
      <c r="BC817" s="123"/>
      <c r="BD817" s="123"/>
      <c r="BE817" s="123"/>
      <c r="BF817" s="123"/>
      <c r="BG817" s="123"/>
      <c r="BH817" s="123"/>
      <c r="BI817" s="123"/>
      <c r="BJ817" s="123"/>
      <c r="BK817" s="123"/>
    </row>
    <row r="818" spans="1:63" ht="14.25" customHeight="1" x14ac:dyDescent="0.35">
      <c r="A818" s="123"/>
      <c r="B818" s="123"/>
      <c r="C818" s="123"/>
      <c r="D818" s="123"/>
      <c r="E818" s="123"/>
      <c r="F818" s="123"/>
      <c r="G818" s="123"/>
      <c r="H818" s="123"/>
      <c r="I818" s="17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3"/>
      <c r="AG818" s="123"/>
      <c r="AH818" s="123"/>
      <c r="AI818" s="123"/>
      <c r="AJ818" s="123"/>
      <c r="AK818" s="123"/>
      <c r="AL818" s="123"/>
      <c r="AM818" s="123"/>
      <c r="AN818" s="123"/>
      <c r="AO818" s="123"/>
      <c r="AP818" s="123"/>
      <c r="AQ818" s="123"/>
      <c r="AR818" s="123"/>
      <c r="AS818" s="123"/>
      <c r="AT818" s="123"/>
      <c r="AU818" s="123"/>
      <c r="AV818" s="123"/>
      <c r="AW818" s="123"/>
      <c r="AX818" s="123"/>
      <c r="AY818" s="123"/>
      <c r="AZ818" s="123"/>
      <c r="BA818" s="123"/>
      <c r="BB818" s="123"/>
      <c r="BC818" s="123"/>
      <c r="BD818" s="123"/>
      <c r="BE818" s="123"/>
      <c r="BF818" s="123"/>
      <c r="BG818" s="123"/>
      <c r="BH818" s="123"/>
      <c r="BI818" s="123"/>
      <c r="BJ818" s="123"/>
      <c r="BK818" s="123"/>
    </row>
    <row r="819" spans="1:63" ht="14.25" customHeight="1" x14ac:dyDescent="0.35">
      <c r="A819" s="123"/>
      <c r="B819" s="123"/>
      <c r="C819" s="123"/>
      <c r="D819" s="123"/>
      <c r="E819" s="123"/>
      <c r="F819" s="123"/>
      <c r="G819" s="123"/>
      <c r="H819" s="123"/>
      <c r="I819" s="17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3"/>
      <c r="AG819" s="123"/>
      <c r="AH819" s="123"/>
      <c r="AI819" s="123"/>
      <c r="AJ819" s="123"/>
      <c r="AK819" s="123"/>
      <c r="AL819" s="123"/>
      <c r="AM819" s="123"/>
      <c r="AN819" s="123"/>
      <c r="AO819" s="123"/>
      <c r="AP819" s="123"/>
      <c r="AQ819" s="123"/>
      <c r="AR819" s="123"/>
      <c r="AS819" s="123"/>
      <c r="AT819" s="123"/>
      <c r="AU819" s="123"/>
      <c r="AV819" s="123"/>
      <c r="AW819" s="123"/>
      <c r="AX819" s="123"/>
      <c r="AY819" s="123"/>
      <c r="AZ819" s="123"/>
      <c r="BA819" s="123"/>
      <c r="BB819" s="123"/>
      <c r="BC819" s="123"/>
      <c r="BD819" s="123"/>
      <c r="BE819" s="123"/>
      <c r="BF819" s="123"/>
      <c r="BG819" s="123"/>
      <c r="BH819" s="123"/>
      <c r="BI819" s="123"/>
      <c r="BJ819" s="123"/>
      <c r="BK819" s="123"/>
    </row>
    <row r="820" spans="1:63" ht="14.25" customHeight="1" x14ac:dyDescent="0.35">
      <c r="A820" s="123"/>
      <c r="B820" s="123"/>
      <c r="C820" s="123"/>
      <c r="D820" s="123"/>
      <c r="E820" s="123"/>
      <c r="F820" s="123"/>
      <c r="G820" s="123"/>
      <c r="H820" s="123"/>
      <c r="I820" s="17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3"/>
      <c r="AG820" s="123"/>
      <c r="AH820" s="123"/>
      <c r="AI820" s="123"/>
      <c r="AJ820" s="123"/>
      <c r="AK820" s="123"/>
      <c r="AL820" s="123"/>
      <c r="AM820" s="123"/>
      <c r="AN820" s="123"/>
      <c r="AO820" s="123"/>
      <c r="AP820" s="123"/>
      <c r="AQ820" s="123"/>
      <c r="AR820" s="123"/>
      <c r="AS820" s="123"/>
      <c r="AT820" s="123"/>
      <c r="AU820" s="123"/>
      <c r="AV820" s="123"/>
      <c r="AW820" s="123"/>
      <c r="AX820" s="123"/>
      <c r="AY820" s="123"/>
      <c r="AZ820" s="123"/>
      <c r="BA820" s="123"/>
      <c r="BB820" s="123"/>
      <c r="BC820" s="123"/>
      <c r="BD820" s="123"/>
      <c r="BE820" s="123"/>
      <c r="BF820" s="123"/>
      <c r="BG820" s="123"/>
      <c r="BH820" s="123"/>
      <c r="BI820" s="123"/>
      <c r="BJ820" s="123"/>
      <c r="BK820" s="123"/>
    </row>
    <row r="821" spans="1:63" ht="14.25" customHeight="1" x14ac:dyDescent="0.35">
      <c r="A821" s="123"/>
      <c r="B821" s="123"/>
      <c r="C821" s="123"/>
      <c r="D821" s="123"/>
      <c r="E821" s="123"/>
      <c r="F821" s="123"/>
      <c r="G821" s="123"/>
      <c r="H821" s="123"/>
      <c r="I821" s="17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3"/>
      <c r="AG821" s="123"/>
      <c r="AH821" s="123"/>
      <c r="AI821" s="123"/>
      <c r="AJ821" s="123"/>
      <c r="AK821" s="123"/>
      <c r="AL821" s="123"/>
      <c r="AM821" s="123"/>
      <c r="AN821" s="123"/>
      <c r="AO821" s="123"/>
      <c r="AP821" s="123"/>
      <c r="AQ821" s="123"/>
      <c r="AR821" s="123"/>
      <c r="AS821" s="123"/>
      <c r="AT821" s="123"/>
      <c r="AU821" s="123"/>
      <c r="AV821" s="123"/>
      <c r="AW821" s="123"/>
      <c r="AX821" s="123"/>
      <c r="AY821" s="123"/>
      <c r="AZ821" s="123"/>
      <c r="BA821" s="123"/>
      <c r="BB821" s="123"/>
      <c r="BC821" s="123"/>
      <c r="BD821" s="123"/>
      <c r="BE821" s="123"/>
      <c r="BF821" s="123"/>
      <c r="BG821" s="123"/>
      <c r="BH821" s="123"/>
      <c r="BI821" s="123"/>
      <c r="BJ821" s="123"/>
      <c r="BK821" s="123"/>
    </row>
    <row r="822" spans="1:63" ht="14.25" customHeight="1" x14ac:dyDescent="0.35">
      <c r="A822" s="123"/>
      <c r="B822" s="123"/>
      <c r="C822" s="123"/>
      <c r="D822" s="123"/>
      <c r="E822" s="123"/>
      <c r="F822" s="123"/>
      <c r="G822" s="123"/>
      <c r="H822" s="123"/>
      <c r="I822" s="17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3"/>
      <c r="AG822" s="123"/>
      <c r="AH822" s="123"/>
      <c r="AI822" s="123"/>
      <c r="AJ822" s="123"/>
      <c r="AK822" s="123"/>
      <c r="AL822" s="123"/>
      <c r="AM822" s="123"/>
      <c r="AN822" s="123"/>
      <c r="AO822" s="123"/>
      <c r="AP822" s="123"/>
      <c r="AQ822" s="123"/>
      <c r="AR822" s="123"/>
      <c r="AS822" s="123"/>
      <c r="AT822" s="123"/>
      <c r="AU822" s="123"/>
      <c r="AV822" s="123"/>
      <c r="AW822" s="123"/>
      <c r="AX822" s="123"/>
      <c r="AY822" s="123"/>
      <c r="AZ822" s="123"/>
      <c r="BA822" s="123"/>
      <c r="BB822" s="123"/>
      <c r="BC822" s="123"/>
      <c r="BD822" s="123"/>
      <c r="BE822" s="123"/>
      <c r="BF822" s="123"/>
      <c r="BG822" s="123"/>
      <c r="BH822" s="123"/>
      <c r="BI822" s="123"/>
      <c r="BJ822" s="123"/>
      <c r="BK822" s="123"/>
    </row>
    <row r="823" spans="1:63" ht="14.25" customHeight="1" x14ac:dyDescent="0.35">
      <c r="A823" s="123"/>
      <c r="B823" s="123"/>
      <c r="C823" s="123"/>
      <c r="D823" s="123"/>
      <c r="E823" s="123"/>
      <c r="F823" s="123"/>
      <c r="G823" s="123"/>
      <c r="H823" s="123"/>
      <c r="I823" s="17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3"/>
      <c r="AG823" s="123"/>
      <c r="AH823" s="123"/>
      <c r="AI823" s="123"/>
      <c r="AJ823" s="123"/>
      <c r="AK823" s="123"/>
      <c r="AL823" s="123"/>
      <c r="AM823" s="123"/>
      <c r="AN823" s="123"/>
      <c r="AO823" s="123"/>
      <c r="AP823" s="123"/>
      <c r="AQ823" s="123"/>
      <c r="AR823" s="123"/>
      <c r="AS823" s="123"/>
      <c r="AT823" s="123"/>
      <c r="AU823" s="123"/>
      <c r="AV823" s="123"/>
      <c r="AW823" s="123"/>
      <c r="AX823" s="123"/>
      <c r="AY823" s="123"/>
      <c r="AZ823" s="123"/>
      <c r="BA823" s="123"/>
      <c r="BB823" s="123"/>
      <c r="BC823" s="123"/>
      <c r="BD823" s="123"/>
      <c r="BE823" s="123"/>
      <c r="BF823" s="123"/>
      <c r="BG823" s="123"/>
      <c r="BH823" s="123"/>
      <c r="BI823" s="123"/>
      <c r="BJ823" s="123"/>
      <c r="BK823" s="123"/>
    </row>
    <row r="824" spans="1:63" ht="14.25" customHeight="1" x14ac:dyDescent="0.35">
      <c r="A824" s="123"/>
      <c r="B824" s="123"/>
      <c r="C824" s="123"/>
      <c r="D824" s="123"/>
      <c r="E824" s="123"/>
      <c r="F824" s="123"/>
      <c r="G824" s="123"/>
      <c r="H824" s="123"/>
      <c r="I824" s="17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3"/>
      <c r="AG824" s="123"/>
      <c r="AH824" s="123"/>
      <c r="AI824" s="123"/>
      <c r="AJ824" s="123"/>
      <c r="AK824" s="123"/>
      <c r="AL824" s="123"/>
      <c r="AM824" s="123"/>
      <c r="AN824" s="123"/>
      <c r="AO824" s="123"/>
      <c r="AP824" s="123"/>
      <c r="AQ824" s="123"/>
      <c r="AR824" s="123"/>
      <c r="AS824" s="123"/>
      <c r="AT824" s="123"/>
      <c r="AU824" s="123"/>
      <c r="AV824" s="123"/>
      <c r="AW824" s="123"/>
      <c r="AX824" s="123"/>
      <c r="AY824" s="123"/>
      <c r="AZ824" s="123"/>
      <c r="BA824" s="123"/>
      <c r="BB824" s="123"/>
      <c r="BC824" s="123"/>
      <c r="BD824" s="123"/>
      <c r="BE824" s="123"/>
      <c r="BF824" s="123"/>
      <c r="BG824" s="123"/>
      <c r="BH824" s="123"/>
      <c r="BI824" s="123"/>
      <c r="BJ824" s="123"/>
      <c r="BK824" s="123"/>
    </row>
    <row r="825" spans="1:63" ht="14.25" customHeight="1" x14ac:dyDescent="0.35">
      <c r="A825" s="123"/>
      <c r="B825" s="123"/>
      <c r="C825" s="123"/>
      <c r="D825" s="123"/>
      <c r="E825" s="123"/>
      <c r="F825" s="123"/>
      <c r="G825" s="123"/>
      <c r="H825" s="123"/>
      <c r="I825" s="17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3"/>
      <c r="AG825" s="123"/>
      <c r="AH825" s="123"/>
      <c r="AI825" s="123"/>
      <c r="AJ825" s="123"/>
      <c r="AK825" s="123"/>
      <c r="AL825" s="123"/>
      <c r="AM825" s="123"/>
      <c r="AN825" s="123"/>
      <c r="AO825" s="123"/>
      <c r="AP825" s="123"/>
      <c r="AQ825" s="123"/>
      <c r="AR825" s="123"/>
      <c r="AS825" s="123"/>
      <c r="AT825" s="123"/>
      <c r="AU825" s="123"/>
      <c r="AV825" s="123"/>
      <c r="AW825" s="123"/>
      <c r="AX825" s="123"/>
      <c r="AY825" s="123"/>
      <c r="AZ825" s="123"/>
      <c r="BA825" s="123"/>
      <c r="BB825" s="123"/>
      <c r="BC825" s="123"/>
      <c r="BD825" s="123"/>
      <c r="BE825" s="123"/>
      <c r="BF825" s="123"/>
      <c r="BG825" s="123"/>
      <c r="BH825" s="123"/>
      <c r="BI825" s="123"/>
      <c r="BJ825" s="123"/>
      <c r="BK825" s="123"/>
    </row>
    <row r="826" spans="1:63" ht="14.25" customHeight="1" x14ac:dyDescent="0.35">
      <c r="A826" s="123"/>
      <c r="B826" s="123"/>
      <c r="C826" s="123"/>
      <c r="D826" s="123"/>
      <c r="E826" s="123"/>
      <c r="F826" s="123"/>
      <c r="G826" s="123"/>
      <c r="H826" s="123"/>
      <c r="I826" s="17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3"/>
      <c r="AG826" s="123"/>
      <c r="AH826" s="123"/>
      <c r="AI826" s="123"/>
      <c r="AJ826" s="123"/>
      <c r="AK826" s="123"/>
      <c r="AL826" s="123"/>
      <c r="AM826" s="123"/>
      <c r="AN826" s="123"/>
      <c r="AO826" s="123"/>
      <c r="AP826" s="123"/>
      <c r="AQ826" s="123"/>
      <c r="AR826" s="123"/>
      <c r="AS826" s="123"/>
      <c r="AT826" s="123"/>
      <c r="AU826" s="123"/>
      <c r="AV826" s="123"/>
      <c r="AW826" s="123"/>
      <c r="AX826" s="123"/>
      <c r="AY826" s="123"/>
      <c r="AZ826" s="123"/>
      <c r="BA826" s="123"/>
      <c r="BB826" s="123"/>
      <c r="BC826" s="123"/>
      <c r="BD826" s="123"/>
      <c r="BE826" s="123"/>
      <c r="BF826" s="123"/>
      <c r="BG826" s="123"/>
      <c r="BH826" s="123"/>
      <c r="BI826" s="123"/>
      <c r="BJ826" s="123"/>
      <c r="BK826" s="123"/>
    </row>
    <row r="827" spans="1:63" ht="14.25" customHeight="1" x14ac:dyDescent="0.35">
      <c r="A827" s="123"/>
      <c r="B827" s="123"/>
      <c r="C827" s="123"/>
      <c r="D827" s="123"/>
      <c r="E827" s="123"/>
      <c r="F827" s="123"/>
      <c r="G827" s="123"/>
      <c r="H827" s="123"/>
      <c r="I827" s="17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3"/>
      <c r="AG827" s="123"/>
      <c r="AH827" s="123"/>
      <c r="AI827" s="123"/>
      <c r="AJ827" s="123"/>
      <c r="AK827" s="123"/>
      <c r="AL827" s="123"/>
      <c r="AM827" s="123"/>
      <c r="AN827" s="123"/>
      <c r="AO827" s="123"/>
      <c r="AP827" s="123"/>
      <c r="AQ827" s="123"/>
      <c r="AR827" s="123"/>
      <c r="AS827" s="123"/>
      <c r="AT827" s="123"/>
      <c r="AU827" s="123"/>
      <c r="AV827" s="123"/>
      <c r="AW827" s="123"/>
      <c r="AX827" s="123"/>
      <c r="AY827" s="123"/>
      <c r="AZ827" s="123"/>
      <c r="BA827" s="123"/>
      <c r="BB827" s="123"/>
      <c r="BC827" s="123"/>
      <c r="BD827" s="123"/>
      <c r="BE827" s="123"/>
      <c r="BF827" s="123"/>
      <c r="BG827" s="123"/>
      <c r="BH827" s="123"/>
      <c r="BI827" s="123"/>
      <c r="BJ827" s="123"/>
      <c r="BK827" s="123"/>
    </row>
    <row r="828" spans="1:63" ht="14.25" customHeight="1" x14ac:dyDescent="0.35">
      <c r="A828" s="123"/>
      <c r="B828" s="123"/>
      <c r="C828" s="123"/>
      <c r="D828" s="123"/>
      <c r="E828" s="123"/>
      <c r="F828" s="123"/>
      <c r="G828" s="123"/>
      <c r="H828" s="123"/>
      <c r="I828" s="17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3"/>
      <c r="AG828" s="123"/>
      <c r="AH828" s="123"/>
      <c r="AI828" s="123"/>
      <c r="AJ828" s="123"/>
      <c r="AK828" s="123"/>
      <c r="AL828" s="123"/>
      <c r="AM828" s="123"/>
      <c r="AN828" s="123"/>
      <c r="AO828" s="123"/>
      <c r="AP828" s="123"/>
      <c r="AQ828" s="123"/>
      <c r="AR828" s="123"/>
      <c r="AS828" s="123"/>
      <c r="AT828" s="123"/>
      <c r="AU828" s="123"/>
      <c r="AV828" s="123"/>
      <c r="AW828" s="123"/>
      <c r="AX828" s="123"/>
      <c r="AY828" s="123"/>
      <c r="AZ828" s="123"/>
      <c r="BA828" s="123"/>
      <c r="BB828" s="123"/>
      <c r="BC828" s="123"/>
      <c r="BD828" s="123"/>
      <c r="BE828" s="123"/>
      <c r="BF828" s="123"/>
      <c r="BG828" s="123"/>
      <c r="BH828" s="123"/>
      <c r="BI828" s="123"/>
      <c r="BJ828" s="123"/>
      <c r="BK828" s="123"/>
    </row>
    <row r="829" spans="1:63" ht="14.25" customHeight="1" x14ac:dyDescent="0.35">
      <c r="A829" s="123"/>
      <c r="B829" s="123"/>
      <c r="C829" s="123"/>
      <c r="D829" s="123"/>
      <c r="E829" s="123"/>
      <c r="F829" s="123"/>
      <c r="G829" s="123"/>
      <c r="H829" s="123"/>
      <c r="I829" s="17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3"/>
      <c r="AG829" s="123"/>
      <c r="AH829" s="123"/>
      <c r="AI829" s="123"/>
      <c r="AJ829" s="123"/>
      <c r="AK829" s="123"/>
      <c r="AL829" s="123"/>
      <c r="AM829" s="123"/>
      <c r="AN829" s="123"/>
      <c r="AO829" s="123"/>
      <c r="AP829" s="123"/>
      <c r="AQ829" s="123"/>
      <c r="AR829" s="123"/>
      <c r="AS829" s="123"/>
      <c r="AT829" s="123"/>
      <c r="AU829" s="123"/>
      <c r="AV829" s="123"/>
      <c r="AW829" s="123"/>
      <c r="AX829" s="123"/>
      <c r="AY829" s="123"/>
      <c r="AZ829" s="123"/>
      <c r="BA829" s="123"/>
      <c r="BB829" s="123"/>
      <c r="BC829" s="123"/>
      <c r="BD829" s="123"/>
      <c r="BE829" s="123"/>
      <c r="BF829" s="123"/>
      <c r="BG829" s="123"/>
      <c r="BH829" s="123"/>
      <c r="BI829" s="123"/>
      <c r="BJ829" s="123"/>
      <c r="BK829" s="123"/>
    </row>
    <row r="830" spans="1:63" ht="14.25" customHeight="1" x14ac:dyDescent="0.35">
      <c r="A830" s="123"/>
      <c r="B830" s="123"/>
      <c r="C830" s="123"/>
      <c r="D830" s="123"/>
      <c r="E830" s="123"/>
      <c r="F830" s="123"/>
      <c r="G830" s="123"/>
      <c r="H830" s="123"/>
      <c r="I830" s="17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3"/>
      <c r="AG830" s="123"/>
      <c r="AH830" s="123"/>
      <c r="AI830" s="123"/>
      <c r="AJ830" s="123"/>
      <c r="AK830" s="123"/>
      <c r="AL830" s="123"/>
      <c r="AM830" s="123"/>
      <c r="AN830" s="123"/>
      <c r="AO830" s="123"/>
      <c r="AP830" s="123"/>
      <c r="AQ830" s="123"/>
      <c r="AR830" s="123"/>
      <c r="AS830" s="123"/>
      <c r="AT830" s="123"/>
      <c r="AU830" s="123"/>
      <c r="AV830" s="123"/>
      <c r="AW830" s="123"/>
      <c r="AX830" s="123"/>
      <c r="AY830" s="123"/>
      <c r="AZ830" s="123"/>
      <c r="BA830" s="123"/>
      <c r="BB830" s="123"/>
      <c r="BC830" s="123"/>
      <c r="BD830" s="123"/>
      <c r="BE830" s="123"/>
      <c r="BF830" s="123"/>
      <c r="BG830" s="123"/>
      <c r="BH830" s="123"/>
      <c r="BI830" s="123"/>
      <c r="BJ830" s="123"/>
      <c r="BK830" s="123"/>
    </row>
    <row r="831" spans="1:63" ht="14.25" customHeight="1" x14ac:dyDescent="0.35">
      <c r="A831" s="123"/>
      <c r="B831" s="123"/>
      <c r="C831" s="123"/>
      <c r="D831" s="123"/>
      <c r="E831" s="123"/>
      <c r="F831" s="123"/>
      <c r="G831" s="123"/>
      <c r="H831" s="123"/>
      <c r="I831" s="17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3"/>
      <c r="AG831" s="123"/>
      <c r="AH831" s="123"/>
      <c r="AI831" s="123"/>
      <c r="AJ831" s="123"/>
      <c r="AK831" s="123"/>
      <c r="AL831" s="123"/>
      <c r="AM831" s="123"/>
      <c r="AN831" s="123"/>
      <c r="AO831" s="123"/>
      <c r="AP831" s="123"/>
      <c r="AQ831" s="123"/>
      <c r="AR831" s="123"/>
      <c r="AS831" s="123"/>
      <c r="AT831" s="123"/>
      <c r="AU831" s="123"/>
      <c r="AV831" s="123"/>
      <c r="AW831" s="123"/>
      <c r="AX831" s="123"/>
      <c r="AY831" s="123"/>
      <c r="AZ831" s="123"/>
      <c r="BA831" s="123"/>
      <c r="BB831" s="123"/>
      <c r="BC831" s="123"/>
      <c r="BD831" s="123"/>
      <c r="BE831" s="123"/>
      <c r="BF831" s="123"/>
      <c r="BG831" s="123"/>
      <c r="BH831" s="123"/>
      <c r="BI831" s="123"/>
      <c r="BJ831" s="123"/>
      <c r="BK831" s="123"/>
    </row>
    <row r="832" spans="1:63" ht="14.25" customHeight="1" x14ac:dyDescent="0.35">
      <c r="A832" s="123"/>
      <c r="B832" s="123"/>
      <c r="C832" s="123"/>
      <c r="D832" s="123"/>
      <c r="E832" s="123"/>
      <c r="F832" s="123"/>
      <c r="G832" s="123"/>
      <c r="H832" s="123"/>
      <c r="I832" s="17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3"/>
      <c r="AG832" s="123"/>
      <c r="AH832" s="123"/>
      <c r="AI832" s="123"/>
      <c r="AJ832" s="123"/>
      <c r="AK832" s="123"/>
      <c r="AL832" s="123"/>
      <c r="AM832" s="123"/>
      <c r="AN832" s="123"/>
      <c r="AO832" s="123"/>
      <c r="AP832" s="123"/>
      <c r="AQ832" s="123"/>
      <c r="AR832" s="123"/>
      <c r="AS832" s="123"/>
      <c r="AT832" s="123"/>
      <c r="AU832" s="123"/>
      <c r="AV832" s="123"/>
      <c r="AW832" s="123"/>
      <c r="AX832" s="123"/>
      <c r="AY832" s="123"/>
      <c r="AZ832" s="123"/>
      <c r="BA832" s="123"/>
      <c r="BB832" s="123"/>
      <c r="BC832" s="123"/>
      <c r="BD832" s="123"/>
      <c r="BE832" s="123"/>
      <c r="BF832" s="123"/>
      <c r="BG832" s="123"/>
      <c r="BH832" s="123"/>
      <c r="BI832" s="123"/>
      <c r="BJ832" s="123"/>
      <c r="BK832" s="123"/>
    </row>
    <row r="833" spans="1:63" ht="14.25" customHeight="1" x14ac:dyDescent="0.35">
      <c r="A833" s="123"/>
      <c r="B833" s="123"/>
      <c r="C833" s="123"/>
      <c r="D833" s="123"/>
      <c r="E833" s="123"/>
      <c r="F833" s="123"/>
      <c r="G833" s="123"/>
      <c r="H833" s="123"/>
      <c r="I833" s="17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3"/>
      <c r="AG833" s="123"/>
      <c r="AH833" s="123"/>
      <c r="AI833" s="123"/>
      <c r="AJ833" s="123"/>
      <c r="AK833" s="123"/>
      <c r="AL833" s="123"/>
      <c r="AM833" s="123"/>
      <c r="AN833" s="123"/>
      <c r="AO833" s="123"/>
      <c r="AP833" s="123"/>
      <c r="AQ833" s="123"/>
      <c r="AR833" s="123"/>
      <c r="AS833" s="123"/>
      <c r="AT833" s="123"/>
      <c r="AU833" s="123"/>
      <c r="AV833" s="123"/>
      <c r="AW833" s="123"/>
      <c r="AX833" s="123"/>
      <c r="AY833" s="123"/>
      <c r="AZ833" s="123"/>
      <c r="BA833" s="123"/>
      <c r="BB833" s="123"/>
      <c r="BC833" s="123"/>
      <c r="BD833" s="123"/>
      <c r="BE833" s="123"/>
      <c r="BF833" s="123"/>
      <c r="BG833" s="123"/>
      <c r="BH833" s="123"/>
      <c r="BI833" s="123"/>
      <c r="BJ833" s="123"/>
      <c r="BK833" s="123"/>
    </row>
    <row r="834" spans="1:63" ht="14.25" customHeight="1" x14ac:dyDescent="0.35">
      <c r="A834" s="123"/>
      <c r="B834" s="123"/>
      <c r="C834" s="123"/>
      <c r="D834" s="123"/>
      <c r="E834" s="123"/>
      <c r="F834" s="123"/>
      <c r="G834" s="123"/>
      <c r="H834" s="123"/>
      <c r="I834" s="17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3"/>
      <c r="AG834" s="123"/>
      <c r="AH834" s="123"/>
      <c r="AI834" s="123"/>
      <c r="AJ834" s="123"/>
      <c r="AK834" s="123"/>
      <c r="AL834" s="123"/>
      <c r="AM834" s="123"/>
      <c r="AN834" s="123"/>
      <c r="AO834" s="123"/>
      <c r="AP834" s="123"/>
      <c r="AQ834" s="123"/>
      <c r="AR834" s="123"/>
      <c r="AS834" s="123"/>
      <c r="AT834" s="123"/>
      <c r="AU834" s="123"/>
      <c r="AV834" s="123"/>
      <c r="AW834" s="123"/>
      <c r="AX834" s="123"/>
      <c r="AY834" s="123"/>
      <c r="AZ834" s="123"/>
      <c r="BA834" s="123"/>
      <c r="BB834" s="123"/>
      <c r="BC834" s="123"/>
      <c r="BD834" s="123"/>
      <c r="BE834" s="123"/>
      <c r="BF834" s="123"/>
      <c r="BG834" s="123"/>
      <c r="BH834" s="123"/>
      <c r="BI834" s="123"/>
      <c r="BJ834" s="123"/>
      <c r="BK834" s="123"/>
    </row>
    <row r="835" spans="1:63" ht="14.25" customHeight="1" x14ac:dyDescent="0.35">
      <c r="A835" s="123"/>
      <c r="B835" s="123"/>
      <c r="C835" s="123"/>
      <c r="D835" s="123"/>
      <c r="E835" s="123"/>
      <c r="F835" s="123"/>
      <c r="G835" s="123"/>
      <c r="H835" s="123"/>
      <c r="I835" s="17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3"/>
      <c r="AG835" s="123"/>
      <c r="AH835" s="123"/>
      <c r="AI835" s="123"/>
      <c r="AJ835" s="123"/>
      <c r="AK835" s="123"/>
      <c r="AL835" s="123"/>
      <c r="AM835" s="123"/>
      <c r="AN835" s="123"/>
      <c r="AO835" s="123"/>
      <c r="AP835" s="123"/>
      <c r="AQ835" s="123"/>
      <c r="AR835" s="123"/>
      <c r="AS835" s="123"/>
      <c r="AT835" s="123"/>
      <c r="AU835" s="123"/>
      <c r="AV835" s="123"/>
      <c r="AW835" s="123"/>
      <c r="AX835" s="123"/>
      <c r="AY835" s="123"/>
      <c r="AZ835" s="123"/>
      <c r="BA835" s="123"/>
      <c r="BB835" s="123"/>
      <c r="BC835" s="123"/>
      <c r="BD835" s="123"/>
      <c r="BE835" s="123"/>
      <c r="BF835" s="123"/>
      <c r="BG835" s="123"/>
      <c r="BH835" s="123"/>
      <c r="BI835" s="123"/>
      <c r="BJ835" s="123"/>
      <c r="BK835" s="123"/>
    </row>
    <row r="836" spans="1:63" ht="14.25" customHeight="1" x14ac:dyDescent="0.35">
      <c r="A836" s="123"/>
      <c r="B836" s="123"/>
      <c r="C836" s="123"/>
      <c r="D836" s="123"/>
      <c r="E836" s="123"/>
      <c r="F836" s="123"/>
      <c r="G836" s="123"/>
      <c r="H836" s="123"/>
      <c r="I836" s="17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3"/>
      <c r="AG836" s="123"/>
      <c r="AH836" s="123"/>
      <c r="AI836" s="123"/>
      <c r="AJ836" s="123"/>
      <c r="AK836" s="123"/>
      <c r="AL836" s="123"/>
      <c r="AM836" s="123"/>
      <c r="AN836" s="123"/>
      <c r="AO836" s="123"/>
      <c r="AP836" s="123"/>
      <c r="AQ836" s="123"/>
      <c r="AR836" s="123"/>
      <c r="AS836" s="123"/>
      <c r="AT836" s="123"/>
      <c r="AU836" s="123"/>
      <c r="AV836" s="123"/>
      <c r="AW836" s="123"/>
      <c r="AX836" s="123"/>
      <c r="AY836" s="123"/>
      <c r="AZ836" s="123"/>
      <c r="BA836" s="123"/>
      <c r="BB836" s="123"/>
      <c r="BC836" s="123"/>
      <c r="BD836" s="123"/>
      <c r="BE836" s="123"/>
      <c r="BF836" s="123"/>
      <c r="BG836" s="123"/>
      <c r="BH836" s="123"/>
      <c r="BI836" s="123"/>
      <c r="BJ836" s="123"/>
      <c r="BK836" s="123"/>
    </row>
    <row r="837" spans="1:63" ht="14.25" customHeight="1" x14ac:dyDescent="0.35">
      <c r="A837" s="123"/>
      <c r="B837" s="123"/>
      <c r="C837" s="123"/>
      <c r="D837" s="123"/>
      <c r="E837" s="123"/>
      <c r="F837" s="123"/>
      <c r="G837" s="123"/>
      <c r="H837" s="123"/>
      <c r="I837" s="17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3"/>
      <c r="AG837" s="123"/>
      <c r="AH837" s="123"/>
      <c r="AI837" s="123"/>
      <c r="AJ837" s="123"/>
      <c r="AK837" s="123"/>
      <c r="AL837" s="123"/>
      <c r="AM837" s="123"/>
      <c r="AN837" s="123"/>
      <c r="AO837" s="123"/>
      <c r="AP837" s="123"/>
      <c r="AQ837" s="123"/>
      <c r="AR837" s="123"/>
      <c r="AS837" s="123"/>
      <c r="AT837" s="123"/>
      <c r="AU837" s="123"/>
      <c r="AV837" s="123"/>
      <c r="AW837" s="123"/>
      <c r="AX837" s="123"/>
      <c r="AY837" s="123"/>
      <c r="AZ837" s="123"/>
      <c r="BA837" s="123"/>
      <c r="BB837" s="123"/>
      <c r="BC837" s="123"/>
      <c r="BD837" s="123"/>
      <c r="BE837" s="123"/>
      <c r="BF837" s="123"/>
      <c r="BG837" s="123"/>
      <c r="BH837" s="123"/>
      <c r="BI837" s="123"/>
      <c r="BJ837" s="123"/>
      <c r="BK837" s="123"/>
    </row>
    <row r="838" spans="1:63" ht="14.25" customHeight="1" x14ac:dyDescent="0.35">
      <c r="A838" s="123"/>
      <c r="B838" s="123"/>
      <c r="C838" s="123"/>
      <c r="D838" s="123"/>
      <c r="E838" s="123"/>
      <c r="F838" s="123"/>
      <c r="G838" s="123"/>
      <c r="H838" s="123"/>
      <c r="I838" s="17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3"/>
      <c r="AG838" s="123"/>
      <c r="AH838" s="123"/>
      <c r="AI838" s="123"/>
      <c r="AJ838" s="123"/>
      <c r="AK838" s="123"/>
      <c r="AL838" s="123"/>
      <c r="AM838" s="123"/>
      <c r="AN838" s="123"/>
      <c r="AO838" s="123"/>
      <c r="AP838" s="123"/>
      <c r="AQ838" s="123"/>
      <c r="AR838" s="123"/>
      <c r="AS838" s="123"/>
      <c r="AT838" s="123"/>
      <c r="AU838" s="123"/>
      <c r="AV838" s="123"/>
      <c r="AW838" s="123"/>
      <c r="AX838" s="123"/>
      <c r="AY838" s="123"/>
      <c r="AZ838" s="123"/>
      <c r="BA838" s="123"/>
      <c r="BB838" s="123"/>
      <c r="BC838" s="123"/>
      <c r="BD838" s="123"/>
      <c r="BE838" s="123"/>
      <c r="BF838" s="123"/>
      <c r="BG838" s="123"/>
      <c r="BH838" s="123"/>
      <c r="BI838" s="123"/>
      <c r="BJ838" s="123"/>
      <c r="BK838" s="123"/>
    </row>
    <row r="839" spans="1:63" ht="14.25" customHeight="1" x14ac:dyDescent="0.35">
      <c r="A839" s="123"/>
      <c r="B839" s="123"/>
      <c r="C839" s="123"/>
      <c r="D839" s="123"/>
      <c r="E839" s="123"/>
      <c r="F839" s="123"/>
      <c r="G839" s="123"/>
      <c r="H839" s="123"/>
      <c r="I839" s="17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3"/>
      <c r="AG839" s="123"/>
      <c r="AH839" s="123"/>
      <c r="AI839" s="123"/>
      <c r="AJ839" s="123"/>
      <c r="AK839" s="123"/>
      <c r="AL839" s="123"/>
      <c r="AM839" s="123"/>
      <c r="AN839" s="123"/>
      <c r="AO839" s="123"/>
      <c r="AP839" s="123"/>
      <c r="AQ839" s="123"/>
      <c r="AR839" s="123"/>
      <c r="AS839" s="123"/>
      <c r="AT839" s="123"/>
      <c r="AU839" s="123"/>
      <c r="AV839" s="123"/>
      <c r="AW839" s="123"/>
      <c r="AX839" s="123"/>
      <c r="AY839" s="123"/>
      <c r="AZ839" s="123"/>
      <c r="BA839" s="123"/>
      <c r="BB839" s="123"/>
      <c r="BC839" s="123"/>
      <c r="BD839" s="123"/>
      <c r="BE839" s="123"/>
      <c r="BF839" s="123"/>
      <c r="BG839" s="123"/>
      <c r="BH839" s="123"/>
      <c r="BI839" s="123"/>
      <c r="BJ839" s="123"/>
      <c r="BK839" s="123"/>
    </row>
    <row r="840" spans="1:63" ht="14.25" customHeight="1" x14ac:dyDescent="0.35">
      <c r="A840" s="123"/>
      <c r="B840" s="123"/>
      <c r="C840" s="123"/>
      <c r="D840" s="123"/>
      <c r="E840" s="123"/>
      <c r="F840" s="123"/>
      <c r="G840" s="123"/>
      <c r="H840" s="123"/>
      <c r="I840" s="17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3"/>
      <c r="AG840" s="123"/>
      <c r="AH840" s="123"/>
      <c r="AI840" s="123"/>
      <c r="AJ840" s="123"/>
      <c r="AK840" s="123"/>
      <c r="AL840" s="123"/>
      <c r="AM840" s="123"/>
      <c r="AN840" s="123"/>
      <c r="AO840" s="123"/>
      <c r="AP840" s="123"/>
      <c r="AQ840" s="123"/>
      <c r="AR840" s="123"/>
      <c r="AS840" s="123"/>
      <c r="AT840" s="123"/>
      <c r="AU840" s="123"/>
      <c r="AV840" s="123"/>
      <c r="AW840" s="123"/>
      <c r="AX840" s="123"/>
      <c r="AY840" s="123"/>
      <c r="AZ840" s="123"/>
      <c r="BA840" s="123"/>
      <c r="BB840" s="123"/>
      <c r="BC840" s="123"/>
      <c r="BD840" s="123"/>
      <c r="BE840" s="123"/>
      <c r="BF840" s="123"/>
      <c r="BG840" s="123"/>
      <c r="BH840" s="123"/>
      <c r="BI840" s="123"/>
      <c r="BJ840" s="123"/>
      <c r="BK840" s="123"/>
    </row>
    <row r="841" spans="1:63" ht="14.25" customHeight="1" x14ac:dyDescent="0.35">
      <c r="A841" s="123"/>
      <c r="B841" s="123"/>
      <c r="C841" s="123"/>
      <c r="D841" s="123"/>
      <c r="E841" s="123"/>
      <c r="F841" s="123"/>
      <c r="G841" s="123"/>
      <c r="H841" s="123"/>
      <c r="I841" s="17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3"/>
      <c r="AG841" s="123"/>
      <c r="AH841" s="123"/>
      <c r="AI841" s="123"/>
      <c r="AJ841" s="123"/>
      <c r="AK841" s="123"/>
      <c r="AL841" s="123"/>
      <c r="AM841" s="123"/>
      <c r="AN841" s="123"/>
      <c r="AO841" s="123"/>
      <c r="AP841" s="123"/>
      <c r="AQ841" s="123"/>
      <c r="AR841" s="123"/>
      <c r="AS841" s="123"/>
      <c r="AT841" s="123"/>
      <c r="AU841" s="123"/>
      <c r="AV841" s="123"/>
      <c r="AW841" s="123"/>
      <c r="AX841" s="123"/>
      <c r="AY841" s="123"/>
      <c r="AZ841" s="123"/>
      <c r="BA841" s="123"/>
      <c r="BB841" s="123"/>
      <c r="BC841" s="123"/>
      <c r="BD841" s="123"/>
      <c r="BE841" s="123"/>
      <c r="BF841" s="123"/>
      <c r="BG841" s="123"/>
      <c r="BH841" s="123"/>
      <c r="BI841" s="123"/>
      <c r="BJ841" s="123"/>
      <c r="BK841" s="123"/>
    </row>
    <row r="842" spans="1:63" ht="14.25" customHeight="1" x14ac:dyDescent="0.35">
      <c r="A842" s="123"/>
      <c r="B842" s="123"/>
      <c r="C842" s="123"/>
      <c r="D842" s="123"/>
      <c r="E842" s="123"/>
      <c r="F842" s="123"/>
      <c r="G842" s="123"/>
      <c r="H842" s="123"/>
      <c r="I842" s="17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3"/>
      <c r="AG842" s="123"/>
      <c r="AH842" s="123"/>
      <c r="AI842" s="123"/>
      <c r="AJ842" s="123"/>
      <c r="AK842" s="123"/>
      <c r="AL842" s="123"/>
      <c r="AM842" s="123"/>
      <c r="AN842" s="123"/>
      <c r="AO842" s="123"/>
      <c r="AP842" s="123"/>
      <c r="AQ842" s="123"/>
      <c r="AR842" s="123"/>
      <c r="AS842" s="123"/>
      <c r="AT842" s="123"/>
      <c r="AU842" s="123"/>
      <c r="AV842" s="123"/>
      <c r="AW842" s="123"/>
      <c r="AX842" s="123"/>
      <c r="AY842" s="123"/>
      <c r="AZ842" s="123"/>
      <c r="BA842" s="123"/>
      <c r="BB842" s="123"/>
      <c r="BC842" s="123"/>
      <c r="BD842" s="123"/>
      <c r="BE842" s="123"/>
      <c r="BF842" s="123"/>
      <c r="BG842" s="123"/>
      <c r="BH842" s="123"/>
      <c r="BI842" s="123"/>
      <c r="BJ842" s="123"/>
      <c r="BK842" s="123"/>
    </row>
    <row r="843" spans="1:63" ht="14.25" customHeight="1" x14ac:dyDescent="0.35">
      <c r="A843" s="123"/>
      <c r="B843" s="123"/>
      <c r="C843" s="123"/>
      <c r="D843" s="123"/>
      <c r="E843" s="123"/>
      <c r="F843" s="123"/>
      <c r="G843" s="123"/>
      <c r="H843" s="123"/>
      <c r="I843" s="17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3"/>
      <c r="AG843" s="123"/>
      <c r="AH843" s="123"/>
      <c r="AI843" s="123"/>
      <c r="AJ843" s="123"/>
      <c r="AK843" s="123"/>
      <c r="AL843" s="123"/>
      <c r="AM843" s="123"/>
      <c r="AN843" s="123"/>
      <c r="AO843" s="123"/>
      <c r="AP843" s="123"/>
      <c r="AQ843" s="123"/>
      <c r="AR843" s="123"/>
      <c r="AS843" s="123"/>
      <c r="AT843" s="123"/>
      <c r="AU843" s="123"/>
      <c r="AV843" s="123"/>
      <c r="AW843" s="123"/>
      <c r="AX843" s="123"/>
      <c r="AY843" s="123"/>
      <c r="AZ843" s="123"/>
      <c r="BA843" s="123"/>
      <c r="BB843" s="123"/>
      <c r="BC843" s="123"/>
      <c r="BD843" s="123"/>
      <c r="BE843" s="123"/>
      <c r="BF843" s="123"/>
      <c r="BG843" s="123"/>
      <c r="BH843" s="123"/>
      <c r="BI843" s="123"/>
      <c r="BJ843" s="123"/>
      <c r="BK843" s="123"/>
    </row>
    <row r="844" spans="1:63" ht="14.25" customHeight="1" x14ac:dyDescent="0.35">
      <c r="A844" s="123"/>
      <c r="B844" s="123"/>
      <c r="C844" s="123"/>
      <c r="D844" s="123"/>
      <c r="E844" s="123"/>
      <c r="F844" s="123"/>
      <c r="G844" s="123"/>
      <c r="H844" s="123"/>
      <c r="I844" s="17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3"/>
      <c r="AG844" s="123"/>
      <c r="AH844" s="123"/>
      <c r="AI844" s="123"/>
      <c r="AJ844" s="123"/>
      <c r="AK844" s="123"/>
      <c r="AL844" s="123"/>
      <c r="AM844" s="123"/>
      <c r="AN844" s="123"/>
      <c r="AO844" s="123"/>
      <c r="AP844" s="123"/>
      <c r="AQ844" s="123"/>
      <c r="AR844" s="123"/>
      <c r="AS844" s="123"/>
      <c r="AT844" s="123"/>
      <c r="AU844" s="123"/>
      <c r="AV844" s="123"/>
      <c r="AW844" s="123"/>
      <c r="AX844" s="123"/>
      <c r="AY844" s="123"/>
      <c r="AZ844" s="123"/>
      <c r="BA844" s="123"/>
      <c r="BB844" s="123"/>
      <c r="BC844" s="123"/>
      <c r="BD844" s="123"/>
      <c r="BE844" s="123"/>
      <c r="BF844" s="123"/>
      <c r="BG844" s="123"/>
      <c r="BH844" s="123"/>
      <c r="BI844" s="123"/>
      <c r="BJ844" s="123"/>
      <c r="BK844" s="123"/>
    </row>
    <row r="845" spans="1:63" ht="14.25" customHeight="1" x14ac:dyDescent="0.35">
      <c r="A845" s="123"/>
      <c r="B845" s="123"/>
      <c r="C845" s="123"/>
      <c r="D845" s="123"/>
      <c r="E845" s="123"/>
      <c r="F845" s="123"/>
      <c r="G845" s="123"/>
      <c r="H845" s="123"/>
      <c r="I845" s="17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3"/>
      <c r="AG845" s="123"/>
      <c r="AH845" s="123"/>
      <c r="AI845" s="123"/>
      <c r="AJ845" s="123"/>
      <c r="AK845" s="123"/>
      <c r="AL845" s="123"/>
      <c r="AM845" s="123"/>
      <c r="AN845" s="123"/>
      <c r="AO845" s="123"/>
      <c r="AP845" s="123"/>
      <c r="AQ845" s="123"/>
      <c r="AR845" s="123"/>
      <c r="AS845" s="123"/>
      <c r="AT845" s="123"/>
      <c r="AU845" s="123"/>
      <c r="AV845" s="123"/>
      <c r="AW845" s="123"/>
      <c r="AX845" s="123"/>
      <c r="AY845" s="123"/>
      <c r="AZ845" s="123"/>
      <c r="BA845" s="123"/>
      <c r="BB845" s="123"/>
      <c r="BC845" s="123"/>
      <c r="BD845" s="123"/>
      <c r="BE845" s="123"/>
      <c r="BF845" s="123"/>
      <c r="BG845" s="123"/>
      <c r="BH845" s="123"/>
      <c r="BI845" s="123"/>
      <c r="BJ845" s="123"/>
      <c r="BK845" s="123"/>
    </row>
    <row r="846" spans="1:63" ht="14.25" customHeight="1" x14ac:dyDescent="0.35">
      <c r="A846" s="123"/>
      <c r="B846" s="123"/>
      <c r="C846" s="123"/>
      <c r="D846" s="123"/>
      <c r="E846" s="123"/>
      <c r="F846" s="123"/>
      <c r="G846" s="123"/>
      <c r="H846" s="123"/>
      <c r="I846" s="17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3"/>
      <c r="AG846" s="123"/>
      <c r="AH846" s="123"/>
      <c r="AI846" s="123"/>
      <c r="AJ846" s="123"/>
      <c r="AK846" s="123"/>
      <c r="AL846" s="123"/>
      <c r="AM846" s="123"/>
      <c r="AN846" s="123"/>
      <c r="AO846" s="123"/>
      <c r="AP846" s="123"/>
      <c r="AQ846" s="123"/>
      <c r="AR846" s="123"/>
      <c r="AS846" s="123"/>
      <c r="AT846" s="123"/>
      <c r="AU846" s="123"/>
      <c r="AV846" s="123"/>
      <c r="AW846" s="123"/>
      <c r="AX846" s="123"/>
      <c r="AY846" s="123"/>
      <c r="AZ846" s="123"/>
      <c r="BA846" s="123"/>
      <c r="BB846" s="123"/>
      <c r="BC846" s="123"/>
      <c r="BD846" s="123"/>
      <c r="BE846" s="123"/>
      <c r="BF846" s="123"/>
      <c r="BG846" s="123"/>
      <c r="BH846" s="123"/>
      <c r="BI846" s="123"/>
      <c r="BJ846" s="123"/>
      <c r="BK846" s="123"/>
    </row>
    <row r="847" spans="1:63" ht="14.25" customHeight="1" x14ac:dyDescent="0.35">
      <c r="A847" s="123"/>
      <c r="B847" s="123"/>
      <c r="C847" s="123"/>
      <c r="D847" s="123"/>
      <c r="E847" s="123"/>
      <c r="F847" s="123"/>
      <c r="G847" s="123"/>
      <c r="H847" s="123"/>
      <c r="I847" s="17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3"/>
      <c r="AG847" s="123"/>
      <c r="AH847" s="123"/>
      <c r="AI847" s="123"/>
      <c r="AJ847" s="123"/>
      <c r="AK847" s="123"/>
      <c r="AL847" s="123"/>
      <c r="AM847" s="123"/>
      <c r="AN847" s="123"/>
      <c r="AO847" s="123"/>
      <c r="AP847" s="123"/>
      <c r="AQ847" s="123"/>
      <c r="AR847" s="123"/>
      <c r="AS847" s="123"/>
      <c r="AT847" s="123"/>
      <c r="AU847" s="123"/>
      <c r="AV847" s="123"/>
      <c r="AW847" s="123"/>
      <c r="AX847" s="123"/>
      <c r="AY847" s="123"/>
      <c r="AZ847" s="123"/>
      <c r="BA847" s="123"/>
      <c r="BB847" s="123"/>
      <c r="BC847" s="123"/>
      <c r="BD847" s="123"/>
      <c r="BE847" s="123"/>
      <c r="BF847" s="123"/>
      <c r="BG847" s="123"/>
      <c r="BH847" s="123"/>
      <c r="BI847" s="123"/>
      <c r="BJ847" s="123"/>
      <c r="BK847" s="123"/>
    </row>
    <row r="848" spans="1:63" ht="14.25" customHeight="1" x14ac:dyDescent="0.35">
      <c r="A848" s="123"/>
      <c r="B848" s="123"/>
      <c r="C848" s="123"/>
      <c r="D848" s="123"/>
      <c r="E848" s="123"/>
      <c r="F848" s="123"/>
      <c r="G848" s="123"/>
      <c r="H848" s="123"/>
      <c r="I848" s="17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3"/>
      <c r="AG848" s="123"/>
      <c r="AH848" s="123"/>
      <c r="AI848" s="123"/>
      <c r="AJ848" s="123"/>
      <c r="AK848" s="123"/>
      <c r="AL848" s="123"/>
      <c r="AM848" s="123"/>
      <c r="AN848" s="123"/>
      <c r="AO848" s="123"/>
      <c r="AP848" s="123"/>
      <c r="AQ848" s="123"/>
      <c r="AR848" s="123"/>
      <c r="AS848" s="123"/>
      <c r="AT848" s="123"/>
      <c r="AU848" s="123"/>
      <c r="AV848" s="123"/>
      <c r="AW848" s="123"/>
      <c r="AX848" s="123"/>
      <c r="AY848" s="123"/>
      <c r="AZ848" s="123"/>
      <c r="BA848" s="123"/>
      <c r="BB848" s="123"/>
      <c r="BC848" s="123"/>
      <c r="BD848" s="123"/>
      <c r="BE848" s="123"/>
      <c r="BF848" s="123"/>
      <c r="BG848" s="123"/>
      <c r="BH848" s="123"/>
      <c r="BI848" s="123"/>
      <c r="BJ848" s="123"/>
      <c r="BK848" s="123"/>
    </row>
    <row r="849" spans="1:63" ht="14.25" customHeight="1" x14ac:dyDescent="0.35">
      <c r="A849" s="123"/>
      <c r="B849" s="123"/>
      <c r="C849" s="123"/>
      <c r="D849" s="123"/>
      <c r="E849" s="123"/>
      <c r="F849" s="123"/>
      <c r="G849" s="123"/>
      <c r="H849" s="123"/>
      <c r="I849" s="17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3"/>
      <c r="AG849" s="123"/>
      <c r="AH849" s="123"/>
      <c r="AI849" s="123"/>
      <c r="AJ849" s="123"/>
      <c r="AK849" s="123"/>
      <c r="AL849" s="123"/>
      <c r="AM849" s="123"/>
      <c r="AN849" s="123"/>
      <c r="AO849" s="123"/>
      <c r="AP849" s="123"/>
      <c r="AQ849" s="123"/>
      <c r="AR849" s="123"/>
      <c r="AS849" s="123"/>
      <c r="AT849" s="123"/>
      <c r="AU849" s="123"/>
      <c r="AV849" s="123"/>
      <c r="AW849" s="123"/>
      <c r="AX849" s="123"/>
      <c r="AY849" s="123"/>
      <c r="AZ849" s="123"/>
      <c r="BA849" s="123"/>
      <c r="BB849" s="123"/>
      <c r="BC849" s="123"/>
      <c r="BD849" s="123"/>
      <c r="BE849" s="123"/>
      <c r="BF849" s="123"/>
      <c r="BG849" s="123"/>
      <c r="BH849" s="123"/>
      <c r="BI849" s="123"/>
      <c r="BJ849" s="123"/>
      <c r="BK849" s="123"/>
    </row>
    <row r="850" spans="1:63" ht="14.25" customHeight="1" x14ac:dyDescent="0.35">
      <c r="A850" s="123"/>
      <c r="B850" s="123"/>
      <c r="C850" s="123"/>
      <c r="D850" s="123"/>
      <c r="E850" s="123"/>
      <c r="F850" s="123"/>
      <c r="G850" s="123"/>
      <c r="H850" s="123"/>
      <c r="I850" s="17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3"/>
      <c r="AG850" s="123"/>
      <c r="AH850" s="123"/>
      <c r="AI850" s="123"/>
      <c r="AJ850" s="123"/>
      <c r="AK850" s="123"/>
      <c r="AL850" s="123"/>
      <c r="AM850" s="123"/>
      <c r="AN850" s="123"/>
      <c r="AO850" s="123"/>
      <c r="AP850" s="123"/>
      <c r="AQ850" s="123"/>
      <c r="AR850" s="123"/>
      <c r="AS850" s="123"/>
      <c r="AT850" s="123"/>
      <c r="AU850" s="123"/>
      <c r="AV850" s="123"/>
      <c r="AW850" s="123"/>
      <c r="AX850" s="123"/>
      <c r="AY850" s="123"/>
      <c r="AZ850" s="123"/>
      <c r="BA850" s="123"/>
      <c r="BB850" s="123"/>
      <c r="BC850" s="123"/>
      <c r="BD850" s="123"/>
      <c r="BE850" s="123"/>
      <c r="BF850" s="123"/>
      <c r="BG850" s="123"/>
      <c r="BH850" s="123"/>
      <c r="BI850" s="123"/>
      <c r="BJ850" s="123"/>
      <c r="BK850" s="123"/>
    </row>
    <row r="851" spans="1:63" ht="14.25" customHeight="1" x14ac:dyDescent="0.35">
      <c r="A851" s="123"/>
      <c r="B851" s="123"/>
      <c r="C851" s="123"/>
      <c r="D851" s="123"/>
      <c r="E851" s="123"/>
      <c r="F851" s="123"/>
      <c r="G851" s="123"/>
      <c r="H851" s="123"/>
      <c r="I851" s="17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3"/>
      <c r="AG851" s="123"/>
      <c r="AH851" s="123"/>
      <c r="AI851" s="123"/>
      <c r="AJ851" s="123"/>
      <c r="AK851" s="123"/>
      <c r="AL851" s="123"/>
      <c r="AM851" s="123"/>
      <c r="AN851" s="123"/>
      <c r="AO851" s="123"/>
      <c r="AP851" s="123"/>
      <c r="AQ851" s="123"/>
      <c r="AR851" s="123"/>
      <c r="AS851" s="123"/>
      <c r="AT851" s="123"/>
      <c r="AU851" s="123"/>
      <c r="AV851" s="123"/>
      <c r="AW851" s="123"/>
      <c r="AX851" s="123"/>
      <c r="AY851" s="123"/>
      <c r="AZ851" s="123"/>
      <c r="BA851" s="123"/>
      <c r="BB851" s="123"/>
      <c r="BC851" s="123"/>
      <c r="BD851" s="123"/>
      <c r="BE851" s="123"/>
      <c r="BF851" s="123"/>
      <c r="BG851" s="123"/>
      <c r="BH851" s="123"/>
      <c r="BI851" s="123"/>
      <c r="BJ851" s="123"/>
      <c r="BK851" s="123"/>
    </row>
    <row r="852" spans="1:63" ht="14.25" customHeight="1" x14ac:dyDescent="0.35">
      <c r="A852" s="123"/>
      <c r="B852" s="123"/>
      <c r="C852" s="123"/>
      <c r="D852" s="123"/>
      <c r="E852" s="123"/>
      <c r="F852" s="123"/>
      <c r="G852" s="123"/>
      <c r="H852" s="123"/>
      <c r="I852" s="17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3"/>
      <c r="AG852" s="123"/>
      <c r="AH852" s="123"/>
      <c r="AI852" s="123"/>
      <c r="AJ852" s="123"/>
      <c r="AK852" s="123"/>
      <c r="AL852" s="123"/>
      <c r="AM852" s="123"/>
      <c r="AN852" s="123"/>
      <c r="AO852" s="123"/>
      <c r="AP852" s="123"/>
      <c r="AQ852" s="123"/>
      <c r="AR852" s="123"/>
      <c r="AS852" s="123"/>
      <c r="AT852" s="123"/>
      <c r="AU852" s="123"/>
      <c r="AV852" s="123"/>
      <c r="AW852" s="123"/>
      <c r="AX852" s="123"/>
      <c r="AY852" s="123"/>
      <c r="AZ852" s="123"/>
      <c r="BA852" s="123"/>
      <c r="BB852" s="123"/>
      <c r="BC852" s="123"/>
      <c r="BD852" s="123"/>
      <c r="BE852" s="123"/>
      <c r="BF852" s="123"/>
      <c r="BG852" s="123"/>
      <c r="BH852" s="123"/>
      <c r="BI852" s="123"/>
      <c r="BJ852" s="123"/>
      <c r="BK852" s="123"/>
    </row>
    <row r="853" spans="1:63" ht="14.25" customHeight="1" x14ac:dyDescent="0.35">
      <c r="A853" s="123"/>
      <c r="B853" s="123"/>
      <c r="C853" s="123"/>
      <c r="D853" s="123"/>
      <c r="E853" s="123"/>
      <c r="F853" s="123"/>
      <c r="G853" s="123"/>
      <c r="H853" s="123"/>
      <c r="I853" s="17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3"/>
      <c r="AG853" s="123"/>
      <c r="AH853" s="123"/>
      <c r="AI853" s="123"/>
      <c r="AJ853" s="123"/>
      <c r="AK853" s="123"/>
      <c r="AL853" s="123"/>
      <c r="AM853" s="123"/>
      <c r="AN853" s="123"/>
      <c r="AO853" s="123"/>
      <c r="AP853" s="123"/>
      <c r="AQ853" s="123"/>
      <c r="AR853" s="123"/>
      <c r="AS853" s="123"/>
      <c r="AT853" s="123"/>
      <c r="AU853" s="123"/>
      <c r="AV853" s="123"/>
      <c r="AW853" s="123"/>
      <c r="AX853" s="123"/>
      <c r="AY853" s="123"/>
      <c r="AZ853" s="123"/>
      <c r="BA853" s="123"/>
      <c r="BB853" s="123"/>
      <c r="BC853" s="123"/>
      <c r="BD853" s="123"/>
      <c r="BE853" s="123"/>
      <c r="BF853" s="123"/>
      <c r="BG853" s="123"/>
      <c r="BH853" s="123"/>
      <c r="BI853" s="123"/>
      <c r="BJ853" s="123"/>
      <c r="BK853" s="123"/>
    </row>
    <row r="854" spans="1:63" ht="14.25" customHeight="1" x14ac:dyDescent="0.35">
      <c r="A854" s="123"/>
      <c r="B854" s="123"/>
      <c r="C854" s="123"/>
      <c r="D854" s="123"/>
      <c r="E854" s="123"/>
      <c r="F854" s="123"/>
      <c r="G854" s="123"/>
      <c r="H854" s="123"/>
      <c r="I854" s="17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3"/>
      <c r="AG854" s="123"/>
      <c r="AH854" s="123"/>
      <c r="AI854" s="123"/>
      <c r="AJ854" s="123"/>
      <c r="AK854" s="123"/>
      <c r="AL854" s="123"/>
      <c r="AM854" s="123"/>
      <c r="AN854" s="123"/>
      <c r="AO854" s="123"/>
      <c r="AP854" s="123"/>
      <c r="AQ854" s="123"/>
      <c r="AR854" s="123"/>
      <c r="AS854" s="123"/>
      <c r="AT854" s="123"/>
      <c r="AU854" s="123"/>
      <c r="AV854" s="123"/>
      <c r="AW854" s="123"/>
      <c r="AX854" s="123"/>
      <c r="AY854" s="123"/>
      <c r="AZ854" s="123"/>
      <c r="BA854" s="123"/>
      <c r="BB854" s="123"/>
      <c r="BC854" s="123"/>
      <c r="BD854" s="123"/>
      <c r="BE854" s="123"/>
      <c r="BF854" s="123"/>
      <c r="BG854" s="123"/>
      <c r="BH854" s="123"/>
      <c r="BI854" s="123"/>
      <c r="BJ854" s="123"/>
      <c r="BK854" s="123"/>
    </row>
    <row r="855" spans="1:63" ht="14.25" customHeight="1" x14ac:dyDescent="0.35">
      <c r="A855" s="123"/>
      <c r="B855" s="123"/>
      <c r="C855" s="123"/>
      <c r="D855" s="123"/>
      <c r="E855" s="123"/>
      <c r="F855" s="123"/>
      <c r="G855" s="123"/>
      <c r="H855" s="123"/>
      <c r="I855" s="17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3"/>
      <c r="AG855" s="123"/>
      <c r="AH855" s="123"/>
      <c r="AI855" s="123"/>
      <c r="AJ855" s="123"/>
      <c r="AK855" s="123"/>
      <c r="AL855" s="123"/>
      <c r="AM855" s="123"/>
      <c r="AN855" s="123"/>
      <c r="AO855" s="123"/>
      <c r="AP855" s="123"/>
      <c r="AQ855" s="123"/>
      <c r="AR855" s="123"/>
      <c r="AS855" s="123"/>
      <c r="AT855" s="123"/>
      <c r="AU855" s="123"/>
      <c r="AV855" s="123"/>
      <c r="AW855" s="123"/>
      <c r="AX855" s="123"/>
      <c r="AY855" s="123"/>
      <c r="AZ855" s="123"/>
      <c r="BA855" s="123"/>
      <c r="BB855" s="123"/>
      <c r="BC855" s="123"/>
      <c r="BD855" s="123"/>
      <c r="BE855" s="123"/>
      <c r="BF855" s="123"/>
      <c r="BG855" s="123"/>
      <c r="BH855" s="123"/>
      <c r="BI855" s="123"/>
      <c r="BJ855" s="123"/>
      <c r="BK855" s="123"/>
    </row>
    <row r="856" spans="1:63" ht="14.25" customHeight="1" x14ac:dyDescent="0.35">
      <c r="A856" s="123"/>
      <c r="B856" s="123"/>
      <c r="C856" s="123"/>
      <c r="D856" s="123"/>
      <c r="E856" s="123"/>
      <c r="F856" s="123"/>
      <c r="G856" s="123"/>
      <c r="H856" s="123"/>
      <c r="I856" s="17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3"/>
      <c r="AG856" s="123"/>
      <c r="AH856" s="123"/>
      <c r="AI856" s="123"/>
      <c r="AJ856" s="123"/>
      <c r="AK856" s="123"/>
      <c r="AL856" s="123"/>
      <c r="AM856" s="123"/>
      <c r="AN856" s="123"/>
      <c r="AO856" s="123"/>
      <c r="AP856" s="123"/>
      <c r="AQ856" s="123"/>
      <c r="AR856" s="123"/>
      <c r="AS856" s="123"/>
      <c r="AT856" s="123"/>
      <c r="AU856" s="123"/>
      <c r="AV856" s="123"/>
      <c r="AW856" s="123"/>
      <c r="AX856" s="123"/>
      <c r="AY856" s="123"/>
      <c r="AZ856" s="123"/>
      <c r="BA856" s="123"/>
      <c r="BB856" s="123"/>
      <c r="BC856" s="123"/>
      <c r="BD856" s="123"/>
      <c r="BE856" s="123"/>
      <c r="BF856" s="123"/>
      <c r="BG856" s="123"/>
      <c r="BH856" s="123"/>
      <c r="BI856" s="123"/>
      <c r="BJ856" s="123"/>
      <c r="BK856" s="123"/>
    </row>
    <row r="857" spans="1:63" ht="14.25" customHeight="1" x14ac:dyDescent="0.35">
      <c r="A857" s="123"/>
      <c r="B857" s="123"/>
      <c r="C857" s="123"/>
      <c r="D857" s="123"/>
      <c r="E857" s="123"/>
      <c r="F857" s="123"/>
      <c r="G857" s="123"/>
      <c r="H857" s="123"/>
      <c r="I857" s="17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3"/>
      <c r="AG857" s="123"/>
      <c r="AH857" s="123"/>
      <c r="AI857" s="123"/>
      <c r="AJ857" s="123"/>
      <c r="AK857" s="123"/>
      <c r="AL857" s="123"/>
      <c r="AM857" s="123"/>
      <c r="AN857" s="123"/>
      <c r="AO857" s="123"/>
      <c r="AP857" s="123"/>
      <c r="AQ857" s="123"/>
      <c r="AR857" s="123"/>
      <c r="AS857" s="123"/>
      <c r="AT857" s="123"/>
      <c r="AU857" s="123"/>
      <c r="AV857" s="123"/>
      <c r="AW857" s="123"/>
      <c r="AX857" s="123"/>
      <c r="AY857" s="123"/>
      <c r="AZ857" s="123"/>
      <c r="BA857" s="123"/>
      <c r="BB857" s="123"/>
      <c r="BC857" s="123"/>
      <c r="BD857" s="123"/>
      <c r="BE857" s="123"/>
      <c r="BF857" s="123"/>
      <c r="BG857" s="123"/>
      <c r="BH857" s="123"/>
      <c r="BI857" s="123"/>
      <c r="BJ857" s="123"/>
      <c r="BK857" s="123"/>
    </row>
    <row r="858" spans="1:63" ht="14.25" customHeight="1" x14ac:dyDescent="0.35">
      <c r="A858" s="123"/>
      <c r="B858" s="123"/>
      <c r="C858" s="123"/>
      <c r="D858" s="123"/>
      <c r="E858" s="123"/>
      <c r="F858" s="123"/>
      <c r="G858" s="123"/>
      <c r="H858" s="123"/>
      <c r="I858" s="17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3"/>
      <c r="AG858" s="123"/>
      <c r="AH858" s="123"/>
      <c r="AI858" s="123"/>
      <c r="AJ858" s="123"/>
      <c r="AK858" s="123"/>
      <c r="AL858" s="123"/>
      <c r="AM858" s="123"/>
      <c r="AN858" s="123"/>
      <c r="AO858" s="123"/>
      <c r="AP858" s="123"/>
      <c r="AQ858" s="123"/>
      <c r="AR858" s="123"/>
      <c r="AS858" s="123"/>
      <c r="AT858" s="123"/>
      <c r="AU858" s="123"/>
      <c r="AV858" s="123"/>
      <c r="AW858" s="123"/>
      <c r="AX858" s="123"/>
      <c r="AY858" s="123"/>
      <c r="AZ858" s="123"/>
      <c r="BA858" s="123"/>
      <c r="BB858" s="123"/>
      <c r="BC858" s="123"/>
      <c r="BD858" s="123"/>
      <c r="BE858" s="123"/>
      <c r="BF858" s="123"/>
      <c r="BG858" s="123"/>
      <c r="BH858" s="123"/>
      <c r="BI858" s="123"/>
      <c r="BJ858" s="123"/>
      <c r="BK858" s="123"/>
    </row>
    <row r="859" spans="1:63" ht="14.25" customHeight="1" x14ac:dyDescent="0.35">
      <c r="A859" s="123"/>
      <c r="B859" s="123"/>
      <c r="C859" s="123"/>
      <c r="D859" s="123"/>
      <c r="E859" s="123"/>
      <c r="F859" s="123"/>
      <c r="G859" s="123"/>
      <c r="H859" s="123"/>
      <c r="I859" s="17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3"/>
      <c r="AG859" s="123"/>
      <c r="AH859" s="123"/>
      <c r="AI859" s="123"/>
      <c r="AJ859" s="123"/>
      <c r="AK859" s="123"/>
      <c r="AL859" s="123"/>
      <c r="AM859" s="123"/>
      <c r="AN859" s="123"/>
      <c r="AO859" s="123"/>
      <c r="AP859" s="123"/>
      <c r="AQ859" s="123"/>
      <c r="AR859" s="123"/>
      <c r="AS859" s="123"/>
      <c r="AT859" s="123"/>
      <c r="AU859" s="123"/>
      <c r="AV859" s="123"/>
      <c r="AW859" s="123"/>
      <c r="AX859" s="123"/>
      <c r="AY859" s="123"/>
      <c r="AZ859" s="123"/>
      <c r="BA859" s="123"/>
      <c r="BB859" s="123"/>
      <c r="BC859" s="123"/>
      <c r="BD859" s="123"/>
      <c r="BE859" s="123"/>
      <c r="BF859" s="123"/>
      <c r="BG859" s="123"/>
      <c r="BH859" s="123"/>
      <c r="BI859" s="123"/>
      <c r="BJ859" s="123"/>
      <c r="BK859" s="123"/>
    </row>
    <row r="860" spans="1:63" ht="14.25" customHeight="1" x14ac:dyDescent="0.35">
      <c r="A860" s="123"/>
      <c r="B860" s="123"/>
      <c r="C860" s="123"/>
      <c r="D860" s="123"/>
      <c r="E860" s="123"/>
      <c r="F860" s="123"/>
      <c r="G860" s="123"/>
      <c r="H860" s="123"/>
      <c r="I860" s="17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3"/>
      <c r="AG860" s="123"/>
      <c r="AH860" s="123"/>
      <c r="AI860" s="123"/>
      <c r="AJ860" s="123"/>
      <c r="AK860" s="123"/>
      <c r="AL860" s="123"/>
      <c r="AM860" s="123"/>
      <c r="AN860" s="123"/>
      <c r="AO860" s="123"/>
      <c r="AP860" s="123"/>
      <c r="AQ860" s="123"/>
      <c r="AR860" s="123"/>
      <c r="AS860" s="123"/>
      <c r="AT860" s="123"/>
      <c r="AU860" s="123"/>
      <c r="AV860" s="123"/>
      <c r="AW860" s="123"/>
      <c r="AX860" s="123"/>
      <c r="AY860" s="123"/>
      <c r="AZ860" s="123"/>
      <c r="BA860" s="123"/>
      <c r="BB860" s="123"/>
      <c r="BC860" s="123"/>
      <c r="BD860" s="123"/>
      <c r="BE860" s="123"/>
      <c r="BF860" s="123"/>
      <c r="BG860" s="123"/>
      <c r="BH860" s="123"/>
      <c r="BI860" s="123"/>
      <c r="BJ860" s="123"/>
      <c r="BK860" s="123"/>
    </row>
    <row r="861" spans="1:63" ht="14.25" customHeight="1" x14ac:dyDescent="0.35">
      <c r="A861" s="123"/>
      <c r="B861" s="123"/>
      <c r="C861" s="123"/>
      <c r="D861" s="123"/>
      <c r="E861" s="123"/>
      <c r="F861" s="123"/>
      <c r="G861" s="123"/>
      <c r="H861" s="123"/>
      <c r="I861" s="17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3"/>
      <c r="AG861" s="123"/>
      <c r="AH861" s="123"/>
      <c r="AI861" s="123"/>
      <c r="AJ861" s="123"/>
      <c r="AK861" s="123"/>
      <c r="AL861" s="123"/>
      <c r="AM861" s="123"/>
      <c r="AN861" s="123"/>
      <c r="AO861" s="123"/>
      <c r="AP861" s="123"/>
      <c r="AQ861" s="123"/>
      <c r="AR861" s="123"/>
      <c r="AS861" s="123"/>
      <c r="AT861" s="123"/>
      <c r="AU861" s="123"/>
      <c r="AV861" s="123"/>
      <c r="AW861" s="123"/>
      <c r="AX861" s="123"/>
      <c r="AY861" s="123"/>
      <c r="AZ861" s="123"/>
      <c r="BA861" s="123"/>
      <c r="BB861" s="123"/>
      <c r="BC861" s="123"/>
      <c r="BD861" s="123"/>
      <c r="BE861" s="123"/>
      <c r="BF861" s="123"/>
      <c r="BG861" s="123"/>
      <c r="BH861" s="123"/>
      <c r="BI861" s="123"/>
      <c r="BJ861" s="123"/>
      <c r="BK861" s="123"/>
    </row>
    <row r="862" spans="1:63" ht="14.25" customHeight="1" x14ac:dyDescent="0.35">
      <c r="A862" s="123"/>
      <c r="B862" s="123"/>
      <c r="C862" s="123"/>
      <c r="D862" s="123"/>
      <c r="E862" s="123"/>
      <c r="F862" s="123"/>
      <c r="G862" s="123"/>
      <c r="H862" s="123"/>
      <c r="I862" s="17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3"/>
      <c r="AG862" s="123"/>
      <c r="AH862" s="123"/>
      <c r="AI862" s="123"/>
      <c r="AJ862" s="123"/>
      <c r="AK862" s="123"/>
      <c r="AL862" s="123"/>
      <c r="AM862" s="123"/>
      <c r="AN862" s="123"/>
      <c r="AO862" s="123"/>
      <c r="AP862" s="123"/>
      <c r="AQ862" s="123"/>
      <c r="AR862" s="123"/>
      <c r="AS862" s="123"/>
      <c r="AT862" s="123"/>
      <c r="AU862" s="123"/>
      <c r="AV862" s="123"/>
      <c r="AW862" s="123"/>
      <c r="AX862" s="123"/>
      <c r="AY862" s="123"/>
      <c r="AZ862" s="123"/>
      <c r="BA862" s="123"/>
      <c r="BB862" s="123"/>
      <c r="BC862" s="123"/>
      <c r="BD862" s="123"/>
      <c r="BE862" s="123"/>
      <c r="BF862" s="123"/>
      <c r="BG862" s="123"/>
      <c r="BH862" s="123"/>
      <c r="BI862" s="123"/>
      <c r="BJ862" s="123"/>
      <c r="BK862" s="123"/>
    </row>
    <row r="863" spans="1:63" ht="14.25" customHeight="1" x14ac:dyDescent="0.35">
      <c r="A863" s="123"/>
      <c r="B863" s="123"/>
      <c r="C863" s="123"/>
      <c r="D863" s="123"/>
      <c r="E863" s="123"/>
      <c r="F863" s="123"/>
      <c r="G863" s="123"/>
      <c r="H863" s="123"/>
      <c r="I863" s="17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3"/>
      <c r="AG863" s="123"/>
      <c r="AH863" s="123"/>
      <c r="AI863" s="123"/>
      <c r="AJ863" s="123"/>
      <c r="AK863" s="123"/>
      <c r="AL863" s="123"/>
      <c r="AM863" s="123"/>
      <c r="AN863" s="123"/>
      <c r="AO863" s="123"/>
      <c r="AP863" s="123"/>
      <c r="AQ863" s="123"/>
      <c r="AR863" s="123"/>
      <c r="AS863" s="123"/>
      <c r="AT863" s="123"/>
      <c r="AU863" s="123"/>
      <c r="AV863" s="123"/>
      <c r="AW863" s="123"/>
      <c r="AX863" s="123"/>
      <c r="AY863" s="123"/>
      <c r="AZ863" s="123"/>
      <c r="BA863" s="123"/>
      <c r="BB863" s="123"/>
      <c r="BC863" s="123"/>
      <c r="BD863" s="123"/>
      <c r="BE863" s="123"/>
      <c r="BF863" s="123"/>
      <c r="BG863" s="123"/>
      <c r="BH863" s="123"/>
      <c r="BI863" s="123"/>
      <c r="BJ863" s="123"/>
      <c r="BK863" s="123"/>
    </row>
    <row r="864" spans="1:63" ht="14.25" customHeight="1" x14ac:dyDescent="0.35">
      <c r="A864" s="123"/>
      <c r="B864" s="123"/>
      <c r="C864" s="123"/>
      <c r="D864" s="123"/>
      <c r="E864" s="123"/>
      <c r="F864" s="123"/>
      <c r="G864" s="123"/>
      <c r="H864" s="123"/>
      <c r="I864" s="17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3"/>
      <c r="AG864" s="123"/>
      <c r="AH864" s="123"/>
      <c r="AI864" s="123"/>
      <c r="AJ864" s="123"/>
      <c r="AK864" s="123"/>
      <c r="AL864" s="123"/>
      <c r="AM864" s="123"/>
      <c r="AN864" s="123"/>
      <c r="AO864" s="123"/>
      <c r="AP864" s="123"/>
      <c r="AQ864" s="123"/>
      <c r="AR864" s="123"/>
      <c r="AS864" s="123"/>
      <c r="AT864" s="123"/>
      <c r="AU864" s="123"/>
      <c r="AV864" s="123"/>
      <c r="AW864" s="123"/>
      <c r="AX864" s="123"/>
      <c r="AY864" s="123"/>
      <c r="AZ864" s="123"/>
      <c r="BA864" s="123"/>
      <c r="BB864" s="123"/>
      <c r="BC864" s="123"/>
      <c r="BD864" s="123"/>
      <c r="BE864" s="123"/>
      <c r="BF864" s="123"/>
      <c r="BG864" s="123"/>
      <c r="BH864" s="123"/>
      <c r="BI864" s="123"/>
      <c r="BJ864" s="123"/>
      <c r="BK864" s="123"/>
    </row>
    <row r="865" spans="1:63" ht="14.25" customHeight="1" x14ac:dyDescent="0.35">
      <c r="A865" s="123"/>
      <c r="B865" s="123"/>
      <c r="C865" s="123"/>
      <c r="D865" s="123"/>
      <c r="E865" s="123"/>
      <c r="F865" s="123"/>
      <c r="G865" s="123"/>
      <c r="H865" s="123"/>
      <c r="I865" s="17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3"/>
      <c r="AG865" s="123"/>
      <c r="AH865" s="123"/>
      <c r="AI865" s="123"/>
      <c r="AJ865" s="123"/>
      <c r="AK865" s="123"/>
      <c r="AL865" s="123"/>
      <c r="AM865" s="123"/>
      <c r="AN865" s="123"/>
      <c r="AO865" s="123"/>
      <c r="AP865" s="123"/>
      <c r="AQ865" s="123"/>
      <c r="AR865" s="123"/>
      <c r="AS865" s="123"/>
      <c r="AT865" s="123"/>
      <c r="AU865" s="123"/>
      <c r="AV865" s="123"/>
      <c r="AW865" s="123"/>
      <c r="AX865" s="123"/>
      <c r="AY865" s="123"/>
      <c r="AZ865" s="123"/>
      <c r="BA865" s="123"/>
      <c r="BB865" s="123"/>
      <c r="BC865" s="123"/>
      <c r="BD865" s="123"/>
      <c r="BE865" s="123"/>
      <c r="BF865" s="123"/>
      <c r="BG865" s="123"/>
      <c r="BH865" s="123"/>
      <c r="BI865" s="123"/>
      <c r="BJ865" s="123"/>
      <c r="BK865" s="123"/>
    </row>
    <row r="866" spans="1:63" ht="14.25" customHeight="1" x14ac:dyDescent="0.35">
      <c r="A866" s="123"/>
      <c r="B866" s="123"/>
      <c r="C866" s="123"/>
      <c r="D866" s="123"/>
      <c r="E866" s="123"/>
      <c r="F866" s="123"/>
      <c r="G866" s="123"/>
      <c r="H866" s="123"/>
      <c r="I866" s="17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3"/>
      <c r="AG866" s="123"/>
      <c r="AH866" s="123"/>
      <c r="AI866" s="123"/>
      <c r="AJ866" s="123"/>
      <c r="AK866" s="123"/>
      <c r="AL866" s="123"/>
      <c r="AM866" s="123"/>
      <c r="AN866" s="123"/>
      <c r="AO866" s="123"/>
      <c r="AP866" s="123"/>
      <c r="AQ866" s="123"/>
      <c r="AR866" s="123"/>
      <c r="AS866" s="123"/>
      <c r="AT866" s="123"/>
      <c r="AU866" s="123"/>
      <c r="AV866" s="123"/>
      <c r="AW866" s="123"/>
      <c r="AX866" s="123"/>
      <c r="AY866" s="123"/>
      <c r="AZ866" s="123"/>
      <c r="BA866" s="123"/>
      <c r="BB866" s="123"/>
      <c r="BC866" s="123"/>
      <c r="BD866" s="123"/>
      <c r="BE866" s="123"/>
      <c r="BF866" s="123"/>
      <c r="BG866" s="123"/>
      <c r="BH866" s="123"/>
      <c r="BI866" s="123"/>
      <c r="BJ866" s="123"/>
      <c r="BK866" s="123"/>
    </row>
    <row r="867" spans="1:63" ht="14.25" customHeight="1" x14ac:dyDescent="0.35">
      <c r="A867" s="123"/>
      <c r="B867" s="123"/>
      <c r="C867" s="123"/>
      <c r="D867" s="123"/>
      <c r="E867" s="123"/>
      <c r="F867" s="123"/>
      <c r="G867" s="123"/>
      <c r="H867" s="123"/>
      <c r="I867" s="17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3"/>
      <c r="AG867" s="123"/>
      <c r="AH867" s="123"/>
      <c r="AI867" s="123"/>
      <c r="AJ867" s="123"/>
      <c r="AK867" s="123"/>
      <c r="AL867" s="123"/>
      <c r="AM867" s="123"/>
      <c r="AN867" s="123"/>
      <c r="AO867" s="123"/>
      <c r="AP867" s="123"/>
      <c r="AQ867" s="123"/>
      <c r="AR867" s="123"/>
      <c r="AS867" s="123"/>
      <c r="AT867" s="123"/>
      <c r="AU867" s="123"/>
      <c r="AV867" s="123"/>
      <c r="AW867" s="123"/>
      <c r="AX867" s="123"/>
      <c r="AY867" s="123"/>
      <c r="AZ867" s="123"/>
      <c r="BA867" s="123"/>
      <c r="BB867" s="123"/>
      <c r="BC867" s="123"/>
      <c r="BD867" s="123"/>
      <c r="BE867" s="123"/>
      <c r="BF867" s="123"/>
      <c r="BG867" s="123"/>
      <c r="BH867" s="123"/>
      <c r="BI867" s="123"/>
      <c r="BJ867" s="123"/>
      <c r="BK867" s="123"/>
    </row>
    <row r="868" spans="1:63" ht="14.25" customHeight="1" x14ac:dyDescent="0.35">
      <c r="A868" s="123"/>
      <c r="B868" s="123"/>
      <c r="C868" s="123"/>
      <c r="D868" s="123"/>
      <c r="E868" s="123"/>
      <c r="F868" s="123"/>
      <c r="G868" s="123"/>
      <c r="H868" s="123"/>
      <c r="I868" s="17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3"/>
      <c r="AG868" s="123"/>
      <c r="AH868" s="123"/>
      <c r="AI868" s="123"/>
      <c r="AJ868" s="123"/>
      <c r="AK868" s="123"/>
      <c r="AL868" s="123"/>
      <c r="AM868" s="123"/>
      <c r="AN868" s="123"/>
      <c r="AO868" s="123"/>
      <c r="AP868" s="123"/>
      <c r="AQ868" s="123"/>
      <c r="AR868" s="123"/>
      <c r="AS868" s="123"/>
      <c r="AT868" s="123"/>
      <c r="AU868" s="123"/>
      <c r="AV868" s="123"/>
      <c r="AW868" s="123"/>
      <c r="AX868" s="123"/>
      <c r="AY868" s="123"/>
      <c r="AZ868" s="123"/>
      <c r="BA868" s="123"/>
      <c r="BB868" s="123"/>
      <c r="BC868" s="123"/>
      <c r="BD868" s="123"/>
      <c r="BE868" s="123"/>
      <c r="BF868" s="123"/>
      <c r="BG868" s="123"/>
      <c r="BH868" s="123"/>
      <c r="BI868" s="123"/>
      <c r="BJ868" s="123"/>
      <c r="BK868" s="123"/>
    </row>
    <row r="869" spans="1:63" ht="14.25" customHeight="1" x14ac:dyDescent="0.35">
      <c r="A869" s="123"/>
      <c r="B869" s="123"/>
      <c r="C869" s="123"/>
      <c r="D869" s="123"/>
      <c r="E869" s="123"/>
      <c r="F869" s="123"/>
      <c r="G869" s="123"/>
      <c r="H869" s="123"/>
      <c r="I869" s="17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3"/>
      <c r="AG869" s="123"/>
      <c r="AH869" s="123"/>
      <c r="AI869" s="123"/>
      <c r="AJ869" s="123"/>
      <c r="AK869" s="123"/>
      <c r="AL869" s="123"/>
      <c r="AM869" s="123"/>
      <c r="AN869" s="123"/>
      <c r="AO869" s="123"/>
      <c r="AP869" s="123"/>
      <c r="AQ869" s="123"/>
      <c r="AR869" s="123"/>
      <c r="AS869" s="123"/>
      <c r="AT869" s="123"/>
      <c r="AU869" s="123"/>
      <c r="AV869" s="123"/>
      <c r="AW869" s="123"/>
      <c r="AX869" s="123"/>
      <c r="AY869" s="123"/>
      <c r="AZ869" s="123"/>
      <c r="BA869" s="123"/>
      <c r="BB869" s="123"/>
      <c r="BC869" s="123"/>
      <c r="BD869" s="123"/>
      <c r="BE869" s="123"/>
      <c r="BF869" s="123"/>
      <c r="BG869" s="123"/>
      <c r="BH869" s="123"/>
      <c r="BI869" s="123"/>
      <c r="BJ869" s="123"/>
      <c r="BK869" s="123"/>
    </row>
    <row r="870" spans="1:63" ht="14.25" customHeight="1" x14ac:dyDescent="0.35">
      <c r="A870" s="123"/>
      <c r="B870" s="123"/>
      <c r="C870" s="123"/>
      <c r="D870" s="123"/>
      <c r="E870" s="123"/>
      <c r="F870" s="123"/>
      <c r="G870" s="123"/>
      <c r="H870" s="123"/>
      <c r="I870" s="17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3"/>
      <c r="AG870" s="123"/>
      <c r="AH870" s="123"/>
      <c r="AI870" s="123"/>
      <c r="AJ870" s="123"/>
      <c r="AK870" s="123"/>
      <c r="AL870" s="123"/>
      <c r="AM870" s="123"/>
      <c r="AN870" s="123"/>
      <c r="AO870" s="123"/>
      <c r="AP870" s="123"/>
      <c r="AQ870" s="123"/>
      <c r="AR870" s="123"/>
      <c r="AS870" s="123"/>
      <c r="AT870" s="123"/>
      <c r="AU870" s="123"/>
      <c r="AV870" s="123"/>
      <c r="AW870" s="123"/>
      <c r="AX870" s="123"/>
      <c r="AY870" s="123"/>
      <c r="AZ870" s="123"/>
      <c r="BA870" s="123"/>
      <c r="BB870" s="123"/>
      <c r="BC870" s="123"/>
      <c r="BD870" s="123"/>
      <c r="BE870" s="123"/>
      <c r="BF870" s="123"/>
      <c r="BG870" s="123"/>
      <c r="BH870" s="123"/>
      <c r="BI870" s="123"/>
      <c r="BJ870" s="123"/>
      <c r="BK870" s="123"/>
    </row>
    <row r="871" spans="1:63" ht="14.25" customHeight="1" x14ac:dyDescent="0.35">
      <c r="A871" s="123"/>
      <c r="B871" s="123"/>
      <c r="C871" s="123"/>
      <c r="D871" s="123"/>
      <c r="E871" s="123"/>
      <c r="F871" s="123"/>
      <c r="G871" s="123"/>
      <c r="H871" s="123"/>
      <c r="I871" s="17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3"/>
      <c r="AG871" s="123"/>
      <c r="AH871" s="123"/>
      <c r="AI871" s="123"/>
      <c r="AJ871" s="123"/>
      <c r="AK871" s="123"/>
      <c r="AL871" s="123"/>
      <c r="AM871" s="123"/>
      <c r="AN871" s="123"/>
      <c r="AO871" s="123"/>
      <c r="AP871" s="123"/>
      <c r="AQ871" s="123"/>
      <c r="AR871" s="123"/>
      <c r="AS871" s="123"/>
      <c r="AT871" s="123"/>
      <c r="AU871" s="123"/>
      <c r="AV871" s="123"/>
      <c r="AW871" s="123"/>
      <c r="AX871" s="123"/>
      <c r="AY871" s="123"/>
      <c r="AZ871" s="123"/>
      <c r="BA871" s="123"/>
      <c r="BB871" s="123"/>
      <c r="BC871" s="123"/>
      <c r="BD871" s="123"/>
      <c r="BE871" s="123"/>
      <c r="BF871" s="123"/>
      <c r="BG871" s="123"/>
      <c r="BH871" s="123"/>
      <c r="BI871" s="123"/>
      <c r="BJ871" s="123"/>
      <c r="BK871" s="123"/>
    </row>
    <row r="872" spans="1:63" ht="14.25" customHeight="1" x14ac:dyDescent="0.35">
      <c r="A872" s="123"/>
      <c r="B872" s="123"/>
      <c r="C872" s="123"/>
      <c r="D872" s="123"/>
      <c r="E872" s="123"/>
      <c r="F872" s="123"/>
      <c r="G872" s="123"/>
      <c r="H872" s="123"/>
      <c r="I872" s="17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3"/>
      <c r="AG872" s="123"/>
      <c r="AH872" s="123"/>
      <c r="AI872" s="123"/>
      <c r="AJ872" s="123"/>
      <c r="AK872" s="123"/>
      <c r="AL872" s="123"/>
      <c r="AM872" s="123"/>
      <c r="AN872" s="123"/>
      <c r="AO872" s="123"/>
      <c r="AP872" s="123"/>
      <c r="AQ872" s="123"/>
      <c r="AR872" s="123"/>
      <c r="AS872" s="123"/>
      <c r="AT872" s="123"/>
      <c r="AU872" s="123"/>
      <c r="AV872" s="123"/>
      <c r="AW872" s="123"/>
      <c r="AX872" s="123"/>
      <c r="AY872" s="123"/>
      <c r="AZ872" s="123"/>
      <c r="BA872" s="123"/>
      <c r="BB872" s="123"/>
      <c r="BC872" s="123"/>
      <c r="BD872" s="123"/>
      <c r="BE872" s="123"/>
      <c r="BF872" s="123"/>
      <c r="BG872" s="123"/>
      <c r="BH872" s="123"/>
      <c r="BI872" s="123"/>
      <c r="BJ872" s="123"/>
      <c r="BK872" s="123"/>
    </row>
    <row r="873" spans="1:63" ht="14.25" customHeight="1" x14ac:dyDescent="0.35">
      <c r="A873" s="123"/>
      <c r="B873" s="123"/>
      <c r="C873" s="123"/>
      <c r="D873" s="123"/>
      <c r="E873" s="123"/>
      <c r="F873" s="123"/>
      <c r="G873" s="123"/>
      <c r="H873" s="123"/>
      <c r="I873" s="17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3"/>
      <c r="AG873" s="123"/>
      <c r="AH873" s="123"/>
      <c r="AI873" s="123"/>
      <c r="AJ873" s="123"/>
      <c r="AK873" s="123"/>
      <c r="AL873" s="123"/>
      <c r="AM873" s="123"/>
      <c r="AN873" s="123"/>
      <c r="AO873" s="123"/>
      <c r="AP873" s="123"/>
      <c r="AQ873" s="123"/>
      <c r="AR873" s="123"/>
      <c r="AS873" s="123"/>
      <c r="AT873" s="123"/>
      <c r="AU873" s="123"/>
      <c r="AV873" s="123"/>
      <c r="AW873" s="123"/>
      <c r="AX873" s="123"/>
      <c r="AY873" s="123"/>
      <c r="AZ873" s="123"/>
      <c r="BA873" s="123"/>
      <c r="BB873" s="123"/>
      <c r="BC873" s="123"/>
      <c r="BD873" s="123"/>
      <c r="BE873" s="123"/>
      <c r="BF873" s="123"/>
      <c r="BG873" s="123"/>
      <c r="BH873" s="123"/>
      <c r="BI873" s="123"/>
      <c r="BJ873" s="123"/>
      <c r="BK873" s="123"/>
    </row>
    <row r="874" spans="1:63" ht="14.25" customHeight="1" x14ac:dyDescent="0.35">
      <c r="A874" s="123"/>
      <c r="B874" s="123"/>
      <c r="C874" s="123"/>
      <c r="D874" s="123"/>
      <c r="E874" s="123"/>
      <c r="F874" s="123"/>
      <c r="G874" s="123"/>
      <c r="H874" s="123"/>
      <c r="I874" s="17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3"/>
      <c r="AG874" s="123"/>
      <c r="AH874" s="123"/>
      <c r="AI874" s="123"/>
      <c r="AJ874" s="123"/>
      <c r="AK874" s="123"/>
      <c r="AL874" s="123"/>
      <c r="AM874" s="123"/>
      <c r="AN874" s="123"/>
      <c r="AO874" s="123"/>
      <c r="AP874" s="123"/>
      <c r="AQ874" s="123"/>
      <c r="AR874" s="123"/>
      <c r="AS874" s="123"/>
      <c r="AT874" s="123"/>
      <c r="AU874" s="123"/>
      <c r="AV874" s="123"/>
      <c r="AW874" s="123"/>
      <c r="AX874" s="123"/>
      <c r="AY874" s="123"/>
      <c r="AZ874" s="123"/>
      <c r="BA874" s="123"/>
      <c r="BB874" s="123"/>
      <c r="BC874" s="123"/>
      <c r="BD874" s="123"/>
      <c r="BE874" s="123"/>
      <c r="BF874" s="123"/>
      <c r="BG874" s="123"/>
      <c r="BH874" s="123"/>
      <c r="BI874" s="123"/>
      <c r="BJ874" s="123"/>
      <c r="BK874" s="123"/>
    </row>
    <row r="875" spans="1:63" ht="14.25" customHeight="1" x14ac:dyDescent="0.35">
      <c r="A875" s="123"/>
      <c r="B875" s="123"/>
      <c r="C875" s="123"/>
      <c r="D875" s="123"/>
      <c r="E875" s="123"/>
      <c r="F875" s="123"/>
      <c r="G875" s="123"/>
      <c r="H875" s="123"/>
      <c r="I875" s="17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3"/>
      <c r="AG875" s="123"/>
      <c r="AH875" s="123"/>
      <c r="AI875" s="123"/>
      <c r="AJ875" s="123"/>
      <c r="AK875" s="123"/>
      <c r="AL875" s="123"/>
      <c r="AM875" s="123"/>
      <c r="AN875" s="123"/>
      <c r="AO875" s="123"/>
      <c r="AP875" s="123"/>
      <c r="AQ875" s="123"/>
      <c r="AR875" s="123"/>
      <c r="AS875" s="123"/>
      <c r="AT875" s="123"/>
      <c r="AU875" s="123"/>
      <c r="AV875" s="123"/>
      <c r="AW875" s="123"/>
      <c r="AX875" s="123"/>
      <c r="AY875" s="123"/>
      <c r="AZ875" s="123"/>
      <c r="BA875" s="123"/>
      <c r="BB875" s="123"/>
      <c r="BC875" s="123"/>
      <c r="BD875" s="123"/>
      <c r="BE875" s="123"/>
      <c r="BF875" s="123"/>
      <c r="BG875" s="123"/>
      <c r="BH875" s="123"/>
      <c r="BI875" s="123"/>
      <c r="BJ875" s="123"/>
      <c r="BK875" s="123"/>
    </row>
    <row r="876" spans="1:63" ht="14.25" customHeight="1" x14ac:dyDescent="0.35">
      <c r="A876" s="123"/>
      <c r="B876" s="123"/>
      <c r="C876" s="123"/>
      <c r="D876" s="123"/>
      <c r="E876" s="123"/>
      <c r="F876" s="123"/>
      <c r="G876" s="123"/>
      <c r="H876" s="123"/>
      <c r="I876" s="17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3"/>
      <c r="AG876" s="123"/>
      <c r="AH876" s="123"/>
      <c r="AI876" s="123"/>
      <c r="AJ876" s="123"/>
      <c r="AK876" s="123"/>
      <c r="AL876" s="123"/>
      <c r="AM876" s="123"/>
      <c r="AN876" s="123"/>
      <c r="AO876" s="123"/>
      <c r="AP876" s="123"/>
      <c r="AQ876" s="123"/>
      <c r="AR876" s="123"/>
      <c r="AS876" s="123"/>
      <c r="AT876" s="123"/>
      <c r="AU876" s="123"/>
      <c r="AV876" s="123"/>
      <c r="AW876" s="123"/>
      <c r="AX876" s="123"/>
      <c r="AY876" s="123"/>
      <c r="AZ876" s="123"/>
      <c r="BA876" s="123"/>
      <c r="BB876" s="123"/>
      <c r="BC876" s="123"/>
      <c r="BD876" s="123"/>
      <c r="BE876" s="123"/>
      <c r="BF876" s="123"/>
      <c r="BG876" s="123"/>
      <c r="BH876" s="123"/>
      <c r="BI876" s="123"/>
      <c r="BJ876" s="123"/>
      <c r="BK876" s="123"/>
    </row>
    <row r="877" spans="1:63" ht="14.25" customHeight="1" x14ac:dyDescent="0.35">
      <c r="A877" s="123"/>
      <c r="B877" s="123"/>
      <c r="C877" s="123"/>
      <c r="D877" s="123"/>
      <c r="E877" s="123"/>
      <c r="F877" s="123"/>
      <c r="G877" s="123"/>
      <c r="H877" s="123"/>
      <c r="I877" s="17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3"/>
      <c r="AG877" s="123"/>
      <c r="AH877" s="123"/>
      <c r="AI877" s="123"/>
      <c r="AJ877" s="123"/>
      <c r="AK877" s="123"/>
      <c r="AL877" s="123"/>
      <c r="AM877" s="123"/>
      <c r="AN877" s="123"/>
      <c r="AO877" s="123"/>
      <c r="AP877" s="123"/>
      <c r="AQ877" s="123"/>
      <c r="AR877" s="123"/>
      <c r="AS877" s="123"/>
      <c r="AT877" s="123"/>
      <c r="AU877" s="123"/>
      <c r="AV877" s="123"/>
      <c r="AW877" s="123"/>
      <c r="AX877" s="123"/>
      <c r="AY877" s="123"/>
      <c r="AZ877" s="123"/>
      <c r="BA877" s="123"/>
      <c r="BB877" s="123"/>
      <c r="BC877" s="123"/>
      <c r="BD877" s="123"/>
      <c r="BE877" s="123"/>
      <c r="BF877" s="123"/>
      <c r="BG877" s="123"/>
      <c r="BH877" s="123"/>
      <c r="BI877" s="123"/>
      <c r="BJ877" s="123"/>
      <c r="BK877" s="123"/>
    </row>
    <row r="878" spans="1:63" ht="14.25" customHeight="1" x14ac:dyDescent="0.35">
      <c r="A878" s="123"/>
      <c r="B878" s="123"/>
      <c r="C878" s="123"/>
      <c r="D878" s="123"/>
      <c r="E878" s="123"/>
      <c r="F878" s="123"/>
      <c r="G878" s="123"/>
      <c r="H878" s="123"/>
      <c r="I878" s="17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3"/>
      <c r="AG878" s="123"/>
      <c r="AH878" s="123"/>
      <c r="AI878" s="123"/>
      <c r="AJ878" s="123"/>
      <c r="AK878" s="123"/>
      <c r="AL878" s="123"/>
      <c r="AM878" s="123"/>
      <c r="AN878" s="123"/>
      <c r="AO878" s="123"/>
      <c r="AP878" s="123"/>
      <c r="AQ878" s="123"/>
      <c r="AR878" s="123"/>
      <c r="AS878" s="123"/>
      <c r="AT878" s="123"/>
      <c r="AU878" s="123"/>
      <c r="AV878" s="123"/>
      <c r="AW878" s="123"/>
      <c r="AX878" s="123"/>
      <c r="AY878" s="123"/>
      <c r="AZ878" s="123"/>
      <c r="BA878" s="123"/>
      <c r="BB878" s="123"/>
      <c r="BC878" s="123"/>
      <c r="BD878" s="123"/>
      <c r="BE878" s="123"/>
      <c r="BF878" s="123"/>
      <c r="BG878" s="123"/>
      <c r="BH878" s="123"/>
      <c r="BI878" s="123"/>
      <c r="BJ878" s="123"/>
      <c r="BK878" s="123"/>
    </row>
    <row r="879" spans="1:63" ht="14.25" customHeight="1" x14ac:dyDescent="0.35">
      <c r="A879" s="123"/>
      <c r="B879" s="123"/>
      <c r="C879" s="123"/>
      <c r="D879" s="123"/>
      <c r="E879" s="123"/>
      <c r="F879" s="123"/>
      <c r="G879" s="123"/>
      <c r="H879" s="123"/>
      <c r="I879" s="17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3"/>
      <c r="AG879" s="123"/>
      <c r="AH879" s="123"/>
      <c r="AI879" s="123"/>
      <c r="AJ879" s="123"/>
      <c r="AK879" s="123"/>
      <c r="AL879" s="123"/>
      <c r="AM879" s="123"/>
      <c r="AN879" s="123"/>
      <c r="AO879" s="123"/>
      <c r="AP879" s="123"/>
      <c r="AQ879" s="123"/>
      <c r="AR879" s="123"/>
      <c r="AS879" s="123"/>
      <c r="AT879" s="123"/>
      <c r="AU879" s="123"/>
      <c r="AV879" s="123"/>
      <c r="AW879" s="123"/>
      <c r="AX879" s="123"/>
      <c r="AY879" s="123"/>
      <c r="AZ879" s="123"/>
      <c r="BA879" s="123"/>
      <c r="BB879" s="123"/>
      <c r="BC879" s="123"/>
      <c r="BD879" s="123"/>
      <c r="BE879" s="123"/>
      <c r="BF879" s="123"/>
      <c r="BG879" s="123"/>
      <c r="BH879" s="123"/>
      <c r="BI879" s="123"/>
      <c r="BJ879" s="123"/>
      <c r="BK879" s="123"/>
    </row>
    <row r="880" spans="1:63" ht="14.25" customHeight="1" x14ac:dyDescent="0.35">
      <c r="A880" s="123"/>
      <c r="B880" s="123"/>
      <c r="C880" s="123"/>
      <c r="D880" s="123"/>
      <c r="E880" s="123"/>
      <c r="F880" s="123"/>
      <c r="G880" s="123"/>
      <c r="H880" s="123"/>
      <c r="I880" s="17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3"/>
      <c r="AG880" s="123"/>
      <c r="AH880" s="123"/>
      <c r="AI880" s="123"/>
      <c r="AJ880" s="123"/>
      <c r="AK880" s="123"/>
      <c r="AL880" s="123"/>
      <c r="AM880" s="123"/>
      <c r="AN880" s="123"/>
      <c r="AO880" s="123"/>
      <c r="AP880" s="123"/>
      <c r="AQ880" s="123"/>
      <c r="AR880" s="123"/>
      <c r="AS880" s="123"/>
      <c r="AT880" s="123"/>
      <c r="AU880" s="123"/>
      <c r="AV880" s="123"/>
      <c r="AW880" s="123"/>
      <c r="AX880" s="123"/>
      <c r="AY880" s="123"/>
      <c r="AZ880" s="123"/>
      <c r="BA880" s="123"/>
      <c r="BB880" s="123"/>
      <c r="BC880" s="123"/>
      <c r="BD880" s="123"/>
      <c r="BE880" s="123"/>
      <c r="BF880" s="123"/>
      <c r="BG880" s="123"/>
      <c r="BH880" s="123"/>
      <c r="BI880" s="123"/>
      <c r="BJ880" s="123"/>
      <c r="BK880" s="123"/>
    </row>
    <row r="881" spans="1:63" ht="14.25" customHeight="1" x14ac:dyDescent="0.35">
      <c r="A881" s="123"/>
      <c r="B881" s="123"/>
      <c r="C881" s="123"/>
      <c r="D881" s="123"/>
      <c r="E881" s="123"/>
      <c r="F881" s="123"/>
      <c r="G881" s="123"/>
      <c r="H881" s="123"/>
      <c r="I881" s="17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3"/>
      <c r="AG881" s="123"/>
      <c r="AH881" s="123"/>
      <c r="AI881" s="123"/>
      <c r="AJ881" s="123"/>
      <c r="AK881" s="123"/>
      <c r="AL881" s="123"/>
      <c r="AM881" s="123"/>
      <c r="AN881" s="123"/>
      <c r="AO881" s="123"/>
      <c r="AP881" s="123"/>
      <c r="AQ881" s="123"/>
      <c r="AR881" s="123"/>
      <c r="AS881" s="123"/>
      <c r="AT881" s="123"/>
      <c r="AU881" s="123"/>
      <c r="AV881" s="123"/>
      <c r="AW881" s="123"/>
      <c r="AX881" s="123"/>
      <c r="AY881" s="123"/>
      <c r="AZ881" s="123"/>
      <c r="BA881" s="123"/>
      <c r="BB881" s="123"/>
      <c r="BC881" s="123"/>
      <c r="BD881" s="123"/>
      <c r="BE881" s="123"/>
      <c r="BF881" s="123"/>
      <c r="BG881" s="123"/>
      <c r="BH881" s="123"/>
      <c r="BI881" s="123"/>
      <c r="BJ881" s="123"/>
      <c r="BK881" s="123"/>
    </row>
    <row r="882" spans="1:63" ht="14.25" customHeight="1" x14ac:dyDescent="0.35">
      <c r="A882" s="123"/>
      <c r="B882" s="123"/>
      <c r="C882" s="123"/>
      <c r="D882" s="123"/>
      <c r="E882" s="123"/>
      <c r="F882" s="123"/>
      <c r="G882" s="123"/>
      <c r="H882" s="123"/>
      <c r="I882" s="17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3"/>
      <c r="AG882" s="123"/>
      <c r="AH882" s="123"/>
      <c r="AI882" s="123"/>
      <c r="AJ882" s="123"/>
      <c r="AK882" s="123"/>
      <c r="AL882" s="123"/>
      <c r="AM882" s="123"/>
      <c r="AN882" s="123"/>
      <c r="AO882" s="123"/>
      <c r="AP882" s="123"/>
      <c r="AQ882" s="123"/>
      <c r="AR882" s="123"/>
      <c r="AS882" s="123"/>
      <c r="AT882" s="123"/>
      <c r="AU882" s="123"/>
      <c r="AV882" s="123"/>
      <c r="AW882" s="123"/>
      <c r="AX882" s="123"/>
      <c r="AY882" s="123"/>
      <c r="AZ882" s="123"/>
      <c r="BA882" s="123"/>
      <c r="BB882" s="123"/>
      <c r="BC882" s="123"/>
      <c r="BD882" s="123"/>
      <c r="BE882" s="123"/>
      <c r="BF882" s="123"/>
      <c r="BG882" s="123"/>
      <c r="BH882" s="123"/>
      <c r="BI882" s="123"/>
      <c r="BJ882" s="123"/>
      <c r="BK882" s="123"/>
    </row>
    <row r="883" spans="1:63" ht="14.25" customHeight="1" x14ac:dyDescent="0.35">
      <c r="A883" s="123"/>
      <c r="B883" s="123"/>
      <c r="C883" s="123"/>
      <c r="D883" s="123"/>
      <c r="E883" s="123"/>
      <c r="F883" s="123"/>
      <c r="G883" s="123"/>
      <c r="H883" s="123"/>
      <c r="I883" s="17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c r="AM883" s="123"/>
      <c r="AN883" s="123"/>
      <c r="AO883" s="123"/>
      <c r="AP883" s="123"/>
      <c r="AQ883" s="123"/>
      <c r="AR883" s="123"/>
      <c r="AS883" s="123"/>
      <c r="AT883" s="123"/>
      <c r="AU883" s="123"/>
      <c r="AV883" s="123"/>
      <c r="AW883" s="123"/>
      <c r="AX883" s="123"/>
      <c r="AY883" s="123"/>
      <c r="AZ883" s="123"/>
      <c r="BA883" s="123"/>
      <c r="BB883" s="123"/>
      <c r="BC883" s="123"/>
      <c r="BD883" s="123"/>
      <c r="BE883" s="123"/>
      <c r="BF883" s="123"/>
      <c r="BG883" s="123"/>
      <c r="BH883" s="123"/>
      <c r="BI883" s="123"/>
      <c r="BJ883" s="123"/>
      <c r="BK883" s="123"/>
    </row>
    <row r="884" spans="1:63" ht="14.25" customHeight="1" x14ac:dyDescent="0.35">
      <c r="A884" s="123"/>
      <c r="B884" s="123"/>
      <c r="C884" s="123"/>
      <c r="D884" s="123"/>
      <c r="E884" s="123"/>
      <c r="F884" s="123"/>
      <c r="G884" s="123"/>
      <c r="H884" s="123"/>
      <c r="I884" s="17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3"/>
      <c r="AG884" s="123"/>
      <c r="AH884" s="123"/>
      <c r="AI884" s="123"/>
      <c r="AJ884" s="123"/>
      <c r="AK884" s="123"/>
      <c r="AL884" s="123"/>
      <c r="AM884" s="123"/>
      <c r="AN884" s="123"/>
      <c r="AO884" s="123"/>
      <c r="AP884" s="123"/>
      <c r="AQ884" s="123"/>
      <c r="AR884" s="123"/>
      <c r="AS884" s="123"/>
      <c r="AT884" s="123"/>
      <c r="AU884" s="123"/>
      <c r="AV884" s="123"/>
      <c r="AW884" s="123"/>
      <c r="AX884" s="123"/>
      <c r="AY884" s="123"/>
      <c r="AZ884" s="123"/>
      <c r="BA884" s="123"/>
      <c r="BB884" s="123"/>
      <c r="BC884" s="123"/>
      <c r="BD884" s="123"/>
      <c r="BE884" s="123"/>
      <c r="BF884" s="123"/>
      <c r="BG884" s="123"/>
      <c r="BH884" s="123"/>
      <c r="BI884" s="123"/>
      <c r="BJ884" s="123"/>
      <c r="BK884" s="123"/>
    </row>
    <row r="885" spans="1:63" ht="14.25" customHeight="1" x14ac:dyDescent="0.35">
      <c r="A885" s="123"/>
      <c r="B885" s="123"/>
      <c r="C885" s="123"/>
      <c r="D885" s="123"/>
      <c r="E885" s="123"/>
      <c r="F885" s="123"/>
      <c r="G885" s="123"/>
      <c r="H885" s="123"/>
      <c r="I885" s="17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3"/>
      <c r="AG885" s="123"/>
      <c r="AH885" s="123"/>
      <c r="AI885" s="123"/>
      <c r="AJ885" s="123"/>
      <c r="AK885" s="123"/>
      <c r="AL885" s="123"/>
      <c r="AM885" s="123"/>
      <c r="AN885" s="123"/>
      <c r="AO885" s="123"/>
      <c r="AP885" s="123"/>
      <c r="AQ885" s="123"/>
      <c r="AR885" s="123"/>
      <c r="AS885" s="123"/>
      <c r="AT885" s="123"/>
      <c r="AU885" s="123"/>
      <c r="AV885" s="123"/>
      <c r="AW885" s="123"/>
      <c r="AX885" s="123"/>
      <c r="AY885" s="123"/>
      <c r="AZ885" s="123"/>
      <c r="BA885" s="123"/>
      <c r="BB885" s="123"/>
      <c r="BC885" s="123"/>
      <c r="BD885" s="123"/>
      <c r="BE885" s="123"/>
      <c r="BF885" s="123"/>
      <c r="BG885" s="123"/>
      <c r="BH885" s="123"/>
      <c r="BI885" s="123"/>
      <c r="BJ885" s="123"/>
      <c r="BK885" s="123"/>
    </row>
    <row r="886" spans="1:63" ht="14.25" customHeight="1" x14ac:dyDescent="0.35">
      <c r="A886" s="123"/>
      <c r="B886" s="123"/>
      <c r="C886" s="123"/>
      <c r="D886" s="123"/>
      <c r="E886" s="123"/>
      <c r="F886" s="123"/>
      <c r="G886" s="123"/>
      <c r="H886" s="123"/>
      <c r="I886" s="17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3"/>
      <c r="AG886" s="123"/>
      <c r="AH886" s="123"/>
      <c r="AI886" s="123"/>
      <c r="AJ886" s="123"/>
      <c r="AK886" s="123"/>
      <c r="AL886" s="123"/>
      <c r="AM886" s="123"/>
      <c r="AN886" s="123"/>
      <c r="AO886" s="123"/>
      <c r="AP886" s="123"/>
      <c r="AQ886" s="123"/>
      <c r="AR886" s="123"/>
      <c r="AS886" s="123"/>
      <c r="AT886" s="123"/>
      <c r="AU886" s="123"/>
      <c r="AV886" s="123"/>
      <c r="AW886" s="123"/>
      <c r="AX886" s="123"/>
      <c r="AY886" s="123"/>
      <c r="AZ886" s="123"/>
      <c r="BA886" s="123"/>
      <c r="BB886" s="123"/>
      <c r="BC886" s="123"/>
      <c r="BD886" s="123"/>
      <c r="BE886" s="123"/>
      <c r="BF886" s="123"/>
      <c r="BG886" s="123"/>
      <c r="BH886" s="123"/>
      <c r="BI886" s="123"/>
      <c r="BJ886" s="123"/>
      <c r="BK886" s="123"/>
    </row>
    <row r="887" spans="1:63" ht="14.25" customHeight="1" x14ac:dyDescent="0.35">
      <c r="A887" s="123"/>
      <c r="B887" s="123"/>
      <c r="C887" s="123"/>
      <c r="D887" s="123"/>
      <c r="E887" s="123"/>
      <c r="F887" s="123"/>
      <c r="G887" s="123"/>
      <c r="H887" s="123"/>
      <c r="I887" s="17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3"/>
      <c r="AG887" s="123"/>
      <c r="AH887" s="123"/>
      <c r="AI887" s="123"/>
      <c r="AJ887" s="123"/>
      <c r="AK887" s="123"/>
      <c r="AL887" s="123"/>
      <c r="AM887" s="123"/>
      <c r="AN887" s="123"/>
      <c r="AO887" s="123"/>
      <c r="AP887" s="123"/>
      <c r="AQ887" s="123"/>
      <c r="AR887" s="123"/>
      <c r="AS887" s="123"/>
      <c r="AT887" s="123"/>
      <c r="AU887" s="123"/>
      <c r="AV887" s="123"/>
      <c r="AW887" s="123"/>
      <c r="AX887" s="123"/>
      <c r="AY887" s="123"/>
      <c r="AZ887" s="123"/>
      <c r="BA887" s="123"/>
      <c r="BB887" s="123"/>
      <c r="BC887" s="123"/>
      <c r="BD887" s="123"/>
      <c r="BE887" s="123"/>
      <c r="BF887" s="123"/>
      <c r="BG887" s="123"/>
      <c r="BH887" s="123"/>
      <c r="BI887" s="123"/>
      <c r="BJ887" s="123"/>
      <c r="BK887" s="123"/>
    </row>
    <row r="888" spans="1:63" ht="14.25" customHeight="1" x14ac:dyDescent="0.35">
      <c r="A888" s="123"/>
      <c r="B888" s="123"/>
      <c r="C888" s="123"/>
      <c r="D888" s="123"/>
      <c r="E888" s="123"/>
      <c r="F888" s="123"/>
      <c r="G888" s="123"/>
      <c r="H888" s="123"/>
      <c r="I888" s="17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3"/>
      <c r="AG888" s="123"/>
      <c r="AH888" s="123"/>
      <c r="AI888" s="123"/>
      <c r="AJ888" s="123"/>
      <c r="AK888" s="123"/>
      <c r="AL888" s="123"/>
      <c r="AM888" s="123"/>
      <c r="AN888" s="123"/>
      <c r="AO888" s="123"/>
      <c r="AP888" s="123"/>
      <c r="AQ888" s="123"/>
      <c r="AR888" s="123"/>
      <c r="AS888" s="123"/>
      <c r="AT888" s="123"/>
      <c r="AU888" s="123"/>
      <c r="AV888" s="123"/>
      <c r="AW888" s="123"/>
      <c r="AX888" s="123"/>
      <c r="AY888" s="123"/>
      <c r="AZ888" s="123"/>
      <c r="BA888" s="123"/>
      <c r="BB888" s="123"/>
      <c r="BC888" s="123"/>
      <c r="BD888" s="123"/>
      <c r="BE888" s="123"/>
      <c r="BF888" s="123"/>
      <c r="BG888" s="123"/>
      <c r="BH888" s="123"/>
      <c r="BI888" s="123"/>
      <c r="BJ888" s="123"/>
      <c r="BK888" s="123"/>
    </row>
    <row r="889" spans="1:63" ht="14.25" customHeight="1" x14ac:dyDescent="0.35">
      <c r="A889" s="123"/>
      <c r="B889" s="123"/>
      <c r="C889" s="123"/>
      <c r="D889" s="123"/>
      <c r="E889" s="123"/>
      <c r="F889" s="123"/>
      <c r="G889" s="123"/>
      <c r="H889" s="123"/>
      <c r="I889" s="17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3"/>
      <c r="AG889" s="123"/>
      <c r="AH889" s="123"/>
      <c r="AI889" s="123"/>
      <c r="AJ889" s="123"/>
      <c r="AK889" s="123"/>
      <c r="AL889" s="123"/>
      <c r="AM889" s="123"/>
      <c r="AN889" s="123"/>
      <c r="AO889" s="123"/>
      <c r="AP889" s="123"/>
      <c r="AQ889" s="123"/>
      <c r="AR889" s="123"/>
      <c r="AS889" s="123"/>
      <c r="AT889" s="123"/>
      <c r="AU889" s="123"/>
      <c r="AV889" s="123"/>
      <c r="AW889" s="123"/>
      <c r="AX889" s="123"/>
      <c r="AY889" s="123"/>
      <c r="AZ889" s="123"/>
      <c r="BA889" s="123"/>
      <c r="BB889" s="123"/>
      <c r="BC889" s="123"/>
      <c r="BD889" s="123"/>
      <c r="BE889" s="123"/>
      <c r="BF889" s="123"/>
      <c r="BG889" s="123"/>
      <c r="BH889" s="123"/>
      <c r="BI889" s="123"/>
      <c r="BJ889" s="123"/>
      <c r="BK889" s="123"/>
    </row>
    <row r="890" spans="1:63" ht="14.25" customHeight="1" x14ac:dyDescent="0.35">
      <c r="A890" s="123"/>
      <c r="B890" s="123"/>
      <c r="C890" s="123"/>
      <c r="D890" s="123"/>
      <c r="E890" s="123"/>
      <c r="F890" s="123"/>
      <c r="G890" s="123"/>
      <c r="H890" s="123"/>
      <c r="I890" s="17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3"/>
      <c r="AG890" s="123"/>
      <c r="AH890" s="123"/>
      <c r="AI890" s="123"/>
      <c r="AJ890" s="123"/>
      <c r="AK890" s="123"/>
      <c r="AL890" s="123"/>
      <c r="AM890" s="123"/>
      <c r="AN890" s="123"/>
      <c r="AO890" s="123"/>
      <c r="AP890" s="123"/>
      <c r="AQ890" s="123"/>
      <c r="AR890" s="123"/>
      <c r="AS890" s="123"/>
      <c r="AT890" s="123"/>
      <c r="AU890" s="123"/>
      <c r="AV890" s="123"/>
      <c r="AW890" s="123"/>
      <c r="AX890" s="123"/>
      <c r="AY890" s="123"/>
      <c r="AZ890" s="123"/>
      <c r="BA890" s="123"/>
      <c r="BB890" s="123"/>
      <c r="BC890" s="123"/>
      <c r="BD890" s="123"/>
      <c r="BE890" s="123"/>
      <c r="BF890" s="123"/>
      <c r="BG890" s="123"/>
      <c r="BH890" s="123"/>
      <c r="BI890" s="123"/>
      <c r="BJ890" s="123"/>
      <c r="BK890" s="123"/>
    </row>
    <row r="891" spans="1:63" ht="14.25" customHeight="1" x14ac:dyDescent="0.35">
      <c r="A891" s="123"/>
      <c r="B891" s="123"/>
      <c r="C891" s="123"/>
      <c r="D891" s="123"/>
      <c r="E891" s="123"/>
      <c r="F891" s="123"/>
      <c r="G891" s="123"/>
      <c r="H891" s="123"/>
      <c r="I891" s="17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3"/>
      <c r="AG891" s="123"/>
      <c r="AH891" s="123"/>
      <c r="AI891" s="123"/>
      <c r="AJ891" s="123"/>
      <c r="AK891" s="123"/>
      <c r="AL891" s="123"/>
      <c r="AM891" s="123"/>
      <c r="AN891" s="123"/>
      <c r="AO891" s="123"/>
      <c r="AP891" s="123"/>
      <c r="AQ891" s="123"/>
      <c r="AR891" s="123"/>
      <c r="AS891" s="123"/>
      <c r="AT891" s="123"/>
      <c r="AU891" s="123"/>
      <c r="AV891" s="123"/>
      <c r="AW891" s="123"/>
      <c r="AX891" s="123"/>
      <c r="AY891" s="123"/>
      <c r="AZ891" s="123"/>
      <c r="BA891" s="123"/>
      <c r="BB891" s="123"/>
      <c r="BC891" s="123"/>
      <c r="BD891" s="123"/>
      <c r="BE891" s="123"/>
      <c r="BF891" s="123"/>
      <c r="BG891" s="123"/>
      <c r="BH891" s="123"/>
      <c r="BI891" s="123"/>
      <c r="BJ891" s="123"/>
      <c r="BK891" s="123"/>
    </row>
    <row r="892" spans="1:63" ht="14.25" customHeight="1" x14ac:dyDescent="0.35">
      <c r="A892" s="123"/>
      <c r="B892" s="123"/>
      <c r="C892" s="123"/>
      <c r="D892" s="123"/>
      <c r="E892" s="123"/>
      <c r="F892" s="123"/>
      <c r="G892" s="123"/>
      <c r="H892" s="123"/>
      <c r="I892" s="17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3"/>
      <c r="AG892" s="123"/>
      <c r="AH892" s="123"/>
      <c r="AI892" s="123"/>
      <c r="AJ892" s="123"/>
      <c r="AK892" s="123"/>
      <c r="AL892" s="123"/>
      <c r="AM892" s="123"/>
      <c r="AN892" s="123"/>
      <c r="AO892" s="123"/>
      <c r="AP892" s="123"/>
      <c r="AQ892" s="123"/>
      <c r="AR892" s="123"/>
      <c r="AS892" s="123"/>
      <c r="AT892" s="123"/>
      <c r="AU892" s="123"/>
      <c r="AV892" s="123"/>
      <c r="AW892" s="123"/>
      <c r="AX892" s="123"/>
      <c r="AY892" s="123"/>
      <c r="AZ892" s="123"/>
      <c r="BA892" s="123"/>
      <c r="BB892" s="123"/>
      <c r="BC892" s="123"/>
      <c r="BD892" s="123"/>
      <c r="BE892" s="123"/>
      <c r="BF892" s="123"/>
      <c r="BG892" s="123"/>
      <c r="BH892" s="123"/>
      <c r="BI892" s="123"/>
      <c r="BJ892" s="123"/>
      <c r="BK892" s="123"/>
    </row>
    <row r="893" spans="1:63" ht="14.25" customHeight="1" x14ac:dyDescent="0.35">
      <c r="A893" s="123"/>
      <c r="B893" s="123"/>
      <c r="C893" s="123"/>
      <c r="D893" s="123"/>
      <c r="E893" s="123"/>
      <c r="F893" s="123"/>
      <c r="G893" s="123"/>
      <c r="H893" s="123"/>
      <c r="I893" s="17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3"/>
      <c r="AG893" s="123"/>
      <c r="AH893" s="123"/>
      <c r="AI893" s="123"/>
      <c r="AJ893" s="123"/>
      <c r="AK893" s="123"/>
      <c r="AL893" s="123"/>
      <c r="AM893" s="123"/>
      <c r="AN893" s="123"/>
      <c r="AO893" s="123"/>
      <c r="AP893" s="123"/>
      <c r="AQ893" s="123"/>
      <c r="AR893" s="123"/>
      <c r="AS893" s="123"/>
      <c r="AT893" s="123"/>
      <c r="AU893" s="123"/>
      <c r="AV893" s="123"/>
      <c r="AW893" s="123"/>
      <c r="AX893" s="123"/>
      <c r="AY893" s="123"/>
      <c r="AZ893" s="123"/>
      <c r="BA893" s="123"/>
      <c r="BB893" s="123"/>
      <c r="BC893" s="123"/>
      <c r="BD893" s="123"/>
      <c r="BE893" s="123"/>
      <c r="BF893" s="123"/>
      <c r="BG893" s="123"/>
      <c r="BH893" s="123"/>
      <c r="BI893" s="123"/>
      <c r="BJ893" s="123"/>
      <c r="BK893" s="123"/>
    </row>
    <row r="894" spans="1:63" ht="14.25" customHeight="1" x14ac:dyDescent="0.35">
      <c r="A894" s="123"/>
      <c r="B894" s="123"/>
      <c r="C894" s="123"/>
      <c r="D894" s="123"/>
      <c r="E894" s="123"/>
      <c r="F894" s="123"/>
      <c r="G894" s="123"/>
      <c r="H894" s="123"/>
      <c r="I894" s="17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3"/>
      <c r="AG894" s="123"/>
      <c r="AH894" s="123"/>
      <c r="AI894" s="123"/>
      <c r="AJ894" s="123"/>
      <c r="AK894" s="123"/>
      <c r="AL894" s="123"/>
      <c r="AM894" s="123"/>
      <c r="AN894" s="123"/>
      <c r="AO894" s="123"/>
      <c r="AP894" s="123"/>
      <c r="AQ894" s="123"/>
      <c r="AR894" s="123"/>
      <c r="AS894" s="123"/>
      <c r="AT894" s="123"/>
      <c r="AU894" s="123"/>
      <c r="AV894" s="123"/>
      <c r="AW894" s="123"/>
      <c r="AX894" s="123"/>
      <c r="AY894" s="123"/>
      <c r="AZ894" s="123"/>
      <c r="BA894" s="123"/>
      <c r="BB894" s="123"/>
      <c r="BC894" s="123"/>
      <c r="BD894" s="123"/>
      <c r="BE894" s="123"/>
      <c r="BF894" s="123"/>
      <c r="BG894" s="123"/>
      <c r="BH894" s="123"/>
      <c r="BI894" s="123"/>
      <c r="BJ894" s="123"/>
      <c r="BK894" s="123"/>
    </row>
    <row r="895" spans="1:63" ht="14.25" customHeight="1" x14ac:dyDescent="0.35">
      <c r="A895" s="123"/>
      <c r="B895" s="123"/>
      <c r="C895" s="123"/>
      <c r="D895" s="123"/>
      <c r="E895" s="123"/>
      <c r="F895" s="123"/>
      <c r="G895" s="123"/>
      <c r="H895" s="123"/>
      <c r="I895" s="17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3"/>
      <c r="AG895" s="123"/>
      <c r="AH895" s="123"/>
      <c r="AI895" s="123"/>
      <c r="AJ895" s="123"/>
      <c r="AK895" s="123"/>
      <c r="AL895" s="123"/>
      <c r="AM895" s="123"/>
      <c r="AN895" s="123"/>
      <c r="AO895" s="123"/>
      <c r="AP895" s="123"/>
      <c r="AQ895" s="123"/>
      <c r="AR895" s="123"/>
      <c r="AS895" s="123"/>
      <c r="AT895" s="123"/>
      <c r="AU895" s="123"/>
      <c r="AV895" s="123"/>
      <c r="AW895" s="123"/>
      <c r="AX895" s="123"/>
      <c r="AY895" s="123"/>
      <c r="AZ895" s="123"/>
      <c r="BA895" s="123"/>
      <c r="BB895" s="123"/>
      <c r="BC895" s="123"/>
      <c r="BD895" s="123"/>
      <c r="BE895" s="123"/>
      <c r="BF895" s="123"/>
      <c r="BG895" s="123"/>
      <c r="BH895" s="123"/>
      <c r="BI895" s="123"/>
      <c r="BJ895" s="123"/>
      <c r="BK895" s="123"/>
    </row>
    <row r="896" spans="1:63" ht="14.25" customHeight="1" x14ac:dyDescent="0.35">
      <c r="A896" s="123"/>
      <c r="B896" s="123"/>
      <c r="C896" s="123"/>
      <c r="D896" s="123"/>
      <c r="E896" s="123"/>
      <c r="F896" s="123"/>
      <c r="G896" s="123"/>
      <c r="H896" s="123"/>
      <c r="I896" s="17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3"/>
      <c r="AG896" s="123"/>
      <c r="AH896" s="123"/>
      <c r="AI896" s="123"/>
      <c r="AJ896" s="123"/>
      <c r="AK896" s="123"/>
      <c r="AL896" s="123"/>
      <c r="AM896" s="123"/>
      <c r="AN896" s="123"/>
      <c r="AO896" s="123"/>
      <c r="AP896" s="123"/>
      <c r="AQ896" s="123"/>
      <c r="AR896" s="123"/>
      <c r="AS896" s="123"/>
      <c r="AT896" s="123"/>
      <c r="AU896" s="123"/>
      <c r="AV896" s="123"/>
      <c r="AW896" s="123"/>
      <c r="AX896" s="123"/>
      <c r="AY896" s="123"/>
      <c r="AZ896" s="123"/>
      <c r="BA896" s="123"/>
      <c r="BB896" s="123"/>
      <c r="BC896" s="123"/>
      <c r="BD896" s="123"/>
      <c r="BE896" s="123"/>
      <c r="BF896" s="123"/>
      <c r="BG896" s="123"/>
      <c r="BH896" s="123"/>
      <c r="BI896" s="123"/>
      <c r="BJ896" s="123"/>
      <c r="BK896" s="123"/>
    </row>
    <row r="897" spans="1:63" ht="14.25" customHeight="1" x14ac:dyDescent="0.35">
      <c r="A897" s="123"/>
      <c r="B897" s="123"/>
      <c r="C897" s="123"/>
      <c r="D897" s="123"/>
      <c r="E897" s="123"/>
      <c r="F897" s="123"/>
      <c r="G897" s="123"/>
      <c r="H897" s="123"/>
      <c r="I897" s="17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3"/>
      <c r="AG897" s="123"/>
      <c r="AH897" s="123"/>
      <c r="AI897" s="123"/>
      <c r="AJ897" s="123"/>
      <c r="AK897" s="123"/>
      <c r="AL897" s="123"/>
      <c r="AM897" s="123"/>
      <c r="AN897" s="123"/>
      <c r="AO897" s="123"/>
      <c r="AP897" s="123"/>
      <c r="AQ897" s="123"/>
      <c r="AR897" s="123"/>
      <c r="AS897" s="123"/>
      <c r="AT897" s="123"/>
      <c r="AU897" s="123"/>
      <c r="AV897" s="123"/>
      <c r="AW897" s="123"/>
      <c r="AX897" s="123"/>
      <c r="AY897" s="123"/>
      <c r="AZ897" s="123"/>
      <c r="BA897" s="123"/>
      <c r="BB897" s="123"/>
      <c r="BC897" s="123"/>
      <c r="BD897" s="123"/>
      <c r="BE897" s="123"/>
      <c r="BF897" s="123"/>
      <c r="BG897" s="123"/>
      <c r="BH897" s="123"/>
      <c r="BI897" s="123"/>
      <c r="BJ897" s="123"/>
      <c r="BK897" s="123"/>
    </row>
    <row r="898" spans="1:63" ht="14.25" customHeight="1" x14ac:dyDescent="0.35">
      <c r="A898" s="123"/>
      <c r="B898" s="123"/>
      <c r="C898" s="123"/>
      <c r="D898" s="123"/>
      <c r="E898" s="123"/>
      <c r="F898" s="123"/>
      <c r="G898" s="123"/>
      <c r="H898" s="123"/>
      <c r="I898" s="17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3"/>
      <c r="AG898" s="123"/>
      <c r="AH898" s="123"/>
      <c r="AI898" s="123"/>
      <c r="AJ898" s="123"/>
      <c r="AK898" s="123"/>
      <c r="AL898" s="123"/>
      <c r="AM898" s="123"/>
      <c r="AN898" s="123"/>
      <c r="AO898" s="123"/>
      <c r="AP898" s="123"/>
      <c r="AQ898" s="123"/>
      <c r="AR898" s="123"/>
      <c r="AS898" s="123"/>
      <c r="AT898" s="123"/>
      <c r="AU898" s="123"/>
      <c r="AV898" s="123"/>
      <c r="AW898" s="123"/>
      <c r="AX898" s="123"/>
      <c r="AY898" s="123"/>
      <c r="AZ898" s="123"/>
      <c r="BA898" s="123"/>
      <c r="BB898" s="123"/>
      <c r="BC898" s="123"/>
      <c r="BD898" s="123"/>
      <c r="BE898" s="123"/>
      <c r="BF898" s="123"/>
      <c r="BG898" s="123"/>
      <c r="BH898" s="123"/>
      <c r="BI898" s="123"/>
      <c r="BJ898" s="123"/>
      <c r="BK898" s="123"/>
    </row>
    <row r="899" spans="1:63" ht="14.25" customHeight="1" x14ac:dyDescent="0.35">
      <c r="A899" s="123"/>
      <c r="B899" s="123"/>
      <c r="C899" s="123"/>
      <c r="D899" s="123"/>
      <c r="E899" s="123"/>
      <c r="F899" s="123"/>
      <c r="G899" s="123"/>
      <c r="H899" s="123"/>
      <c r="I899" s="17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3"/>
      <c r="AG899" s="123"/>
      <c r="AH899" s="123"/>
      <c r="AI899" s="123"/>
      <c r="AJ899" s="123"/>
      <c r="AK899" s="123"/>
      <c r="AL899" s="123"/>
      <c r="AM899" s="123"/>
      <c r="AN899" s="123"/>
      <c r="AO899" s="123"/>
      <c r="AP899" s="123"/>
      <c r="AQ899" s="123"/>
      <c r="AR899" s="123"/>
      <c r="AS899" s="123"/>
      <c r="AT899" s="123"/>
      <c r="AU899" s="123"/>
      <c r="AV899" s="123"/>
      <c r="AW899" s="123"/>
      <c r="AX899" s="123"/>
      <c r="AY899" s="123"/>
      <c r="AZ899" s="123"/>
      <c r="BA899" s="123"/>
      <c r="BB899" s="123"/>
      <c r="BC899" s="123"/>
      <c r="BD899" s="123"/>
      <c r="BE899" s="123"/>
      <c r="BF899" s="123"/>
      <c r="BG899" s="123"/>
      <c r="BH899" s="123"/>
      <c r="BI899" s="123"/>
      <c r="BJ899" s="123"/>
      <c r="BK899" s="123"/>
    </row>
    <row r="900" spans="1:63" ht="14.25" customHeight="1" x14ac:dyDescent="0.35">
      <c r="A900" s="123"/>
      <c r="B900" s="123"/>
      <c r="C900" s="123"/>
      <c r="D900" s="123"/>
      <c r="E900" s="123"/>
      <c r="F900" s="123"/>
      <c r="G900" s="123"/>
      <c r="H900" s="123"/>
      <c r="I900" s="17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3"/>
      <c r="AG900" s="123"/>
      <c r="AH900" s="123"/>
      <c r="AI900" s="123"/>
      <c r="AJ900" s="123"/>
      <c r="AK900" s="123"/>
      <c r="AL900" s="123"/>
      <c r="AM900" s="123"/>
      <c r="AN900" s="123"/>
      <c r="AO900" s="123"/>
      <c r="AP900" s="123"/>
      <c r="AQ900" s="123"/>
      <c r="AR900" s="123"/>
      <c r="AS900" s="123"/>
      <c r="AT900" s="123"/>
      <c r="AU900" s="123"/>
      <c r="AV900" s="123"/>
      <c r="AW900" s="123"/>
      <c r="AX900" s="123"/>
      <c r="AY900" s="123"/>
      <c r="AZ900" s="123"/>
      <c r="BA900" s="123"/>
      <c r="BB900" s="123"/>
      <c r="BC900" s="123"/>
      <c r="BD900" s="123"/>
      <c r="BE900" s="123"/>
      <c r="BF900" s="123"/>
      <c r="BG900" s="123"/>
      <c r="BH900" s="123"/>
      <c r="BI900" s="123"/>
      <c r="BJ900" s="123"/>
      <c r="BK900" s="123"/>
    </row>
    <row r="901" spans="1:63" ht="14.25" customHeight="1" x14ac:dyDescent="0.35">
      <c r="A901" s="123"/>
      <c r="B901" s="123"/>
      <c r="C901" s="123"/>
      <c r="D901" s="123"/>
      <c r="E901" s="123"/>
      <c r="F901" s="123"/>
      <c r="G901" s="123"/>
      <c r="H901" s="123"/>
      <c r="I901" s="17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3"/>
      <c r="AG901" s="123"/>
      <c r="AH901" s="123"/>
      <c r="AI901" s="123"/>
      <c r="AJ901" s="123"/>
      <c r="AK901" s="123"/>
      <c r="AL901" s="123"/>
      <c r="AM901" s="123"/>
      <c r="AN901" s="123"/>
      <c r="AO901" s="123"/>
      <c r="AP901" s="123"/>
      <c r="AQ901" s="123"/>
      <c r="AR901" s="123"/>
      <c r="AS901" s="123"/>
      <c r="AT901" s="123"/>
      <c r="AU901" s="123"/>
      <c r="AV901" s="123"/>
      <c r="AW901" s="123"/>
      <c r="AX901" s="123"/>
      <c r="AY901" s="123"/>
      <c r="AZ901" s="123"/>
      <c r="BA901" s="123"/>
      <c r="BB901" s="123"/>
      <c r="BC901" s="123"/>
      <c r="BD901" s="123"/>
      <c r="BE901" s="123"/>
      <c r="BF901" s="123"/>
      <c r="BG901" s="123"/>
      <c r="BH901" s="123"/>
      <c r="BI901" s="123"/>
      <c r="BJ901" s="123"/>
      <c r="BK901" s="123"/>
    </row>
    <row r="902" spans="1:63" ht="14.25" customHeight="1" x14ac:dyDescent="0.35">
      <c r="A902" s="123"/>
      <c r="B902" s="123"/>
      <c r="C902" s="123"/>
      <c r="D902" s="123"/>
      <c r="E902" s="123"/>
      <c r="F902" s="123"/>
      <c r="G902" s="123"/>
      <c r="H902" s="123"/>
      <c r="I902" s="17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3"/>
      <c r="AG902" s="123"/>
      <c r="AH902" s="123"/>
      <c r="AI902" s="123"/>
      <c r="AJ902" s="123"/>
      <c r="AK902" s="123"/>
      <c r="AL902" s="123"/>
      <c r="AM902" s="123"/>
      <c r="AN902" s="123"/>
      <c r="AO902" s="123"/>
      <c r="AP902" s="123"/>
      <c r="AQ902" s="123"/>
      <c r="AR902" s="123"/>
      <c r="AS902" s="123"/>
      <c r="AT902" s="123"/>
      <c r="AU902" s="123"/>
      <c r="AV902" s="123"/>
      <c r="AW902" s="123"/>
      <c r="AX902" s="123"/>
      <c r="AY902" s="123"/>
      <c r="AZ902" s="123"/>
      <c r="BA902" s="123"/>
      <c r="BB902" s="123"/>
      <c r="BC902" s="123"/>
      <c r="BD902" s="123"/>
      <c r="BE902" s="123"/>
      <c r="BF902" s="123"/>
      <c r="BG902" s="123"/>
      <c r="BH902" s="123"/>
      <c r="BI902" s="123"/>
      <c r="BJ902" s="123"/>
      <c r="BK902" s="123"/>
    </row>
    <row r="903" spans="1:63" ht="14.25" customHeight="1" x14ac:dyDescent="0.35">
      <c r="A903" s="123"/>
      <c r="B903" s="123"/>
      <c r="C903" s="123"/>
      <c r="D903" s="123"/>
      <c r="E903" s="123"/>
      <c r="F903" s="123"/>
      <c r="G903" s="123"/>
      <c r="H903" s="123"/>
      <c r="I903" s="17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3"/>
      <c r="AG903" s="123"/>
      <c r="AH903" s="123"/>
      <c r="AI903" s="123"/>
      <c r="AJ903" s="123"/>
      <c r="AK903" s="123"/>
      <c r="AL903" s="123"/>
      <c r="AM903" s="123"/>
      <c r="AN903" s="123"/>
      <c r="AO903" s="123"/>
      <c r="AP903" s="123"/>
      <c r="AQ903" s="123"/>
      <c r="AR903" s="123"/>
      <c r="AS903" s="123"/>
      <c r="AT903" s="123"/>
      <c r="AU903" s="123"/>
      <c r="AV903" s="123"/>
      <c r="AW903" s="123"/>
      <c r="AX903" s="123"/>
      <c r="AY903" s="123"/>
      <c r="AZ903" s="123"/>
      <c r="BA903" s="123"/>
      <c r="BB903" s="123"/>
      <c r="BC903" s="123"/>
      <c r="BD903" s="123"/>
      <c r="BE903" s="123"/>
      <c r="BF903" s="123"/>
      <c r="BG903" s="123"/>
      <c r="BH903" s="123"/>
      <c r="BI903" s="123"/>
      <c r="BJ903" s="123"/>
      <c r="BK903" s="123"/>
    </row>
    <row r="904" spans="1:63" ht="14.25" customHeight="1" x14ac:dyDescent="0.35">
      <c r="A904" s="123"/>
      <c r="B904" s="123"/>
      <c r="C904" s="123"/>
      <c r="D904" s="123"/>
      <c r="E904" s="123"/>
      <c r="F904" s="123"/>
      <c r="G904" s="123"/>
      <c r="H904" s="123"/>
      <c r="I904" s="17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3"/>
      <c r="AG904" s="123"/>
      <c r="AH904" s="123"/>
      <c r="AI904" s="123"/>
      <c r="AJ904" s="123"/>
      <c r="AK904" s="123"/>
      <c r="AL904" s="123"/>
      <c r="AM904" s="123"/>
      <c r="AN904" s="123"/>
      <c r="AO904" s="123"/>
      <c r="AP904" s="123"/>
      <c r="AQ904" s="123"/>
      <c r="AR904" s="123"/>
      <c r="AS904" s="123"/>
      <c r="AT904" s="123"/>
      <c r="AU904" s="123"/>
      <c r="AV904" s="123"/>
      <c r="AW904" s="123"/>
      <c r="AX904" s="123"/>
      <c r="AY904" s="123"/>
      <c r="AZ904" s="123"/>
      <c r="BA904" s="123"/>
      <c r="BB904" s="123"/>
      <c r="BC904" s="123"/>
      <c r="BD904" s="123"/>
      <c r="BE904" s="123"/>
      <c r="BF904" s="123"/>
      <c r="BG904" s="123"/>
      <c r="BH904" s="123"/>
      <c r="BI904" s="123"/>
      <c r="BJ904" s="123"/>
      <c r="BK904" s="123"/>
    </row>
    <row r="905" spans="1:63" ht="14.25" customHeight="1" x14ac:dyDescent="0.35">
      <c r="A905" s="123"/>
      <c r="B905" s="123"/>
      <c r="C905" s="123"/>
      <c r="D905" s="123"/>
      <c r="E905" s="123"/>
      <c r="F905" s="123"/>
      <c r="G905" s="123"/>
      <c r="H905" s="123"/>
      <c r="I905" s="17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3"/>
      <c r="AG905" s="123"/>
      <c r="AH905" s="123"/>
      <c r="AI905" s="123"/>
      <c r="AJ905" s="123"/>
      <c r="AK905" s="123"/>
      <c r="AL905" s="123"/>
      <c r="AM905" s="123"/>
      <c r="AN905" s="123"/>
      <c r="AO905" s="123"/>
      <c r="AP905" s="123"/>
      <c r="AQ905" s="123"/>
      <c r="AR905" s="123"/>
      <c r="AS905" s="123"/>
      <c r="AT905" s="123"/>
      <c r="AU905" s="123"/>
      <c r="AV905" s="123"/>
      <c r="AW905" s="123"/>
      <c r="AX905" s="123"/>
      <c r="AY905" s="123"/>
      <c r="AZ905" s="123"/>
      <c r="BA905" s="123"/>
      <c r="BB905" s="123"/>
      <c r="BC905" s="123"/>
      <c r="BD905" s="123"/>
      <c r="BE905" s="123"/>
      <c r="BF905" s="123"/>
      <c r="BG905" s="123"/>
      <c r="BH905" s="123"/>
      <c r="BI905" s="123"/>
      <c r="BJ905" s="123"/>
      <c r="BK905" s="123"/>
    </row>
    <row r="906" spans="1:63" ht="14.25" customHeight="1" x14ac:dyDescent="0.35">
      <c r="A906" s="123"/>
      <c r="B906" s="123"/>
      <c r="C906" s="123"/>
      <c r="D906" s="123"/>
      <c r="E906" s="123"/>
      <c r="F906" s="123"/>
      <c r="G906" s="123"/>
      <c r="H906" s="123"/>
      <c r="I906" s="17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3"/>
      <c r="AG906" s="123"/>
      <c r="AH906" s="123"/>
      <c r="AI906" s="123"/>
      <c r="AJ906" s="123"/>
      <c r="AK906" s="123"/>
      <c r="AL906" s="123"/>
      <c r="AM906" s="123"/>
      <c r="AN906" s="123"/>
      <c r="AO906" s="123"/>
      <c r="AP906" s="123"/>
      <c r="AQ906" s="123"/>
      <c r="AR906" s="123"/>
      <c r="AS906" s="123"/>
      <c r="AT906" s="123"/>
      <c r="AU906" s="123"/>
      <c r="AV906" s="123"/>
      <c r="AW906" s="123"/>
      <c r="AX906" s="123"/>
      <c r="AY906" s="123"/>
      <c r="AZ906" s="123"/>
      <c r="BA906" s="123"/>
      <c r="BB906" s="123"/>
      <c r="BC906" s="123"/>
      <c r="BD906" s="123"/>
      <c r="BE906" s="123"/>
      <c r="BF906" s="123"/>
      <c r="BG906" s="123"/>
      <c r="BH906" s="123"/>
      <c r="BI906" s="123"/>
      <c r="BJ906" s="123"/>
      <c r="BK906" s="123"/>
    </row>
    <row r="907" spans="1:63" ht="14.25" customHeight="1" x14ac:dyDescent="0.35">
      <c r="A907" s="123"/>
      <c r="B907" s="123"/>
      <c r="C907" s="123"/>
      <c r="D907" s="123"/>
      <c r="E907" s="123"/>
      <c r="F907" s="123"/>
      <c r="G907" s="123"/>
      <c r="H907" s="123"/>
      <c r="I907" s="17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3"/>
      <c r="AG907" s="123"/>
      <c r="AH907" s="123"/>
      <c r="AI907" s="123"/>
      <c r="AJ907" s="123"/>
      <c r="AK907" s="123"/>
      <c r="AL907" s="123"/>
      <c r="AM907" s="123"/>
      <c r="AN907" s="123"/>
      <c r="AO907" s="123"/>
      <c r="AP907" s="123"/>
      <c r="AQ907" s="123"/>
      <c r="AR907" s="123"/>
      <c r="AS907" s="123"/>
      <c r="AT907" s="123"/>
      <c r="AU907" s="123"/>
      <c r="AV907" s="123"/>
      <c r="AW907" s="123"/>
      <c r="AX907" s="123"/>
      <c r="AY907" s="123"/>
      <c r="AZ907" s="123"/>
      <c r="BA907" s="123"/>
      <c r="BB907" s="123"/>
      <c r="BC907" s="123"/>
      <c r="BD907" s="123"/>
      <c r="BE907" s="123"/>
      <c r="BF907" s="123"/>
      <c r="BG907" s="123"/>
      <c r="BH907" s="123"/>
      <c r="BI907" s="123"/>
      <c r="BJ907" s="123"/>
      <c r="BK907" s="123"/>
    </row>
    <row r="908" spans="1:63" ht="14.25" customHeight="1" x14ac:dyDescent="0.35">
      <c r="A908" s="123"/>
      <c r="B908" s="123"/>
      <c r="C908" s="123"/>
      <c r="D908" s="123"/>
      <c r="E908" s="123"/>
      <c r="F908" s="123"/>
      <c r="G908" s="123"/>
      <c r="H908" s="123"/>
      <c r="I908" s="17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3"/>
      <c r="AG908" s="123"/>
      <c r="AH908" s="123"/>
      <c r="AI908" s="123"/>
      <c r="AJ908" s="123"/>
      <c r="AK908" s="123"/>
      <c r="AL908" s="123"/>
      <c r="AM908" s="123"/>
      <c r="AN908" s="123"/>
      <c r="AO908" s="123"/>
      <c r="AP908" s="123"/>
      <c r="AQ908" s="123"/>
      <c r="AR908" s="123"/>
      <c r="AS908" s="123"/>
      <c r="AT908" s="123"/>
      <c r="AU908" s="123"/>
      <c r="AV908" s="123"/>
      <c r="AW908" s="123"/>
      <c r="AX908" s="123"/>
      <c r="AY908" s="123"/>
      <c r="AZ908" s="123"/>
      <c r="BA908" s="123"/>
      <c r="BB908" s="123"/>
      <c r="BC908" s="123"/>
      <c r="BD908" s="123"/>
      <c r="BE908" s="123"/>
      <c r="BF908" s="123"/>
      <c r="BG908" s="123"/>
      <c r="BH908" s="123"/>
      <c r="BI908" s="123"/>
      <c r="BJ908" s="123"/>
      <c r="BK908" s="123"/>
    </row>
    <row r="909" spans="1:63" ht="14.25" customHeight="1" x14ac:dyDescent="0.35">
      <c r="A909" s="123"/>
      <c r="B909" s="123"/>
      <c r="C909" s="123"/>
      <c r="D909" s="123"/>
      <c r="E909" s="123"/>
      <c r="F909" s="123"/>
      <c r="G909" s="123"/>
      <c r="H909" s="123"/>
      <c r="I909" s="17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3"/>
      <c r="AG909" s="123"/>
      <c r="AH909" s="123"/>
      <c r="AI909" s="123"/>
      <c r="AJ909" s="123"/>
      <c r="AK909" s="123"/>
      <c r="AL909" s="123"/>
      <c r="AM909" s="123"/>
      <c r="AN909" s="123"/>
      <c r="AO909" s="123"/>
      <c r="AP909" s="123"/>
      <c r="AQ909" s="123"/>
      <c r="AR909" s="123"/>
      <c r="AS909" s="123"/>
      <c r="AT909" s="123"/>
      <c r="AU909" s="123"/>
      <c r="AV909" s="123"/>
      <c r="AW909" s="123"/>
      <c r="AX909" s="123"/>
      <c r="AY909" s="123"/>
      <c r="AZ909" s="123"/>
      <c r="BA909" s="123"/>
      <c r="BB909" s="123"/>
      <c r="BC909" s="123"/>
      <c r="BD909" s="123"/>
      <c r="BE909" s="123"/>
      <c r="BF909" s="123"/>
      <c r="BG909" s="123"/>
      <c r="BH909" s="123"/>
      <c r="BI909" s="123"/>
      <c r="BJ909" s="123"/>
      <c r="BK909" s="123"/>
    </row>
    <row r="910" spans="1:63" ht="14.25" customHeight="1" x14ac:dyDescent="0.35">
      <c r="A910" s="123"/>
      <c r="B910" s="123"/>
      <c r="C910" s="123"/>
      <c r="D910" s="123"/>
      <c r="E910" s="123"/>
      <c r="F910" s="123"/>
      <c r="G910" s="123"/>
      <c r="H910" s="123"/>
      <c r="I910" s="17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3"/>
      <c r="AG910" s="123"/>
      <c r="AH910" s="123"/>
      <c r="AI910" s="123"/>
      <c r="AJ910" s="123"/>
      <c r="AK910" s="123"/>
      <c r="AL910" s="123"/>
      <c r="AM910" s="123"/>
      <c r="AN910" s="123"/>
      <c r="AO910" s="123"/>
      <c r="AP910" s="123"/>
      <c r="AQ910" s="123"/>
      <c r="AR910" s="123"/>
      <c r="AS910" s="123"/>
      <c r="AT910" s="123"/>
      <c r="AU910" s="123"/>
      <c r="AV910" s="123"/>
      <c r="AW910" s="123"/>
      <c r="AX910" s="123"/>
      <c r="AY910" s="123"/>
      <c r="AZ910" s="123"/>
      <c r="BA910" s="123"/>
      <c r="BB910" s="123"/>
      <c r="BC910" s="123"/>
      <c r="BD910" s="123"/>
      <c r="BE910" s="123"/>
      <c r="BF910" s="123"/>
      <c r="BG910" s="123"/>
      <c r="BH910" s="123"/>
      <c r="BI910" s="123"/>
      <c r="BJ910" s="123"/>
      <c r="BK910" s="123"/>
    </row>
    <row r="911" spans="1:63" ht="14.25" customHeight="1" x14ac:dyDescent="0.35">
      <c r="A911" s="123"/>
      <c r="B911" s="123"/>
      <c r="C911" s="123"/>
      <c r="D911" s="123"/>
      <c r="E911" s="123"/>
      <c r="F911" s="123"/>
      <c r="G911" s="123"/>
      <c r="H911" s="123"/>
      <c r="I911" s="17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3"/>
      <c r="AG911" s="123"/>
      <c r="AH911" s="123"/>
      <c r="AI911" s="123"/>
      <c r="AJ911" s="123"/>
      <c r="AK911" s="123"/>
      <c r="AL911" s="123"/>
      <c r="AM911" s="123"/>
      <c r="AN911" s="123"/>
      <c r="AO911" s="123"/>
      <c r="AP911" s="123"/>
      <c r="AQ911" s="123"/>
      <c r="AR911" s="123"/>
      <c r="AS911" s="123"/>
      <c r="AT911" s="123"/>
      <c r="AU911" s="123"/>
      <c r="AV911" s="123"/>
      <c r="AW911" s="123"/>
      <c r="AX911" s="123"/>
      <c r="AY911" s="123"/>
      <c r="AZ911" s="123"/>
      <c r="BA911" s="123"/>
      <c r="BB911" s="123"/>
      <c r="BC911" s="123"/>
      <c r="BD911" s="123"/>
      <c r="BE911" s="123"/>
      <c r="BF911" s="123"/>
      <c r="BG911" s="123"/>
      <c r="BH911" s="123"/>
      <c r="BI911" s="123"/>
      <c r="BJ911" s="123"/>
      <c r="BK911" s="123"/>
    </row>
    <row r="912" spans="1:63" ht="14.25" customHeight="1" x14ac:dyDescent="0.35">
      <c r="A912" s="123"/>
      <c r="B912" s="123"/>
      <c r="C912" s="123"/>
      <c r="D912" s="123"/>
      <c r="E912" s="123"/>
      <c r="F912" s="123"/>
      <c r="G912" s="123"/>
      <c r="H912" s="123"/>
      <c r="I912" s="17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3"/>
      <c r="AG912" s="123"/>
      <c r="AH912" s="123"/>
      <c r="AI912" s="123"/>
      <c r="AJ912" s="123"/>
      <c r="AK912" s="123"/>
      <c r="AL912" s="123"/>
      <c r="AM912" s="123"/>
      <c r="AN912" s="123"/>
      <c r="AO912" s="123"/>
      <c r="AP912" s="123"/>
      <c r="AQ912" s="123"/>
      <c r="AR912" s="123"/>
      <c r="AS912" s="123"/>
      <c r="AT912" s="123"/>
      <c r="AU912" s="123"/>
      <c r="AV912" s="123"/>
      <c r="AW912" s="123"/>
      <c r="AX912" s="123"/>
      <c r="AY912" s="123"/>
      <c r="AZ912" s="123"/>
      <c r="BA912" s="123"/>
      <c r="BB912" s="123"/>
      <c r="BC912" s="123"/>
      <c r="BD912" s="123"/>
      <c r="BE912" s="123"/>
      <c r="BF912" s="123"/>
      <c r="BG912" s="123"/>
      <c r="BH912" s="123"/>
      <c r="BI912" s="123"/>
      <c r="BJ912" s="123"/>
      <c r="BK912" s="123"/>
    </row>
    <row r="913" spans="1:63" ht="14.25" customHeight="1" x14ac:dyDescent="0.35">
      <c r="A913" s="123"/>
      <c r="B913" s="123"/>
      <c r="C913" s="123"/>
      <c r="D913" s="123"/>
      <c r="E913" s="123"/>
      <c r="F913" s="123"/>
      <c r="G913" s="123"/>
      <c r="H913" s="123"/>
      <c r="I913" s="17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3"/>
      <c r="AG913" s="123"/>
      <c r="AH913" s="123"/>
      <c r="AI913" s="123"/>
      <c r="AJ913" s="123"/>
      <c r="AK913" s="123"/>
      <c r="AL913" s="123"/>
      <c r="AM913" s="123"/>
      <c r="AN913" s="123"/>
      <c r="AO913" s="123"/>
      <c r="AP913" s="123"/>
      <c r="AQ913" s="123"/>
      <c r="AR913" s="123"/>
      <c r="AS913" s="123"/>
      <c r="AT913" s="123"/>
      <c r="AU913" s="123"/>
      <c r="AV913" s="123"/>
      <c r="AW913" s="123"/>
      <c r="AX913" s="123"/>
      <c r="AY913" s="123"/>
      <c r="AZ913" s="123"/>
      <c r="BA913" s="123"/>
      <c r="BB913" s="123"/>
      <c r="BC913" s="123"/>
      <c r="BD913" s="123"/>
      <c r="BE913" s="123"/>
      <c r="BF913" s="123"/>
      <c r="BG913" s="123"/>
      <c r="BH913" s="123"/>
      <c r="BI913" s="123"/>
      <c r="BJ913" s="123"/>
      <c r="BK913" s="123"/>
    </row>
    <row r="914" spans="1:63" ht="14.25" customHeight="1" x14ac:dyDescent="0.35">
      <c r="A914" s="123"/>
      <c r="B914" s="123"/>
      <c r="C914" s="123"/>
      <c r="D914" s="123"/>
      <c r="E914" s="123"/>
      <c r="F914" s="123"/>
      <c r="G914" s="123"/>
      <c r="H914" s="123"/>
      <c r="I914" s="17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3"/>
      <c r="AG914" s="123"/>
      <c r="AH914" s="123"/>
      <c r="AI914" s="123"/>
      <c r="AJ914" s="123"/>
      <c r="AK914" s="123"/>
      <c r="AL914" s="123"/>
      <c r="AM914" s="123"/>
      <c r="AN914" s="123"/>
      <c r="AO914" s="123"/>
      <c r="AP914" s="123"/>
      <c r="AQ914" s="123"/>
      <c r="AR914" s="123"/>
      <c r="AS914" s="123"/>
      <c r="AT914" s="123"/>
      <c r="AU914" s="123"/>
      <c r="AV914" s="123"/>
      <c r="AW914" s="123"/>
      <c r="AX914" s="123"/>
      <c r="AY914" s="123"/>
      <c r="AZ914" s="123"/>
      <c r="BA914" s="123"/>
      <c r="BB914" s="123"/>
      <c r="BC914" s="123"/>
      <c r="BD914" s="123"/>
      <c r="BE914" s="123"/>
      <c r="BF914" s="123"/>
      <c r="BG914" s="123"/>
      <c r="BH914" s="123"/>
      <c r="BI914" s="123"/>
      <c r="BJ914" s="123"/>
      <c r="BK914" s="123"/>
    </row>
    <row r="915" spans="1:63" ht="14.25" customHeight="1" x14ac:dyDescent="0.35">
      <c r="A915" s="123"/>
      <c r="B915" s="123"/>
      <c r="C915" s="123"/>
      <c r="D915" s="123"/>
      <c r="E915" s="123"/>
      <c r="F915" s="123"/>
      <c r="G915" s="123"/>
      <c r="H915" s="123"/>
      <c r="I915" s="17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3"/>
      <c r="AG915" s="123"/>
      <c r="AH915" s="123"/>
      <c r="AI915" s="123"/>
      <c r="AJ915" s="123"/>
      <c r="AK915" s="123"/>
      <c r="AL915" s="123"/>
      <c r="AM915" s="123"/>
      <c r="AN915" s="123"/>
      <c r="AO915" s="123"/>
      <c r="AP915" s="123"/>
      <c r="AQ915" s="123"/>
      <c r="AR915" s="123"/>
      <c r="AS915" s="123"/>
      <c r="AT915" s="123"/>
      <c r="AU915" s="123"/>
      <c r="AV915" s="123"/>
      <c r="AW915" s="123"/>
      <c r="AX915" s="123"/>
      <c r="AY915" s="123"/>
      <c r="AZ915" s="123"/>
      <c r="BA915" s="123"/>
      <c r="BB915" s="123"/>
      <c r="BC915" s="123"/>
      <c r="BD915" s="123"/>
      <c r="BE915" s="123"/>
      <c r="BF915" s="123"/>
      <c r="BG915" s="123"/>
      <c r="BH915" s="123"/>
      <c r="BI915" s="123"/>
      <c r="BJ915" s="123"/>
      <c r="BK915" s="123"/>
    </row>
    <row r="916" spans="1:63" ht="14.25" customHeight="1" x14ac:dyDescent="0.35">
      <c r="A916" s="123"/>
      <c r="B916" s="123"/>
      <c r="C916" s="123"/>
      <c r="D916" s="123"/>
      <c r="E916" s="123"/>
      <c r="F916" s="123"/>
      <c r="G916" s="123"/>
      <c r="H916" s="123"/>
      <c r="I916" s="17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3"/>
      <c r="AG916" s="123"/>
      <c r="AH916" s="123"/>
      <c r="AI916" s="123"/>
      <c r="AJ916" s="123"/>
      <c r="AK916" s="123"/>
      <c r="AL916" s="123"/>
      <c r="AM916" s="123"/>
      <c r="AN916" s="123"/>
      <c r="AO916" s="123"/>
      <c r="AP916" s="123"/>
      <c r="AQ916" s="123"/>
      <c r="AR916" s="123"/>
      <c r="AS916" s="123"/>
      <c r="AT916" s="123"/>
      <c r="AU916" s="123"/>
      <c r="AV916" s="123"/>
      <c r="AW916" s="123"/>
      <c r="AX916" s="123"/>
      <c r="AY916" s="123"/>
      <c r="AZ916" s="123"/>
      <c r="BA916" s="123"/>
      <c r="BB916" s="123"/>
      <c r="BC916" s="123"/>
      <c r="BD916" s="123"/>
      <c r="BE916" s="123"/>
      <c r="BF916" s="123"/>
      <c r="BG916" s="123"/>
      <c r="BH916" s="123"/>
      <c r="BI916" s="123"/>
      <c r="BJ916" s="123"/>
      <c r="BK916" s="123"/>
    </row>
    <row r="917" spans="1:63" ht="14.25" customHeight="1" x14ac:dyDescent="0.35">
      <c r="A917" s="123"/>
      <c r="B917" s="123"/>
      <c r="C917" s="123"/>
      <c r="D917" s="123"/>
      <c r="E917" s="123"/>
      <c r="F917" s="123"/>
      <c r="G917" s="123"/>
      <c r="H917" s="123"/>
      <c r="I917" s="17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3"/>
      <c r="AG917" s="123"/>
      <c r="AH917" s="123"/>
      <c r="AI917" s="123"/>
      <c r="AJ917" s="123"/>
      <c r="AK917" s="123"/>
      <c r="AL917" s="123"/>
      <c r="AM917" s="123"/>
      <c r="AN917" s="123"/>
      <c r="AO917" s="123"/>
      <c r="AP917" s="123"/>
      <c r="AQ917" s="123"/>
      <c r="AR917" s="123"/>
      <c r="AS917" s="123"/>
      <c r="AT917" s="123"/>
      <c r="AU917" s="123"/>
      <c r="AV917" s="123"/>
      <c r="AW917" s="123"/>
      <c r="AX917" s="123"/>
      <c r="AY917" s="123"/>
      <c r="AZ917" s="123"/>
      <c r="BA917" s="123"/>
      <c r="BB917" s="123"/>
      <c r="BC917" s="123"/>
      <c r="BD917" s="123"/>
      <c r="BE917" s="123"/>
      <c r="BF917" s="123"/>
      <c r="BG917" s="123"/>
      <c r="BH917" s="123"/>
      <c r="BI917" s="123"/>
      <c r="BJ917" s="123"/>
      <c r="BK917" s="123"/>
    </row>
    <row r="918" spans="1:63" ht="14.25" customHeight="1" x14ac:dyDescent="0.35">
      <c r="A918" s="123"/>
      <c r="B918" s="123"/>
      <c r="C918" s="123"/>
      <c r="D918" s="123"/>
      <c r="E918" s="123"/>
      <c r="F918" s="123"/>
      <c r="G918" s="123"/>
      <c r="H918" s="123"/>
      <c r="I918" s="17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3"/>
      <c r="AG918" s="123"/>
      <c r="AH918" s="123"/>
      <c r="AI918" s="123"/>
      <c r="AJ918" s="123"/>
      <c r="AK918" s="123"/>
      <c r="AL918" s="123"/>
      <c r="AM918" s="123"/>
      <c r="AN918" s="123"/>
      <c r="AO918" s="123"/>
      <c r="AP918" s="123"/>
      <c r="AQ918" s="123"/>
      <c r="AR918" s="123"/>
      <c r="AS918" s="123"/>
      <c r="AT918" s="123"/>
      <c r="AU918" s="123"/>
      <c r="AV918" s="123"/>
      <c r="AW918" s="123"/>
      <c r="AX918" s="123"/>
      <c r="AY918" s="123"/>
      <c r="AZ918" s="123"/>
      <c r="BA918" s="123"/>
      <c r="BB918" s="123"/>
      <c r="BC918" s="123"/>
      <c r="BD918" s="123"/>
      <c r="BE918" s="123"/>
      <c r="BF918" s="123"/>
      <c r="BG918" s="123"/>
      <c r="BH918" s="123"/>
      <c r="BI918" s="123"/>
      <c r="BJ918" s="123"/>
      <c r="BK918" s="123"/>
    </row>
    <row r="919" spans="1:63" ht="14.25" customHeight="1" x14ac:dyDescent="0.35">
      <c r="A919" s="123"/>
      <c r="B919" s="123"/>
      <c r="C919" s="123"/>
      <c r="D919" s="123"/>
      <c r="E919" s="123"/>
      <c r="F919" s="123"/>
      <c r="G919" s="123"/>
      <c r="H919" s="123"/>
      <c r="I919" s="17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3"/>
      <c r="AG919" s="123"/>
      <c r="AH919" s="123"/>
      <c r="AI919" s="123"/>
      <c r="AJ919" s="123"/>
      <c r="AK919" s="123"/>
      <c r="AL919" s="123"/>
      <c r="AM919" s="123"/>
      <c r="AN919" s="123"/>
      <c r="AO919" s="123"/>
      <c r="AP919" s="123"/>
      <c r="AQ919" s="123"/>
      <c r="AR919" s="123"/>
      <c r="AS919" s="123"/>
      <c r="AT919" s="123"/>
      <c r="AU919" s="123"/>
      <c r="AV919" s="123"/>
      <c r="AW919" s="123"/>
      <c r="AX919" s="123"/>
      <c r="AY919" s="123"/>
      <c r="AZ919" s="123"/>
      <c r="BA919" s="123"/>
      <c r="BB919" s="123"/>
      <c r="BC919" s="123"/>
      <c r="BD919" s="123"/>
      <c r="BE919" s="123"/>
      <c r="BF919" s="123"/>
      <c r="BG919" s="123"/>
      <c r="BH919" s="123"/>
      <c r="BI919" s="123"/>
      <c r="BJ919" s="123"/>
      <c r="BK919" s="123"/>
    </row>
    <row r="920" spans="1:63" ht="14.25" customHeight="1" x14ac:dyDescent="0.35">
      <c r="A920" s="123"/>
      <c r="B920" s="123"/>
      <c r="C920" s="123"/>
      <c r="D920" s="123"/>
      <c r="E920" s="123"/>
      <c r="F920" s="123"/>
      <c r="G920" s="123"/>
      <c r="H920" s="123"/>
      <c r="I920" s="17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3"/>
      <c r="AG920" s="123"/>
      <c r="AH920" s="123"/>
      <c r="AI920" s="123"/>
      <c r="AJ920" s="123"/>
      <c r="AK920" s="123"/>
      <c r="AL920" s="123"/>
      <c r="AM920" s="123"/>
      <c r="AN920" s="123"/>
      <c r="AO920" s="123"/>
      <c r="AP920" s="123"/>
      <c r="AQ920" s="123"/>
      <c r="AR920" s="123"/>
      <c r="AS920" s="123"/>
      <c r="AT920" s="123"/>
      <c r="AU920" s="123"/>
      <c r="AV920" s="123"/>
      <c r="AW920" s="123"/>
      <c r="AX920" s="123"/>
      <c r="AY920" s="123"/>
      <c r="AZ920" s="123"/>
      <c r="BA920" s="123"/>
      <c r="BB920" s="123"/>
      <c r="BC920" s="123"/>
      <c r="BD920" s="123"/>
      <c r="BE920" s="123"/>
      <c r="BF920" s="123"/>
      <c r="BG920" s="123"/>
      <c r="BH920" s="123"/>
      <c r="BI920" s="123"/>
      <c r="BJ920" s="123"/>
      <c r="BK920" s="123"/>
    </row>
    <row r="921" spans="1:63" ht="14.25" customHeight="1" x14ac:dyDescent="0.35">
      <c r="A921" s="123"/>
      <c r="B921" s="123"/>
      <c r="C921" s="123"/>
      <c r="D921" s="123"/>
      <c r="E921" s="123"/>
      <c r="F921" s="123"/>
      <c r="G921" s="123"/>
      <c r="H921" s="123"/>
      <c r="I921" s="17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3"/>
      <c r="AG921" s="123"/>
      <c r="AH921" s="123"/>
      <c r="AI921" s="123"/>
      <c r="AJ921" s="123"/>
      <c r="AK921" s="123"/>
      <c r="AL921" s="123"/>
      <c r="AM921" s="123"/>
      <c r="AN921" s="123"/>
      <c r="AO921" s="123"/>
      <c r="AP921" s="123"/>
      <c r="AQ921" s="123"/>
      <c r="AR921" s="123"/>
      <c r="AS921" s="123"/>
      <c r="AT921" s="123"/>
      <c r="AU921" s="123"/>
      <c r="AV921" s="123"/>
      <c r="AW921" s="123"/>
      <c r="AX921" s="123"/>
      <c r="AY921" s="123"/>
      <c r="AZ921" s="123"/>
      <c r="BA921" s="123"/>
      <c r="BB921" s="123"/>
      <c r="BC921" s="123"/>
      <c r="BD921" s="123"/>
      <c r="BE921" s="123"/>
      <c r="BF921" s="123"/>
      <c r="BG921" s="123"/>
      <c r="BH921" s="123"/>
      <c r="BI921" s="123"/>
      <c r="BJ921" s="123"/>
      <c r="BK921" s="123"/>
    </row>
    <row r="922" spans="1:63" ht="14.25" customHeight="1" x14ac:dyDescent="0.35">
      <c r="A922" s="123"/>
      <c r="B922" s="123"/>
      <c r="C922" s="123"/>
      <c r="D922" s="123"/>
      <c r="E922" s="123"/>
      <c r="F922" s="123"/>
      <c r="G922" s="123"/>
      <c r="H922" s="123"/>
      <c r="I922" s="17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3"/>
      <c r="AG922" s="123"/>
      <c r="AH922" s="123"/>
      <c r="AI922" s="123"/>
      <c r="AJ922" s="123"/>
      <c r="AK922" s="123"/>
      <c r="AL922" s="123"/>
      <c r="AM922" s="123"/>
      <c r="AN922" s="123"/>
      <c r="AO922" s="123"/>
      <c r="AP922" s="123"/>
      <c r="AQ922" s="123"/>
      <c r="AR922" s="123"/>
      <c r="AS922" s="123"/>
      <c r="AT922" s="123"/>
      <c r="AU922" s="123"/>
      <c r="AV922" s="123"/>
      <c r="AW922" s="123"/>
      <c r="AX922" s="123"/>
      <c r="AY922" s="123"/>
      <c r="AZ922" s="123"/>
      <c r="BA922" s="123"/>
      <c r="BB922" s="123"/>
      <c r="BC922" s="123"/>
      <c r="BD922" s="123"/>
      <c r="BE922" s="123"/>
      <c r="BF922" s="123"/>
      <c r="BG922" s="123"/>
      <c r="BH922" s="123"/>
      <c r="BI922" s="123"/>
      <c r="BJ922" s="123"/>
      <c r="BK922" s="123"/>
    </row>
    <row r="923" spans="1:63" ht="14.25" customHeight="1" x14ac:dyDescent="0.35">
      <c r="A923" s="123"/>
      <c r="B923" s="123"/>
      <c r="C923" s="123"/>
      <c r="D923" s="123"/>
      <c r="E923" s="123"/>
      <c r="F923" s="123"/>
      <c r="G923" s="123"/>
      <c r="H923" s="123"/>
      <c r="I923" s="17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3"/>
      <c r="AG923" s="123"/>
      <c r="AH923" s="123"/>
      <c r="AI923" s="123"/>
      <c r="AJ923" s="123"/>
      <c r="AK923" s="123"/>
      <c r="AL923" s="123"/>
      <c r="AM923" s="123"/>
      <c r="AN923" s="123"/>
      <c r="AO923" s="123"/>
      <c r="AP923" s="123"/>
      <c r="AQ923" s="123"/>
      <c r="AR923" s="123"/>
      <c r="AS923" s="123"/>
      <c r="AT923" s="123"/>
      <c r="AU923" s="123"/>
      <c r="AV923" s="123"/>
      <c r="AW923" s="123"/>
      <c r="AX923" s="123"/>
      <c r="AY923" s="123"/>
      <c r="AZ923" s="123"/>
      <c r="BA923" s="123"/>
      <c r="BB923" s="123"/>
      <c r="BC923" s="123"/>
      <c r="BD923" s="123"/>
      <c r="BE923" s="123"/>
      <c r="BF923" s="123"/>
      <c r="BG923" s="123"/>
      <c r="BH923" s="123"/>
      <c r="BI923" s="123"/>
      <c r="BJ923" s="123"/>
      <c r="BK923" s="123"/>
    </row>
    <row r="924" spans="1:63" ht="14.25" customHeight="1" x14ac:dyDescent="0.35">
      <c r="A924" s="123"/>
      <c r="B924" s="123"/>
      <c r="C924" s="123"/>
      <c r="D924" s="123"/>
      <c r="E924" s="123"/>
      <c r="F924" s="123"/>
      <c r="G924" s="123"/>
      <c r="H924" s="123"/>
      <c r="I924" s="17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3"/>
      <c r="AG924" s="123"/>
      <c r="AH924" s="123"/>
      <c r="AI924" s="123"/>
      <c r="AJ924" s="123"/>
      <c r="AK924" s="123"/>
      <c r="AL924" s="123"/>
      <c r="AM924" s="123"/>
      <c r="AN924" s="123"/>
      <c r="AO924" s="123"/>
      <c r="AP924" s="123"/>
      <c r="AQ924" s="123"/>
      <c r="AR924" s="123"/>
      <c r="AS924" s="123"/>
      <c r="AT924" s="123"/>
      <c r="AU924" s="123"/>
      <c r="AV924" s="123"/>
      <c r="AW924" s="123"/>
      <c r="AX924" s="123"/>
      <c r="AY924" s="123"/>
      <c r="AZ924" s="123"/>
      <c r="BA924" s="123"/>
      <c r="BB924" s="123"/>
      <c r="BC924" s="123"/>
      <c r="BD924" s="123"/>
      <c r="BE924" s="123"/>
      <c r="BF924" s="123"/>
      <c r="BG924" s="123"/>
      <c r="BH924" s="123"/>
      <c r="BI924" s="123"/>
      <c r="BJ924" s="123"/>
      <c r="BK924" s="123"/>
    </row>
    <row r="925" spans="1:63" ht="14.25" customHeight="1" x14ac:dyDescent="0.35">
      <c r="A925" s="123"/>
      <c r="B925" s="123"/>
      <c r="C925" s="123"/>
      <c r="D925" s="123"/>
      <c r="E925" s="123"/>
      <c r="F925" s="123"/>
      <c r="G925" s="123"/>
      <c r="H925" s="123"/>
      <c r="I925" s="17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3"/>
      <c r="AG925" s="123"/>
      <c r="AH925" s="123"/>
      <c r="AI925" s="123"/>
      <c r="AJ925" s="123"/>
      <c r="AK925" s="123"/>
      <c r="AL925" s="123"/>
      <c r="AM925" s="123"/>
      <c r="AN925" s="123"/>
      <c r="AO925" s="123"/>
      <c r="AP925" s="123"/>
      <c r="AQ925" s="123"/>
      <c r="AR925" s="123"/>
      <c r="AS925" s="123"/>
      <c r="AT925" s="123"/>
      <c r="AU925" s="123"/>
      <c r="AV925" s="123"/>
      <c r="AW925" s="123"/>
      <c r="AX925" s="123"/>
      <c r="AY925" s="123"/>
      <c r="AZ925" s="123"/>
      <c r="BA925" s="123"/>
      <c r="BB925" s="123"/>
      <c r="BC925" s="123"/>
      <c r="BD925" s="123"/>
      <c r="BE925" s="123"/>
      <c r="BF925" s="123"/>
      <c r="BG925" s="123"/>
      <c r="BH925" s="123"/>
      <c r="BI925" s="123"/>
      <c r="BJ925" s="123"/>
      <c r="BK925" s="123"/>
    </row>
    <row r="926" spans="1:63" ht="14.25" customHeight="1" x14ac:dyDescent="0.35">
      <c r="A926" s="123"/>
      <c r="B926" s="123"/>
      <c r="C926" s="123"/>
      <c r="D926" s="123"/>
      <c r="E926" s="123"/>
      <c r="F926" s="123"/>
      <c r="G926" s="123"/>
      <c r="H926" s="123"/>
      <c r="I926" s="17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3"/>
      <c r="AG926" s="123"/>
      <c r="AH926" s="123"/>
      <c r="AI926" s="123"/>
      <c r="AJ926" s="123"/>
      <c r="AK926" s="123"/>
      <c r="AL926" s="123"/>
      <c r="AM926" s="123"/>
      <c r="AN926" s="123"/>
      <c r="AO926" s="123"/>
      <c r="AP926" s="123"/>
      <c r="AQ926" s="123"/>
      <c r="AR926" s="123"/>
      <c r="AS926" s="123"/>
      <c r="AT926" s="123"/>
      <c r="AU926" s="123"/>
      <c r="AV926" s="123"/>
      <c r="AW926" s="123"/>
      <c r="AX926" s="123"/>
      <c r="AY926" s="123"/>
      <c r="AZ926" s="123"/>
      <c r="BA926" s="123"/>
      <c r="BB926" s="123"/>
      <c r="BC926" s="123"/>
      <c r="BD926" s="123"/>
      <c r="BE926" s="123"/>
      <c r="BF926" s="123"/>
      <c r="BG926" s="123"/>
      <c r="BH926" s="123"/>
      <c r="BI926" s="123"/>
      <c r="BJ926" s="123"/>
      <c r="BK926" s="123"/>
    </row>
    <row r="927" spans="1:63" ht="14.25" customHeight="1" x14ac:dyDescent="0.35">
      <c r="A927" s="123"/>
      <c r="B927" s="123"/>
      <c r="C927" s="123"/>
      <c r="D927" s="123"/>
      <c r="E927" s="123"/>
      <c r="F927" s="123"/>
      <c r="G927" s="123"/>
      <c r="H927" s="123"/>
      <c r="I927" s="17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3"/>
      <c r="AG927" s="123"/>
      <c r="AH927" s="123"/>
      <c r="AI927" s="123"/>
      <c r="AJ927" s="123"/>
      <c r="AK927" s="123"/>
      <c r="AL927" s="123"/>
      <c r="AM927" s="123"/>
      <c r="AN927" s="123"/>
      <c r="AO927" s="123"/>
      <c r="AP927" s="123"/>
      <c r="AQ927" s="123"/>
      <c r="AR927" s="123"/>
      <c r="AS927" s="123"/>
      <c r="AT927" s="123"/>
      <c r="AU927" s="123"/>
      <c r="AV927" s="123"/>
      <c r="AW927" s="123"/>
      <c r="AX927" s="123"/>
      <c r="AY927" s="123"/>
      <c r="AZ927" s="123"/>
      <c r="BA927" s="123"/>
      <c r="BB927" s="123"/>
      <c r="BC927" s="123"/>
      <c r="BD927" s="123"/>
      <c r="BE927" s="123"/>
      <c r="BF927" s="123"/>
      <c r="BG927" s="123"/>
      <c r="BH927" s="123"/>
      <c r="BI927" s="123"/>
      <c r="BJ927" s="123"/>
      <c r="BK927" s="123"/>
    </row>
    <row r="928" spans="1:63" ht="14.25" customHeight="1" x14ac:dyDescent="0.35">
      <c r="A928" s="123"/>
      <c r="B928" s="123"/>
      <c r="C928" s="123"/>
      <c r="D928" s="123"/>
      <c r="E928" s="123"/>
      <c r="F928" s="123"/>
      <c r="G928" s="123"/>
      <c r="H928" s="123"/>
      <c r="I928" s="17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3"/>
      <c r="AG928" s="123"/>
      <c r="AH928" s="123"/>
      <c r="AI928" s="123"/>
      <c r="AJ928" s="123"/>
      <c r="AK928" s="123"/>
      <c r="AL928" s="123"/>
      <c r="AM928" s="123"/>
      <c r="AN928" s="123"/>
      <c r="AO928" s="123"/>
      <c r="AP928" s="123"/>
      <c r="AQ928" s="123"/>
      <c r="AR928" s="123"/>
      <c r="AS928" s="123"/>
      <c r="AT928" s="123"/>
      <c r="AU928" s="123"/>
      <c r="AV928" s="123"/>
      <c r="AW928" s="123"/>
      <c r="AX928" s="123"/>
      <c r="AY928" s="123"/>
      <c r="AZ928" s="123"/>
      <c r="BA928" s="123"/>
      <c r="BB928" s="123"/>
      <c r="BC928" s="123"/>
      <c r="BD928" s="123"/>
      <c r="BE928" s="123"/>
      <c r="BF928" s="123"/>
      <c r="BG928" s="123"/>
      <c r="BH928" s="123"/>
      <c r="BI928" s="123"/>
      <c r="BJ928" s="123"/>
      <c r="BK928" s="123"/>
    </row>
    <row r="929" spans="1:63" ht="14.25" customHeight="1" x14ac:dyDescent="0.35">
      <c r="A929" s="123"/>
      <c r="B929" s="123"/>
      <c r="C929" s="123"/>
      <c r="D929" s="123"/>
      <c r="E929" s="123"/>
      <c r="F929" s="123"/>
      <c r="G929" s="123"/>
      <c r="H929" s="123"/>
      <c r="I929" s="17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3"/>
      <c r="AG929" s="123"/>
      <c r="AH929" s="123"/>
      <c r="AI929" s="123"/>
      <c r="AJ929" s="123"/>
      <c r="AK929" s="123"/>
      <c r="AL929" s="123"/>
      <c r="AM929" s="123"/>
      <c r="AN929" s="123"/>
      <c r="AO929" s="123"/>
      <c r="AP929" s="123"/>
      <c r="AQ929" s="123"/>
      <c r="AR929" s="123"/>
      <c r="AS929" s="123"/>
      <c r="AT929" s="123"/>
      <c r="AU929" s="123"/>
      <c r="AV929" s="123"/>
      <c r="AW929" s="123"/>
      <c r="AX929" s="123"/>
      <c r="AY929" s="123"/>
      <c r="AZ929" s="123"/>
      <c r="BA929" s="123"/>
      <c r="BB929" s="123"/>
      <c r="BC929" s="123"/>
      <c r="BD929" s="123"/>
      <c r="BE929" s="123"/>
      <c r="BF929" s="123"/>
      <c r="BG929" s="123"/>
      <c r="BH929" s="123"/>
      <c r="BI929" s="123"/>
      <c r="BJ929" s="123"/>
      <c r="BK929" s="123"/>
    </row>
    <row r="930" spans="1:63" ht="14.25" customHeight="1" x14ac:dyDescent="0.35">
      <c r="A930" s="123"/>
      <c r="B930" s="123"/>
      <c r="C930" s="123"/>
      <c r="D930" s="123"/>
      <c r="E930" s="123"/>
      <c r="F930" s="123"/>
      <c r="G930" s="123"/>
      <c r="H930" s="123"/>
      <c r="I930" s="17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3"/>
      <c r="AG930" s="123"/>
      <c r="AH930" s="123"/>
      <c r="AI930" s="123"/>
      <c r="AJ930" s="123"/>
      <c r="AK930" s="123"/>
      <c r="AL930" s="123"/>
      <c r="AM930" s="123"/>
      <c r="AN930" s="123"/>
      <c r="AO930" s="123"/>
      <c r="AP930" s="123"/>
      <c r="AQ930" s="123"/>
      <c r="AR930" s="123"/>
      <c r="AS930" s="123"/>
      <c r="AT930" s="123"/>
      <c r="AU930" s="123"/>
      <c r="AV930" s="123"/>
      <c r="AW930" s="123"/>
      <c r="AX930" s="123"/>
      <c r="AY930" s="123"/>
      <c r="AZ930" s="123"/>
      <c r="BA930" s="123"/>
      <c r="BB930" s="123"/>
      <c r="BC930" s="123"/>
      <c r="BD930" s="123"/>
      <c r="BE930" s="123"/>
      <c r="BF930" s="123"/>
      <c r="BG930" s="123"/>
      <c r="BH930" s="123"/>
      <c r="BI930" s="123"/>
      <c r="BJ930" s="123"/>
      <c r="BK930" s="123"/>
    </row>
    <row r="931" spans="1:63" ht="14.25" customHeight="1" x14ac:dyDescent="0.35">
      <c r="A931" s="123"/>
      <c r="B931" s="123"/>
      <c r="C931" s="123"/>
      <c r="D931" s="123"/>
      <c r="E931" s="123"/>
      <c r="F931" s="123"/>
      <c r="G931" s="123"/>
      <c r="H931" s="123"/>
      <c r="I931" s="17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3"/>
      <c r="AG931" s="123"/>
      <c r="AH931" s="123"/>
      <c r="AI931" s="123"/>
      <c r="AJ931" s="123"/>
      <c r="AK931" s="123"/>
      <c r="AL931" s="123"/>
      <c r="AM931" s="123"/>
      <c r="AN931" s="123"/>
      <c r="AO931" s="123"/>
      <c r="AP931" s="123"/>
      <c r="AQ931" s="123"/>
      <c r="AR931" s="123"/>
      <c r="AS931" s="123"/>
      <c r="AT931" s="123"/>
      <c r="AU931" s="123"/>
      <c r="AV931" s="123"/>
      <c r="AW931" s="123"/>
      <c r="AX931" s="123"/>
      <c r="AY931" s="123"/>
      <c r="AZ931" s="123"/>
      <c r="BA931" s="123"/>
      <c r="BB931" s="123"/>
      <c r="BC931" s="123"/>
      <c r="BD931" s="123"/>
      <c r="BE931" s="123"/>
      <c r="BF931" s="123"/>
      <c r="BG931" s="123"/>
      <c r="BH931" s="123"/>
      <c r="BI931" s="123"/>
      <c r="BJ931" s="123"/>
      <c r="BK931" s="123"/>
    </row>
    <row r="932" spans="1:63" ht="14.25" customHeight="1" x14ac:dyDescent="0.35">
      <c r="A932" s="123"/>
      <c r="B932" s="123"/>
      <c r="C932" s="123"/>
      <c r="D932" s="123"/>
      <c r="E932" s="123"/>
      <c r="F932" s="123"/>
      <c r="G932" s="123"/>
      <c r="H932" s="123"/>
      <c r="I932" s="17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3"/>
      <c r="AG932" s="123"/>
      <c r="AH932" s="123"/>
      <c r="AI932" s="123"/>
      <c r="AJ932" s="123"/>
      <c r="AK932" s="123"/>
      <c r="AL932" s="123"/>
      <c r="AM932" s="123"/>
      <c r="AN932" s="123"/>
      <c r="AO932" s="123"/>
      <c r="AP932" s="123"/>
      <c r="AQ932" s="123"/>
      <c r="AR932" s="123"/>
      <c r="AS932" s="123"/>
      <c r="AT932" s="123"/>
      <c r="AU932" s="123"/>
      <c r="AV932" s="123"/>
      <c r="AW932" s="123"/>
      <c r="AX932" s="123"/>
      <c r="AY932" s="123"/>
      <c r="AZ932" s="123"/>
      <c r="BA932" s="123"/>
      <c r="BB932" s="123"/>
      <c r="BC932" s="123"/>
      <c r="BD932" s="123"/>
      <c r="BE932" s="123"/>
      <c r="BF932" s="123"/>
      <c r="BG932" s="123"/>
      <c r="BH932" s="123"/>
      <c r="BI932" s="123"/>
      <c r="BJ932" s="123"/>
      <c r="BK932" s="123"/>
    </row>
    <row r="933" spans="1:63" ht="14.25" customHeight="1" x14ac:dyDescent="0.35">
      <c r="A933" s="123"/>
      <c r="B933" s="123"/>
      <c r="C933" s="123"/>
      <c r="D933" s="123"/>
      <c r="E933" s="123"/>
      <c r="F933" s="123"/>
      <c r="G933" s="123"/>
      <c r="H933" s="123"/>
      <c r="I933" s="17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3"/>
      <c r="AG933" s="123"/>
      <c r="AH933" s="123"/>
      <c r="AI933" s="123"/>
      <c r="AJ933" s="123"/>
      <c r="AK933" s="123"/>
      <c r="AL933" s="123"/>
      <c r="AM933" s="123"/>
      <c r="AN933" s="123"/>
      <c r="AO933" s="123"/>
      <c r="AP933" s="123"/>
      <c r="AQ933" s="123"/>
      <c r="AR933" s="123"/>
      <c r="AS933" s="123"/>
      <c r="AT933" s="123"/>
      <c r="AU933" s="123"/>
      <c r="AV933" s="123"/>
      <c r="AW933" s="123"/>
      <c r="AX933" s="123"/>
      <c r="AY933" s="123"/>
      <c r="AZ933" s="123"/>
      <c r="BA933" s="123"/>
      <c r="BB933" s="123"/>
      <c r="BC933" s="123"/>
      <c r="BD933" s="123"/>
      <c r="BE933" s="123"/>
      <c r="BF933" s="123"/>
      <c r="BG933" s="123"/>
      <c r="BH933" s="123"/>
      <c r="BI933" s="123"/>
      <c r="BJ933" s="123"/>
      <c r="BK933" s="123"/>
    </row>
    <row r="934" spans="1:63" ht="14.25" customHeight="1" x14ac:dyDescent="0.35">
      <c r="A934" s="123"/>
      <c r="B934" s="123"/>
      <c r="C934" s="123"/>
      <c r="D934" s="123"/>
      <c r="E934" s="123"/>
      <c r="F934" s="123"/>
      <c r="G934" s="123"/>
      <c r="H934" s="123"/>
      <c r="I934" s="17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3"/>
      <c r="AG934" s="123"/>
      <c r="AH934" s="123"/>
      <c r="AI934" s="123"/>
      <c r="AJ934" s="123"/>
      <c r="AK934" s="123"/>
      <c r="AL934" s="123"/>
      <c r="AM934" s="123"/>
      <c r="AN934" s="123"/>
      <c r="AO934" s="123"/>
      <c r="AP934" s="123"/>
      <c r="AQ934" s="123"/>
      <c r="AR934" s="123"/>
      <c r="AS934" s="123"/>
      <c r="AT934" s="123"/>
      <c r="AU934" s="123"/>
      <c r="AV934" s="123"/>
      <c r="AW934" s="123"/>
      <c r="AX934" s="123"/>
      <c r="AY934" s="123"/>
      <c r="AZ934" s="123"/>
      <c r="BA934" s="123"/>
      <c r="BB934" s="123"/>
      <c r="BC934" s="123"/>
      <c r="BD934" s="123"/>
      <c r="BE934" s="123"/>
      <c r="BF934" s="123"/>
      <c r="BG934" s="123"/>
      <c r="BH934" s="123"/>
      <c r="BI934" s="123"/>
      <c r="BJ934" s="123"/>
      <c r="BK934" s="123"/>
    </row>
    <row r="935" spans="1:63" ht="14.25" customHeight="1" x14ac:dyDescent="0.35">
      <c r="A935" s="123"/>
      <c r="B935" s="123"/>
      <c r="C935" s="123"/>
      <c r="D935" s="123"/>
      <c r="E935" s="123"/>
      <c r="F935" s="123"/>
      <c r="G935" s="123"/>
      <c r="H935" s="123"/>
      <c r="I935" s="17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3"/>
      <c r="AG935" s="123"/>
      <c r="AH935" s="123"/>
      <c r="AI935" s="123"/>
      <c r="AJ935" s="123"/>
      <c r="AK935" s="123"/>
      <c r="AL935" s="123"/>
      <c r="AM935" s="123"/>
      <c r="AN935" s="123"/>
      <c r="AO935" s="123"/>
      <c r="AP935" s="123"/>
      <c r="AQ935" s="123"/>
      <c r="AR935" s="123"/>
      <c r="AS935" s="123"/>
      <c r="AT935" s="123"/>
      <c r="AU935" s="123"/>
      <c r="AV935" s="123"/>
      <c r="AW935" s="123"/>
      <c r="AX935" s="123"/>
      <c r="AY935" s="123"/>
      <c r="AZ935" s="123"/>
      <c r="BA935" s="123"/>
      <c r="BB935" s="123"/>
      <c r="BC935" s="123"/>
      <c r="BD935" s="123"/>
      <c r="BE935" s="123"/>
      <c r="BF935" s="123"/>
      <c r="BG935" s="123"/>
      <c r="BH935" s="123"/>
      <c r="BI935" s="123"/>
      <c r="BJ935" s="123"/>
      <c r="BK935" s="123"/>
    </row>
    <row r="936" spans="1:63" ht="14.25" customHeight="1" x14ac:dyDescent="0.35">
      <c r="A936" s="123"/>
      <c r="B936" s="123"/>
      <c r="C936" s="123"/>
      <c r="D936" s="123"/>
      <c r="E936" s="123"/>
      <c r="F936" s="123"/>
      <c r="G936" s="123"/>
      <c r="H936" s="123"/>
      <c r="I936" s="17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3"/>
      <c r="AG936" s="123"/>
      <c r="AH936" s="123"/>
      <c r="AI936" s="123"/>
      <c r="AJ936" s="123"/>
      <c r="AK936" s="123"/>
      <c r="AL936" s="123"/>
      <c r="AM936" s="123"/>
      <c r="AN936" s="123"/>
      <c r="AO936" s="123"/>
      <c r="AP936" s="123"/>
      <c r="AQ936" s="123"/>
      <c r="AR936" s="123"/>
      <c r="AS936" s="123"/>
      <c r="AT936" s="123"/>
      <c r="AU936" s="123"/>
      <c r="AV936" s="123"/>
      <c r="AW936" s="123"/>
      <c r="AX936" s="123"/>
      <c r="AY936" s="123"/>
      <c r="AZ936" s="123"/>
      <c r="BA936" s="123"/>
      <c r="BB936" s="123"/>
      <c r="BC936" s="123"/>
      <c r="BD936" s="123"/>
      <c r="BE936" s="123"/>
      <c r="BF936" s="123"/>
      <c r="BG936" s="123"/>
      <c r="BH936" s="123"/>
      <c r="BI936" s="123"/>
      <c r="BJ936" s="123"/>
      <c r="BK936" s="123"/>
    </row>
    <row r="937" spans="1:63" ht="14.25" customHeight="1" x14ac:dyDescent="0.35">
      <c r="A937" s="123"/>
      <c r="B937" s="123"/>
      <c r="C937" s="123"/>
      <c r="D937" s="123"/>
      <c r="E937" s="123"/>
      <c r="F937" s="123"/>
      <c r="G937" s="123"/>
      <c r="H937" s="123"/>
      <c r="I937" s="173"/>
      <c r="J937" s="123"/>
      <c r="K937" s="123"/>
      <c r="L937" s="123"/>
      <c r="M937" s="123"/>
      <c r="N937" s="123"/>
      <c r="O937" s="123"/>
      <c r="P937" s="123"/>
      <c r="Q937" s="123"/>
      <c r="R937" s="123"/>
      <c r="S937" s="123"/>
      <c r="T937" s="123"/>
      <c r="U937" s="123"/>
      <c r="V937" s="123"/>
      <c r="W937" s="123"/>
      <c r="X937" s="123"/>
      <c r="Y937" s="123"/>
      <c r="Z937" s="123"/>
      <c r="AA937" s="123"/>
      <c r="AB937" s="123"/>
      <c r="AC937" s="123"/>
      <c r="AD937" s="123"/>
      <c r="AE937" s="123"/>
      <c r="AF937" s="123"/>
      <c r="AG937" s="123"/>
      <c r="AH937" s="123"/>
      <c r="AI937" s="123"/>
      <c r="AJ937" s="123"/>
      <c r="AK937" s="123"/>
      <c r="AL937" s="123"/>
      <c r="AM937" s="123"/>
      <c r="AN937" s="123"/>
      <c r="AO937" s="123"/>
      <c r="AP937" s="123"/>
      <c r="AQ937" s="123"/>
      <c r="AR937" s="123"/>
      <c r="AS937" s="123"/>
      <c r="AT937" s="123"/>
      <c r="AU937" s="123"/>
      <c r="AV937" s="123"/>
      <c r="AW937" s="123"/>
      <c r="AX937" s="123"/>
      <c r="AY937" s="123"/>
      <c r="AZ937" s="123"/>
      <c r="BA937" s="123"/>
      <c r="BB937" s="123"/>
      <c r="BC937" s="123"/>
      <c r="BD937" s="123"/>
      <c r="BE937" s="123"/>
      <c r="BF937" s="123"/>
      <c r="BG937" s="123"/>
      <c r="BH937" s="123"/>
      <c r="BI937" s="123"/>
      <c r="BJ937" s="123"/>
      <c r="BK937" s="123"/>
    </row>
    <row r="938" spans="1:63" ht="14.25" customHeight="1" x14ac:dyDescent="0.35">
      <c r="A938" s="123"/>
      <c r="B938" s="123"/>
      <c r="C938" s="123"/>
      <c r="D938" s="123"/>
      <c r="E938" s="123"/>
      <c r="F938" s="123"/>
      <c r="G938" s="123"/>
      <c r="H938" s="123"/>
      <c r="I938" s="173"/>
      <c r="J938" s="123"/>
      <c r="K938" s="123"/>
      <c r="L938" s="123"/>
      <c r="M938" s="123"/>
      <c r="N938" s="123"/>
      <c r="O938" s="123"/>
      <c r="P938" s="123"/>
      <c r="Q938" s="123"/>
      <c r="R938" s="123"/>
      <c r="S938" s="123"/>
      <c r="T938" s="123"/>
      <c r="U938" s="123"/>
      <c r="V938" s="123"/>
      <c r="W938" s="123"/>
      <c r="X938" s="123"/>
      <c r="Y938" s="123"/>
      <c r="Z938" s="123"/>
      <c r="AA938" s="123"/>
      <c r="AB938" s="123"/>
      <c r="AC938" s="123"/>
      <c r="AD938" s="123"/>
      <c r="AE938" s="123"/>
      <c r="AF938" s="123"/>
      <c r="AG938" s="123"/>
      <c r="AH938" s="123"/>
      <c r="AI938" s="123"/>
      <c r="AJ938" s="123"/>
      <c r="AK938" s="123"/>
      <c r="AL938" s="123"/>
      <c r="AM938" s="123"/>
      <c r="AN938" s="123"/>
      <c r="AO938" s="123"/>
      <c r="AP938" s="123"/>
      <c r="AQ938" s="123"/>
      <c r="AR938" s="123"/>
      <c r="AS938" s="123"/>
      <c r="AT938" s="123"/>
      <c r="AU938" s="123"/>
      <c r="AV938" s="123"/>
      <c r="AW938" s="123"/>
      <c r="AX938" s="123"/>
      <c r="AY938" s="123"/>
      <c r="AZ938" s="123"/>
      <c r="BA938" s="123"/>
      <c r="BB938" s="123"/>
      <c r="BC938" s="123"/>
      <c r="BD938" s="123"/>
      <c r="BE938" s="123"/>
      <c r="BF938" s="123"/>
      <c r="BG938" s="123"/>
      <c r="BH938" s="123"/>
      <c r="BI938" s="123"/>
      <c r="BJ938" s="123"/>
      <c r="BK938" s="123"/>
    </row>
    <row r="939" spans="1:63" ht="14.25" customHeight="1" x14ac:dyDescent="0.35">
      <c r="A939" s="123"/>
      <c r="B939" s="123"/>
      <c r="C939" s="123"/>
      <c r="D939" s="123"/>
      <c r="E939" s="123"/>
      <c r="F939" s="123"/>
      <c r="G939" s="123"/>
      <c r="H939" s="123"/>
      <c r="I939" s="173"/>
      <c r="J939" s="123"/>
      <c r="K939" s="123"/>
      <c r="L939" s="123"/>
      <c r="M939" s="123"/>
      <c r="N939" s="123"/>
      <c r="O939" s="123"/>
      <c r="P939" s="123"/>
      <c r="Q939" s="123"/>
      <c r="R939" s="123"/>
      <c r="S939" s="123"/>
      <c r="T939" s="123"/>
      <c r="U939" s="123"/>
      <c r="V939" s="123"/>
      <c r="W939" s="123"/>
      <c r="X939" s="123"/>
      <c r="Y939" s="123"/>
      <c r="Z939" s="123"/>
      <c r="AA939" s="123"/>
      <c r="AB939" s="123"/>
      <c r="AC939" s="123"/>
      <c r="AD939" s="123"/>
      <c r="AE939" s="123"/>
      <c r="AF939" s="123"/>
      <c r="AG939" s="123"/>
      <c r="AH939" s="123"/>
      <c r="AI939" s="123"/>
      <c r="AJ939" s="123"/>
      <c r="AK939" s="123"/>
      <c r="AL939" s="123"/>
      <c r="AM939" s="123"/>
      <c r="AN939" s="123"/>
      <c r="AO939" s="123"/>
      <c r="AP939" s="123"/>
      <c r="AQ939" s="123"/>
      <c r="AR939" s="123"/>
      <c r="AS939" s="123"/>
      <c r="AT939" s="123"/>
      <c r="AU939" s="123"/>
      <c r="AV939" s="123"/>
      <c r="AW939" s="123"/>
      <c r="AX939" s="123"/>
      <c r="AY939" s="123"/>
      <c r="AZ939" s="123"/>
      <c r="BA939" s="123"/>
      <c r="BB939" s="123"/>
      <c r="BC939" s="123"/>
      <c r="BD939" s="123"/>
      <c r="BE939" s="123"/>
      <c r="BF939" s="123"/>
      <c r="BG939" s="123"/>
      <c r="BH939" s="123"/>
      <c r="BI939" s="123"/>
      <c r="BJ939" s="123"/>
      <c r="BK939" s="123"/>
    </row>
    <row r="940" spans="1:63" ht="14.25" customHeight="1" x14ac:dyDescent="0.35">
      <c r="A940" s="123"/>
      <c r="B940" s="123"/>
      <c r="C940" s="123"/>
      <c r="D940" s="123"/>
      <c r="E940" s="123"/>
      <c r="F940" s="123"/>
      <c r="G940" s="123"/>
      <c r="H940" s="123"/>
      <c r="I940" s="173"/>
      <c r="J940" s="123"/>
      <c r="K940" s="123"/>
      <c r="L940" s="123"/>
      <c r="M940" s="123"/>
      <c r="N940" s="123"/>
      <c r="O940" s="123"/>
      <c r="P940" s="123"/>
      <c r="Q940" s="123"/>
      <c r="R940" s="123"/>
      <c r="S940" s="123"/>
      <c r="T940" s="123"/>
      <c r="U940" s="123"/>
      <c r="V940" s="123"/>
      <c r="W940" s="123"/>
      <c r="X940" s="123"/>
      <c r="Y940" s="123"/>
      <c r="Z940" s="123"/>
      <c r="AA940" s="123"/>
      <c r="AB940" s="123"/>
      <c r="AC940" s="123"/>
      <c r="AD940" s="123"/>
      <c r="AE940" s="123"/>
      <c r="AF940" s="123"/>
      <c r="AG940" s="123"/>
      <c r="AH940" s="123"/>
      <c r="AI940" s="123"/>
      <c r="AJ940" s="123"/>
      <c r="AK940" s="123"/>
      <c r="AL940" s="123"/>
      <c r="AM940" s="123"/>
      <c r="AN940" s="123"/>
      <c r="AO940" s="123"/>
      <c r="AP940" s="123"/>
      <c r="AQ940" s="123"/>
      <c r="AR940" s="123"/>
      <c r="AS940" s="123"/>
      <c r="AT940" s="123"/>
      <c r="AU940" s="123"/>
      <c r="AV940" s="123"/>
      <c r="AW940" s="123"/>
      <c r="AX940" s="123"/>
      <c r="AY940" s="123"/>
      <c r="AZ940" s="123"/>
      <c r="BA940" s="123"/>
      <c r="BB940" s="123"/>
      <c r="BC940" s="123"/>
      <c r="BD940" s="123"/>
      <c r="BE940" s="123"/>
      <c r="BF940" s="123"/>
      <c r="BG940" s="123"/>
      <c r="BH940" s="123"/>
      <c r="BI940" s="123"/>
      <c r="BJ940" s="123"/>
      <c r="BK940" s="123"/>
    </row>
    <row r="941" spans="1:63" ht="14.25" customHeight="1" x14ac:dyDescent="0.35">
      <c r="A941" s="123"/>
      <c r="B941" s="123"/>
      <c r="C941" s="123"/>
      <c r="D941" s="123"/>
      <c r="E941" s="123"/>
      <c r="F941" s="123"/>
      <c r="G941" s="123"/>
      <c r="H941" s="123"/>
      <c r="I941" s="173"/>
      <c r="J941" s="123"/>
      <c r="K941" s="123"/>
      <c r="L941" s="123"/>
      <c r="M941" s="123"/>
      <c r="N941" s="123"/>
      <c r="O941" s="123"/>
      <c r="P941" s="123"/>
      <c r="Q941" s="123"/>
      <c r="R941" s="123"/>
      <c r="S941" s="123"/>
      <c r="T941" s="123"/>
      <c r="U941" s="123"/>
      <c r="V941" s="123"/>
      <c r="W941" s="123"/>
      <c r="X941" s="123"/>
      <c r="Y941" s="123"/>
      <c r="Z941" s="123"/>
      <c r="AA941" s="123"/>
      <c r="AB941" s="123"/>
      <c r="AC941" s="123"/>
      <c r="AD941" s="123"/>
      <c r="AE941" s="123"/>
      <c r="AF941" s="123"/>
      <c r="AG941" s="123"/>
      <c r="AH941" s="123"/>
      <c r="AI941" s="123"/>
      <c r="AJ941" s="123"/>
      <c r="AK941" s="123"/>
      <c r="AL941" s="123"/>
      <c r="AM941" s="123"/>
      <c r="AN941" s="123"/>
      <c r="AO941" s="123"/>
      <c r="AP941" s="123"/>
      <c r="AQ941" s="123"/>
      <c r="AR941" s="123"/>
      <c r="AS941" s="123"/>
      <c r="AT941" s="123"/>
      <c r="AU941" s="123"/>
      <c r="AV941" s="123"/>
      <c r="AW941" s="123"/>
      <c r="AX941" s="123"/>
      <c r="AY941" s="123"/>
      <c r="AZ941" s="123"/>
      <c r="BA941" s="123"/>
      <c r="BB941" s="123"/>
      <c r="BC941" s="123"/>
      <c r="BD941" s="123"/>
      <c r="BE941" s="123"/>
      <c r="BF941" s="123"/>
      <c r="BG941" s="123"/>
      <c r="BH941" s="123"/>
      <c r="BI941" s="123"/>
      <c r="BJ941" s="123"/>
      <c r="BK941" s="123"/>
    </row>
    <row r="942" spans="1:63" ht="14.25" customHeight="1" x14ac:dyDescent="0.35">
      <c r="A942" s="123"/>
      <c r="B942" s="123"/>
      <c r="C942" s="123"/>
      <c r="D942" s="123"/>
      <c r="E942" s="123"/>
      <c r="F942" s="123"/>
      <c r="G942" s="123"/>
      <c r="H942" s="123"/>
      <c r="I942" s="173"/>
      <c r="J942" s="123"/>
      <c r="K942" s="123"/>
      <c r="L942" s="123"/>
      <c r="M942" s="123"/>
      <c r="N942" s="123"/>
      <c r="O942" s="123"/>
      <c r="P942" s="123"/>
      <c r="Q942" s="123"/>
      <c r="R942" s="123"/>
      <c r="S942" s="123"/>
      <c r="T942" s="123"/>
      <c r="U942" s="123"/>
      <c r="V942" s="123"/>
      <c r="W942" s="123"/>
      <c r="X942" s="123"/>
      <c r="Y942" s="123"/>
      <c r="Z942" s="123"/>
      <c r="AA942" s="123"/>
      <c r="AB942" s="123"/>
      <c r="AC942" s="123"/>
      <c r="AD942" s="123"/>
      <c r="AE942" s="123"/>
      <c r="AF942" s="123"/>
      <c r="AG942" s="123"/>
      <c r="AH942" s="123"/>
      <c r="AI942" s="123"/>
      <c r="AJ942" s="123"/>
      <c r="AK942" s="123"/>
      <c r="AL942" s="123"/>
      <c r="AM942" s="123"/>
      <c r="AN942" s="123"/>
      <c r="AO942" s="123"/>
      <c r="AP942" s="123"/>
      <c r="AQ942" s="123"/>
      <c r="AR942" s="123"/>
      <c r="AS942" s="123"/>
      <c r="AT942" s="123"/>
      <c r="AU942" s="123"/>
      <c r="AV942" s="123"/>
      <c r="AW942" s="123"/>
      <c r="AX942" s="123"/>
      <c r="AY942" s="123"/>
      <c r="AZ942" s="123"/>
      <c r="BA942" s="123"/>
      <c r="BB942" s="123"/>
      <c r="BC942" s="123"/>
      <c r="BD942" s="123"/>
      <c r="BE942" s="123"/>
      <c r="BF942" s="123"/>
      <c r="BG942" s="123"/>
      <c r="BH942" s="123"/>
      <c r="BI942" s="123"/>
      <c r="BJ942" s="123"/>
      <c r="BK942" s="123"/>
    </row>
    <row r="943" spans="1:63" ht="14.25" customHeight="1" x14ac:dyDescent="0.35">
      <c r="A943" s="123"/>
      <c r="B943" s="123"/>
      <c r="C943" s="123"/>
      <c r="D943" s="123"/>
      <c r="E943" s="123"/>
      <c r="F943" s="123"/>
      <c r="G943" s="123"/>
      <c r="H943" s="123"/>
      <c r="I943" s="173"/>
      <c r="J943" s="123"/>
      <c r="K943" s="123"/>
      <c r="L943" s="123"/>
      <c r="M943" s="123"/>
      <c r="N943" s="123"/>
      <c r="O943" s="123"/>
      <c r="P943" s="123"/>
      <c r="Q943" s="123"/>
      <c r="R943" s="123"/>
      <c r="S943" s="123"/>
      <c r="T943" s="123"/>
      <c r="U943" s="123"/>
      <c r="V943" s="123"/>
      <c r="W943" s="123"/>
      <c r="X943" s="123"/>
      <c r="Y943" s="123"/>
      <c r="Z943" s="123"/>
      <c r="AA943" s="123"/>
      <c r="AB943" s="123"/>
      <c r="AC943" s="123"/>
      <c r="AD943" s="123"/>
      <c r="AE943" s="123"/>
      <c r="AF943" s="123"/>
      <c r="AG943" s="123"/>
      <c r="AH943" s="123"/>
      <c r="AI943" s="123"/>
      <c r="AJ943" s="123"/>
      <c r="AK943" s="123"/>
      <c r="AL943" s="123"/>
      <c r="AM943" s="123"/>
      <c r="AN943" s="123"/>
      <c r="AO943" s="123"/>
      <c r="AP943" s="123"/>
      <c r="AQ943" s="123"/>
      <c r="AR943" s="123"/>
      <c r="AS943" s="123"/>
      <c r="AT943" s="123"/>
      <c r="AU943" s="123"/>
      <c r="AV943" s="123"/>
      <c r="AW943" s="123"/>
      <c r="AX943" s="123"/>
      <c r="AY943" s="123"/>
      <c r="AZ943" s="123"/>
      <c r="BA943" s="123"/>
      <c r="BB943" s="123"/>
      <c r="BC943" s="123"/>
      <c r="BD943" s="123"/>
      <c r="BE943" s="123"/>
      <c r="BF943" s="123"/>
      <c r="BG943" s="123"/>
      <c r="BH943" s="123"/>
      <c r="BI943" s="123"/>
      <c r="BJ943" s="123"/>
      <c r="BK943" s="123"/>
    </row>
    <row r="944" spans="1:63" ht="14.25" customHeight="1" x14ac:dyDescent="0.35">
      <c r="A944" s="123"/>
      <c r="B944" s="123"/>
      <c r="C944" s="123"/>
      <c r="D944" s="123"/>
      <c r="E944" s="123"/>
      <c r="F944" s="123"/>
      <c r="G944" s="123"/>
      <c r="H944" s="123"/>
      <c r="I944" s="173"/>
      <c r="J944" s="123"/>
      <c r="K944" s="123"/>
      <c r="L944" s="123"/>
      <c r="M944" s="123"/>
      <c r="N944" s="123"/>
      <c r="O944" s="123"/>
      <c r="P944" s="123"/>
      <c r="Q944" s="123"/>
      <c r="R944" s="123"/>
      <c r="S944" s="123"/>
      <c r="T944" s="123"/>
      <c r="U944" s="123"/>
      <c r="V944" s="123"/>
      <c r="W944" s="123"/>
      <c r="X944" s="123"/>
      <c r="Y944" s="123"/>
      <c r="Z944" s="123"/>
      <c r="AA944" s="123"/>
      <c r="AB944" s="123"/>
      <c r="AC944" s="123"/>
      <c r="AD944" s="123"/>
      <c r="AE944" s="123"/>
      <c r="AF944" s="123"/>
      <c r="AG944" s="123"/>
      <c r="AH944" s="123"/>
      <c r="AI944" s="123"/>
      <c r="AJ944" s="123"/>
      <c r="AK944" s="123"/>
      <c r="AL944" s="123"/>
      <c r="AM944" s="123"/>
      <c r="AN944" s="123"/>
      <c r="AO944" s="123"/>
      <c r="AP944" s="123"/>
      <c r="AQ944" s="123"/>
      <c r="AR944" s="123"/>
      <c r="AS944" s="123"/>
      <c r="AT944" s="123"/>
      <c r="AU944" s="123"/>
      <c r="AV944" s="123"/>
      <c r="AW944" s="123"/>
      <c r="AX944" s="123"/>
      <c r="AY944" s="123"/>
      <c r="AZ944" s="123"/>
      <c r="BA944" s="123"/>
      <c r="BB944" s="123"/>
      <c r="BC944" s="123"/>
      <c r="BD944" s="123"/>
      <c r="BE944" s="123"/>
      <c r="BF944" s="123"/>
      <c r="BG944" s="123"/>
      <c r="BH944" s="123"/>
      <c r="BI944" s="123"/>
      <c r="BJ944" s="123"/>
      <c r="BK944" s="123"/>
    </row>
    <row r="945" spans="1:63" ht="14.25" customHeight="1" x14ac:dyDescent="0.35">
      <c r="A945" s="123"/>
      <c r="B945" s="123"/>
      <c r="C945" s="123"/>
      <c r="D945" s="123"/>
      <c r="E945" s="123"/>
      <c r="F945" s="123"/>
      <c r="G945" s="123"/>
      <c r="H945" s="123"/>
      <c r="I945" s="173"/>
      <c r="J945" s="123"/>
      <c r="K945" s="123"/>
      <c r="L945" s="123"/>
      <c r="M945" s="123"/>
      <c r="N945" s="123"/>
      <c r="O945" s="123"/>
      <c r="P945" s="123"/>
      <c r="Q945" s="123"/>
      <c r="R945" s="123"/>
      <c r="S945" s="123"/>
      <c r="T945" s="123"/>
      <c r="U945" s="123"/>
      <c r="V945" s="123"/>
      <c r="W945" s="123"/>
      <c r="X945" s="123"/>
      <c r="Y945" s="123"/>
      <c r="Z945" s="123"/>
      <c r="AA945" s="123"/>
      <c r="AB945" s="123"/>
      <c r="AC945" s="123"/>
      <c r="AD945" s="123"/>
      <c r="AE945" s="123"/>
      <c r="AF945" s="123"/>
      <c r="AG945" s="123"/>
      <c r="AH945" s="123"/>
      <c r="AI945" s="123"/>
      <c r="AJ945" s="123"/>
      <c r="AK945" s="123"/>
      <c r="AL945" s="123"/>
      <c r="AM945" s="123"/>
      <c r="AN945" s="123"/>
      <c r="AO945" s="123"/>
      <c r="AP945" s="123"/>
      <c r="AQ945" s="123"/>
      <c r="AR945" s="123"/>
      <c r="AS945" s="123"/>
      <c r="AT945" s="123"/>
      <c r="AU945" s="123"/>
      <c r="AV945" s="123"/>
      <c r="AW945" s="123"/>
      <c r="AX945" s="123"/>
      <c r="AY945" s="123"/>
      <c r="AZ945" s="123"/>
      <c r="BA945" s="123"/>
      <c r="BB945" s="123"/>
      <c r="BC945" s="123"/>
      <c r="BD945" s="123"/>
      <c r="BE945" s="123"/>
      <c r="BF945" s="123"/>
      <c r="BG945" s="123"/>
      <c r="BH945" s="123"/>
      <c r="BI945" s="123"/>
      <c r="BJ945" s="123"/>
      <c r="BK945" s="123"/>
    </row>
    <row r="946" spans="1:63" ht="14.25" customHeight="1" x14ac:dyDescent="0.35">
      <c r="A946" s="123"/>
      <c r="B946" s="123"/>
      <c r="C946" s="123"/>
      <c r="D946" s="123"/>
      <c r="E946" s="123"/>
      <c r="F946" s="123"/>
      <c r="G946" s="123"/>
      <c r="H946" s="123"/>
      <c r="I946" s="173"/>
      <c r="J946" s="123"/>
      <c r="K946" s="123"/>
      <c r="L946" s="123"/>
      <c r="M946" s="123"/>
      <c r="N946" s="123"/>
      <c r="O946" s="123"/>
      <c r="P946" s="123"/>
      <c r="Q946" s="123"/>
      <c r="R946" s="123"/>
      <c r="S946" s="123"/>
      <c r="T946" s="123"/>
      <c r="U946" s="123"/>
      <c r="V946" s="123"/>
      <c r="W946" s="123"/>
      <c r="X946" s="123"/>
      <c r="Y946" s="123"/>
      <c r="Z946" s="123"/>
      <c r="AA946" s="123"/>
      <c r="AB946" s="123"/>
      <c r="AC946" s="123"/>
      <c r="AD946" s="123"/>
      <c r="AE946" s="123"/>
      <c r="AF946" s="123"/>
      <c r="AG946" s="123"/>
      <c r="AH946" s="123"/>
      <c r="AI946" s="123"/>
      <c r="AJ946" s="123"/>
      <c r="AK946" s="123"/>
      <c r="AL946" s="123"/>
      <c r="AM946" s="123"/>
      <c r="AN946" s="123"/>
      <c r="AO946" s="123"/>
      <c r="AP946" s="123"/>
      <c r="AQ946" s="123"/>
      <c r="AR946" s="123"/>
      <c r="AS946" s="123"/>
      <c r="AT946" s="123"/>
      <c r="AU946" s="123"/>
      <c r="AV946" s="123"/>
      <c r="AW946" s="123"/>
      <c r="AX946" s="123"/>
      <c r="AY946" s="123"/>
      <c r="AZ946" s="123"/>
      <c r="BA946" s="123"/>
      <c r="BB946" s="123"/>
      <c r="BC946" s="123"/>
      <c r="BD946" s="123"/>
      <c r="BE946" s="123"/>
      <c r="BF946" s="123"/>
      <c r="BG946" s="123"/>
      <c r="BH946" s="123"/>
      <c r="BI946" s="123"/>
      <c r="BJ946" s="123"/>
      <c r="BK946" s="123"/>
    </row>
    <row r="947" spans="1:63" ht="14.25" customHeight="1" x14ac:dyDescent="0.35">
      <c r="A947" s="123"/>
      <c r="B947" s="123"/>
      <c r="C947" s="123"/>
      <c r="D947" s="123"/>
      <c r="E947" s="123"/>
      <c r="F947" s="123"/>
      <c r="G947" s="123"/>
      <c r="H947" s="123"/>
      <c r="I947" s="173"/>
      <c r="J947" s="123"/>
      <c r="K947" s="123"/>
      <c r="L947" s="123"/>
      <c r="M947" s="123"/>
      <c r="N947" s="123"/>
      <c r="O947" s="123"/>
      <c r="P947" s="123"/>
      <c r="Q947" s="123"/>
      <c r="R947" s="123"/>
      <c r="S947" s="123"/>
      <c r="T947" s="123"/>
      <c r="U947" s="123"/>
      <c r="V947" s="123"/>
      <c r="W947" s="123"/>
      <c r="X947" s="123"/>
      <c r="Y947" s="123"/>
      <c r="Z947" s="123"/>
      <c r="AA947" s="123"/>
      <c r="AB947" s="123"/>
      <c r="AC947" s="123"/>
      <c r="AD947" s="123"/>
      <c r="AE947" s="123"/>
      <c r="AF947" s="123"/>
      <c r="AG947" s="123"/>
      <c r="AH947" s="123"/>
      <c r="AI947" s="123"/>
      <c r="AJ947" s="123"/>
      <c r="AK947" s="123"/>
      <c r="AL947" s="123"/>
      <c r="AM947" s="123"/>
      <c r="AN947" s="123"/>
      <c r="AO947" s="123"/>
      <c r="AP947" s="123"/>
      <c r="AQ947" s="123"/>
      <c r="AR947" s="123"/>
      <c r="AS947" s="123"/>
      <c r="AT947" s="123"/>
      <c r="AU947" s="123"/>
      <c r="AV947" s="123"/>
      <c r="AW947" s="123"/>
      <c r="AX947" s="123"/>
      <c r="AY947" s="123"/>
      <c r="AZ947" s="123"/>
      <c r="BA947" s="123"/>
      <c r="BB947" s="123"/>
      <c r="BC947" s="123"/>
      <c r="BD947" s="123"/>
      <c r="BE947" s="123"/>
      <c r="BF947" s="123"/>
      <c r="BG947" s="123"/>
      <c r="BH947" s="123"/>
      <c r="BI947" s="123"/>
      <c r="BJ947" s="123"/>
      <c r="BK947" s="123"/>
    </row>
    <row r="948" spans="1:63" ht="14.25" customHeight="1" x14ac:dyDescent="0.35">
      <c r="A948" s="123"/>
      <c r="B948" s="123"/>
      <c r="C948" s="123"/>
      <c r="D948" s="123"/>
      <c r="E948" s="123"/>
      <c r="F948" s="123"/>
      <c r="G948" s="123"/>
      <c r="H948" s="123"/>
      <c r="I948" s="173"/>
      <c r="J948" s="123"/>
      <c r="K948" s="123"/>
      <c r="L948" s="123"/>
      <c r="M948" s="123"/>
      <c r="N948" s="123"/>
      <c r="O948" s="123"/>
      <c r="P948" s="123"/>
      <c r="Q948" s="123"/>
      <c r="R948" s="123"/>
      <c r="S948" s="123"/>
      <c r="T948" s="123"/>
      <c r="U948" s="123"/>
      <c r="V948" s="123"/>
      <c r="W948" s="123"/>
      <c r="X948" s="123"/>
      <c r="Y948" s="123"/>
      <c r="Z948" s="123"/>
      <c r="AA948" s="123"/>
      <c r="AB948" s="123"/>
      <c r="AC948" s="123"/>
      <c r="AD948" s="123"/>
      <c r="AE948" s="123"/>
      <c r="AF948" s="123"/>
      <c r="AG948" s="123"/>
      <c r="AH948" s="123"/>
      <c r="AI948" s="123"/>
      <c r="AJ948" s="123"/>
      <c r="AK948" s="123"/>
      <c r="AL948" s="123"/>
      <c r="AM948" s="123"/>
      <c r="AN948" s="123"/>
      <c r="AO948" s="123"/>
      <c r="AP948" s="123"/>
      <c r="AQ948" s="123"/>
      <c r="AR948" s="123"/>
      <c r="AS948" s="123"/>
      <c r="AT948" s="123"/>
      <c r="AU948" s="123"/>
      <c r="AV948" s="123"/>
      <c r="AW948" s="123"/>
      <c r="AX948" s="123"/>
      <c r="AY948" s="123"/>
      <c r="AZ948" s="123"/>
      <c r="BA948" s="123"/>
      <c r="BB948" s="123"/>
      <c r="BC948" s="123"/>
      <c r="BD948" s="123"/>
      <c r="BE948" s="123"/>
      <c r="BF948" s="123"/>
      <c r="BG948" s="123"/>
      <c r="BH948" s="123"/>
      <c r="BI948" s="123"/>
      <c r="BJ948" s="123"/>
      <c r="BK948" s="123"/>
    </row>
    <row r="949" spans="1:63" ht="14.25" customHeight="1" x14ac:dyDescent="0.35">
      <c r="A949" s="123"/>
      <c r="B949" s="123"/>
      <c r="C949" s="123"/>
      <c r="D949" s="123"/>
      <c r="E949" s="123"/>
      <c r="F949" s="123"/>
      <c r="G949" s="123"/>
      <c r="H949" s="123"/>
      <c r="I949" s="173"/>
      <c r="J949" s="123"/>
      <c r="K949" s="123"/>
      <c r="L949" s="123"/>
      <c r="M949" s="123"/>
      <c r="N949" s="123"/>
      <c r="O949" s="123"/>
      <c r="P949" s="123"/>
      <c r="Q949" s="123"/>
      <c r="R949" s="123"/>
      <c r="S949" s="123"/>
      <c r="T949" s="123"/>
      <c r="U949" s="123"/>
      <c r="V949" s="123"/>
      <c r="W949" s="123"/>
      <c r="X949" s="123"/>
      <c r="Y949" s="123"/>
      <c r="Z949" s="123"/>
      <c r="AA949" s="123"/>
      <c r="AB949" s="123"/>
      <c r="AC949" s="123"/>
      <c r="AD949" s="123"/>
      <c r="AE949" s="123"/>
      <c r="AF949" s="123"/>
      <c r="AG949" s="123"/>
      <c r="AH949" s="123"/>
      <c r="AI949" s="123"/>
      <c r="AJ949" s="123"/>
      <c r="AK949" s="123"/>
      <c r="AL949" s="123"/>
      <c r="AM949" s="123"/>
      <c r="AN949" s="123"/>
      <c r="AO949" s="123"/>
      <c r="AP949" s="123"/>
      <c r="AQ949" s="123"/>
      <c r="AR949" s="123"/>
      <c r="AS949" s="123"/>
      <c r="AT949" s="123"/>
      <c r="AU949" s="123"/>
      <c r="AV949" s="123"/>
      <c r="AW949" s="123"/>
      <c r="AX949" s="123"/>
      <c r="AY949" s="123"/>
      <c r="AZ949" s="123"/>
      <c r="BA949" s="123"/>
      <c r="BB949" s="123"/>
      <c r="BC949" s="123"/>
      <c r="BD949" s="123"/>
      <c r="BE949" s="123"/>
      <c r="BF949" s="123"/>
      <c r="BG949" s="123"/>
      <c r="BH949" s="123"/>
      <c r="BI949" s="123"/>
      <c r="BJ949" s="123"/>
      <c r="BK949" s="123"/>
    </row>
    <row r="950" spans="1:63" ht="14.25" customHeight="1" x14ac:dyDescent="0.35">
      <c r="A950" s="123"/>
      <c r="B950" s="123"/>
      <c r="C950" s="123"/>
      <c r="D950" s="123"/>
      <c r="E950" s="123"/>
      <c r="F950" s="123"/>
      <c r="G950" s="123"/>
      <c r="H950" s="123"/>
      <c r="I950" s="173"/>
      <c r="J950" s="123"/>
      <c r="K950" s="123"/>
      <c r="L950" s="123"/>
      <c r="M950" s="123"/>
      <c r="N950" s="123"/>
      <c r="O950" s="123"/>
      <c r="P950" s="123"/>
      <c r="Q950" s="123"/>
      <c r="R950" s="123"/>
      <c r="S950" s="123"/>
      <c r="T950" s="123"/>
      <c r="U950" s="123"/>
      <c r="V950" s="123"/>
      <c r="W950" s="123"/>
      <c r="X950" s="123"/>
      <c r="Y950" s="123"/>
      <c r="Z950" s="123"/>
      <c r="AA950" s="123"/>
      <c r="AB950" s="123"/>
      <c r="AC950" s="123"/>
      <c r="AD950" s="123"/>
      <c r="AE950" s="123"/>
      <c r="AF950" s="123"/>
      <c r="AG950" s="123"/>
      <c r="AH950" s="123"/>
      <c r="AI950" s="123"/>
      <c r="AJ950" s="123"/>
      <c r="AK950" s="123"/>
      <c r="AL950" s="123"/>
      <c r="AM950" s="123"/>
      <c r="AN950" s="123"/>
      <c r="AO950" s="123"/>
      <c r="AP950" s="123"/>
      <c r="AQ950" s="123"/>
      <c r="AR950" s="123"/>
      <c r="AS950" s="123"/>
      <c r="AT950" s="123"/>
      <c r="AU950" s="123"/>
      <c r="AV950" s="123"/>
      <c r="AW950" s="123"/>
      <c r="AX950" s="123"/>
      <c r="AY950" s="123"/>
      <c r="AZ950" s="123"/>
      <c r="BA950" s="123"/>
      <c r="BB950" s="123"/>
      <c r="BC950" s="123"/>
      <c r="BD950" s="123"/>
      <c r="BE950" s="123"/>
      <c r="BF950" s="123"/>
      <c r="BG950" s="123"/>
      <c r="BH950" s="123"/>
      <c r="BI950" s="123"/>
      <c r="BJ950" s="123"/>
      <c r="BK950" s="123"/>
    </row>
    <row r="951" spans="1:63" ht="14.25" customHeight="1" x14ac:dyDescent="0.35">
      <c r="A951" s="123"/>
      <c r="B951" s="123"/>
      <c r="C951" s="123"/>
      <c r="D951" s="123"/>
      <c r="E951" s="123"/>
      <c r="F951" s="123"/>
      <c r="G951" s="123"/>
      <c r="H951" s="123"/>
      <c r="I951" s="173"/>
      <c r="J951" s="123"/>
      <c r="K951" s="123"/>
      <c r="L951" s="123"/>
      <c r="M951" s="123"/>
      <c r="N951" s="123"/>
      <c r="O951" s="123"/>
      <c r="P951" s="123"/>
      <c r="Q951" s="123"/>
      <c r="R951" s="123"/>
      <c r="S951" s="123"/>
      <c r="T951" s="123"/>
      <c r="U951" s="123"/>
      <c r="V951" s="123"/>
      <c r="W951" s="123"/>
      <c r="X951" s="123"/>
      <c r="Y951" s="123"/>
      <c r="Z951" s="123"/>
      <c r="AA951" s="123"/>
      <c r="AB951" s="123"/>
      <c r="AC951" s="123"/>
      <c r="AD951" s="123"/>
      <c r="AE951" s="123"/>
      <c r="AF951" s="123"/>
      <c r="AG951" s="123"/>
      <c r="AH951" s="123"/>
      <c r="AI951" s="123"/>
      <c r="AJ951" s="123"/>
      <c r="AK951" s="123"/>
      <c r="AL951" s="123"/>
      <c r="AM951" s="123"/>
      <c r="AN951" s="123"/>
      <c r="AO951" s="123"/>
      <c r="AP951" s="123"/>
      <c r="AQ951" s="123"/>
      <c r="AR951" s="123"/>
      <c r="AS951" s="123"/>
      <c r="AT951" s="123"/>
      <c r="AU951" s="123"/>
      <c r="AV951" s="123"/>
      <c r="AW951" s="123"/>
      <c r="AX951" s="123"/>
      <c r="AY951" s="123"/>
      <c r="AZ951" s="123"/>
      <c r="BA951" s="123"/>
      <c r="BB951" s="123"/>
      <c r="BC951" s="123"/>
      <c r="BD951" s="123"/>
      <c r="BE951" s="123"/>
      <c r="BF951" s="123"/>
      <c r="BG951" s="123"/>
      <c r="BH951" s="123"/>
      <c r="BI951" s="123"/>
      <c r="BJ951" s="123"/>
      <c r="BK951" s="123"/>
    </row>
    <row r="952" spans="1:63" ht="14.25" customHeight="1" x14ac:dyDescent="0.35">
      <c r="A952" s="123"/>
      <c r="B952" s="123"/>
      <c r="C952" s="123"/>
      <c r="D952" s="123"/>
      <c r="E952" s="123"/>
      <c r="F952" s="123"/>
      <c r="G952" s="123"/>
      <c r="H952" s="123"/>
      <c r="I952" s="173"/>
      <c r="J952" s="123"/>
      <c r="K952" s="123"/>
      <c r="L952" s="123"/>
      <c r="M952" s="123"/>
      <c r="N952" s="123"/>
      <c r="O952" s="123"/>
      <c r="P952" s="123"/>
      <c r="Q952" s="123"/>
      <c r="R952" s="123"/>
      <c r="S952" s="123"/>
      <c r="T952" s="123"/>
      <c r="U952" s="123"/>
      <c r="V952" s="123"/>
      <c r="W952" s="123"/>
      <c r="X952" s="123"/>
      <c r="Y952" s="123"/>
      <c r="Z952" s="123"/>
      <c r="AA952" s="123"/>
      <c r="AB952" s="123"/>
      <c r="AC952" s="123"/>
      <c r="AD952" s="123"/>
      <c r="AE952" s="123"/>
      <c r="AF952" s="123"/>
      <c r="AG952" s="123"/>
      <c r="AH952" s="123"/>
      <c r="AI952" s="123"/>
      <c r="AJ952" s="123"/>
      <c r="AK952" s="123"/>
      <c r="AL952" s="123"/>
      <c r="AM952" s="123"/>
      <c r="AN952" s="123"/>
      <c r="AO952" s="123"/>
      <c r="AP952" s="123"/>
      <c r="AQ952" s="123"/>
      <c r="AR952" s="123"/>
      <c r="AS952" s="123"/>
      <c r="AT952" s="123"/>
      <c r="AU952" s="123"/>
      <c r="AV952" s="123"/>
      <c r="AW952" s="123"/>
      <c r="AX952" s="123"/>
      <c r="AY952" s="123"/>
      <c r="AZ952" s="123"/>
      <c r="BA952" s="123"/>
      <c r="BB952" s="123"/>
      <c r="BC952" s="123"/>
      <c r="BD952" s="123"/>
      <c r="BE952" s="123"/>
      <c r="BF952" s="123"/>
      <c r="BG952" s="123"/>
      <c r="BH952" s="123"/>
      <c r="BI952" s="123"/>
      <c r="BJ952" s="123"/>
      <c r="BK952" s="123"/>
    </row>
    <row r="953" spans="1:63" ht="14.25" customHeight="1" x14ac:dyDescent="0.35">
      <c r="A953" s="123"/>
      <c r="B953" s="123"/>
      <c r="C953" s="123"/>
      <c r="D953" s="123"/>
      <c r="E953" s="123"/>
      <c r="F953" s="123"/>
      <c r="G953" s="123"/>
      <c r="H953" s="123"/>
      <c r="I953" s="173"/>
      <c r="J953" s="123"/>
      <c r="K953" s="123"/>
      <c r="L953" s="123"/>
      <c r="M953" s="123"/>
      <c r="N953" s="123"/>
      <c r="O953" s="123"/>
      <c r="P953" s="123"/>
      <c r="Q953" s="123"/>
      <c r="R953" s="123"/>
      <c r="S953" s="123"/>
      <c r="T953" s="123"/>
      <c r="U953" s="123"/>
      <c r="V953" s="123"/>
      <c r="W953" s="123"/>
      <c r="X953" s="123"/>
      <c r="Y953" s="123"/>
      <c r="Z953" s="123"/>
      <c r="AA953" s="123"/>
      <c r="AB953" s="123"/>
      <c r="AC953" s="123"/>
      <c r="AD953" s="123"/>
      <c r="AE953" s="123"/>
      <c r="AF953" s="123"/>
      <c r="AG953" s="123"/>
      <c r="AH953" s="123"/>
      <c r="AI953" s="123"/>
      <c r="AJ953" s="123"/>
      <c r="AK953" s="123"/>
      <c r="AL953" s="123"/>
      <c r="AM953" s="123"/>
      <c r="AN953" s="123"/>
      <c r="AO953" s="123"/>
      <c r="AP953" s="123"/>
      <c r="AQ953" s="123"/>
      <c r="AR953" s="123"/>
      <c r="AS953" s="123"/>
      <c r="AT953" s="123"/>
      <c r="AU953" s="123"/>
      <c r="AV953" s="123"/>
      <c r="AW953" s="123"/>
      <c r="AX953" s="123"/>
      <c r="AY953" s="123"/>
      <c r="AZ953" s="123"/>
      <c r="BA953" s="123"/>
      <c r="BB953" s="123"/>
      <c r="BC953" s="123"/>
      <c r="BD953" s="123"/>
      <c r="BE953" s="123"/>
      <c r="BF953" s="123"/>
      <c r="BG953" s="123"/>
      <c r="BH953" s="123"/>
      <c r="BI953" s="123"/>
      <c r="BJ953" s="123"/>
      <c r="BK953" s="123"/>
    </row>
    <row r="954" spans="1:63" ht="14.25" customHeight="1" x14ac:dyDescent="0.35">
      <c r="A954" s="123"/>
      <c r="B954" s="123"/>
      <c r="C954" s="123"/>
      <c r="D954" s="123"/>
      <c r="E954" s="123"/>
      <c r="F954" s="123"/>
      <c r="G954" s="123"/>
      <c r="H954" s="123"/>
      <c r="I954" s="173"/>
      <c r="J954" s="123"/>
      <c r="K954" s="123"/>
      <c r="L954" s="123"/>
      <c r="M954" s="123"/>
      <c r="N954" s="123"/>
      <c r="O954" s="123"/>
      <c r="P954" s="123"/>
      <c r="Q954" s="123"/>
      <c r="R954" s="123"/>
      <c r="S954" s="123"/>
      <c r="T954" s="123"/>
      <c r="U954" s="123"/>
      <c r="V954" s="123"/>
      <c r="W954" s="123"/>
      <c r="X954" s="123"/>
      <c r="Y954" s="123"/>
      <c r="Z954" s="123"/>
      <c r="AA954" s="123"/>
      <c r="AB954" s="123"/>
      <c r="AC954" s="123"/>
      <c r="AD954" s="123"/>
      <c r="AE954" s="123"/>
      <c r="AF954" s="123"/>
      <c r="AG954" s="123"/>
      <c r="AH954" s="123"/>
      <c r="AI954" s="123"/>
      <c r="AJ954" s="123"/>
      <c r="AK954" s="123"/>
      <c r="AL954" s="123"/>
      <c r="AM954" s="123"/>
      <c r="AN954" s="123"/>
      <c r="AO954" s="123"/>
      <c r="AP954" s="123"/>
      <c r="AQ954" s="123"/>
      <c r="AR954" s="123"/>
      <c r="AS954" s="123"/>
      <c r="AT954" s="123"/>
      <c r="AU954" s="123"/>
      <c r="AV954" s="123"/>
      <c r="AW954" s="123"/>
      <c r="AX954" s="123"/>
      <c r="AY954" s="123"/>
      <c r="AZ954" s="123"/>
      <c r="BA954" s="123"/>
      <c r="BB954" s="123"/>
      <c r="BC954" s="123"/>
      <c r="BD954" s="123"/>
      <c r="BE954" s="123"/>
      <c r="BF954" s="123"/>
      <c r="BG954" s="123"/>
      <c r="BH954" s="123"/>
      <c r="BI954" s="123"/>
      <c r="BJ954" s="123"/>
      <c r="BK954" s="123"/>
    </row>
    <row r="955" spans="1:63" ht="14.25" customHeight="1" x14ac:dyDescent="0.35">
      <c r="A955" s="123"/>
      <c r="B955" s="123"/>
      <c r="C955" s="123"/>
      <c r="D955" s="123"/>
      <c r="E955" s="123"/>
      <c r="F955" s="123"/>
      <c r="G955" s="123"/>
      <c r="H955" s="123"/>
      <c r="I955" s="173"/>
      <c r="J955" s="123"/>
      <c r="K955" s="123"/>
      <c r="L955" s="123"/>
      <c r="M955" s="123"/>
      <c r="N955" s="123"/>
      <c r="O955" s="123"/>
      <c r="P955" s="123"/>
      <c r="Q955" s="123"/>
      <c r="R955" s="123"/>
      <c r="S955" s="123"/>
      <c r="T955" s="123"/>
      <c r="U955" s="123"/>
      <c r="V955" s="123"/>
      <c r="W955" s="123"/>
      <c r="X955" s="123"/>
      <c r="Y955" s="123"/>
      <c r="Z955" s="123"/>
      <c r="AA955" s="123"/>
      <c r="AB955" s="123"/>
      <c r="AC955" s="123"/>
      <c r="AD955" s="123"/>
      <c r="AE955" s="123"/>
      <c r="AF955" s="123"/>
      <c r="AG955" s="123"/>
      <c r="AH955" s="123"/>
      <c r="AI955" s="123"/>
      <c r="AJ955" s="123"/>
      <c r="AK955" s="123"/>
      <c r="AL955" s="123"/>
      <c r="AM955" s="123"/>
      <c r="AN955" s="123"/>
      <c r="AO955" s="123"/>
      <c r="AP955" s="123"/>
      <c r="AQ955" s="123"/>
      <c r="AR955" s="123"/>
      <c r="AS955" s="123"/>
      <c r="AT955" s="123"/>
      <c r="AU955" s="123"/>
      <c r="AV955" s="123"/>
      <c r="AW955" s="123"/>
      <c r="AX955" s="123"/>
      <c r="AY955" s="123"/>
      <c r="AZ955" s="123"/>
      <c r="BA955" s="123"/>
      <c r="BB955" s="123"/>
      <c r="BC955" s="123"/>
      <c r="BD955" s="123"/>
      <c r="BE955" s="123"/>
      <c r="BF955" s="123"/>
      <c r="BG955" s="123"/>
      <c r="BH955" s="123"/>
      <c r="BI955" s="123"/>
      <c r="BJ955" s="123"/>
      <c r="BK955" s="123"/>
    </row>
    <row r="956" spans="1:63" ht="14.25" customHeight="1" x14ac:dyDescent="0.35">
      <c r="A956" s="123"/>
      <c r="B956" s="123"/>
      <c r="C956" s="123"/>
      <c r="D956" s="123"/>
      <c r="E956" s="123"/>
      <c r="F956" s="123"/>
      <c r="G956" s="123"/>
      <c r="H956" s="123"/>
      <c r="I956" s="173"/>
      <c r="J956" s="123"/>
      <c r="K956" s="123"/>
      <c r="L956" s="123"/>
      <c r="M956" s="123"/>
      <c r="N956" s="123"/>
      <c r="O956" s="123"/>
      <c r="P956" s="123"/>
      <c r="Q956" s="123"/>
      <c r="R956" s="123"/>
      <c r="S956" s="123"/>
      <c r="T956" s="123"/>
      <c r="U956" s="123"/>
      <c r="V956" s="123"/>
      <c r="W956" s="123"/>
      <c r="X956" s="123"/>
      <c r="Y956" s="123"/>
      <c r="Z956" s="123"/>
      <c r="AA956" s="123"/>
      <c r="AB956" s="123"/>
      <c r="AC956" s="123"/>
      <c r="AD956" s="123"/>
      <c r="AE956" s="123"/>
      <c r="AF956" s="123"/>
      <c r="AG956" s="123"/>
      <c r="AH956" s="123"/>
      <c r="AI956" s="123"/>
      <c r="AJ956" s="123"/>
      <c r="AK956" s="123"/>
      <c r="AL956" s="123"/>
      <c r="AM956" s="123"/>
      <c r="AN956" s="123"/>
      <c r="AO956" s="123"/>
      <c r="AP956" s="123"/>
      <c r="AQ956" s="123"/>
      <c r="AR956" s="123"/>
      <c r="AS956" s="123"/>
      <c r="AT956" s="123"/>
      <c r="AU956" s="123"/>
      <c r="AV956" s="123"/>
      <c r="AW956" s="123"/>
      <c r="AX956" s="123"/>
      <c r="AY956" s="123"/>
      <c r="AZ956" s="123"/>
      <c r="BA956" s="123"/>
      <c r="BB956" s="123"/>
      <c r="BC956" s="123"/>
      <c r="BD956" s="123"/>
      <c r="BE956" s="123"/>
      <c r="BF956" s="123"/>
      <c r="BG956" s="123"/>
      <c r="BH956" s="123"/>
      <c r="BI956" s="123"/>
      <c r="BJ956" s="123"/>
      <c r="BK956" s="123"/>
    </row>
    <row r="957" spans="1:63" ht="14.25" customHeight="1" x14ac:dyDescent="0.35">
      <c r="A957" s="123"/>
      <c r="B957" s="123"/>
      <c r="C957" s="123"/>
      <c r="D957" s="123"/>
      <c r="E957" s="123"/>
      <c r="F957" s="123"/>
      <c r="G957" s="123"/>
      <c r="H957" s="123"/>
      <c r="I957" s="173"/>
      <c r="J957" s="123"/>
      <c r="K957" s="123"/>
      <c r="L957" s="123"/>
      <c r="M957" s="123"/>
      <c r="N957" s="123"/>
      <c r="O957" s="123"/>
      <c r="P957" s="123"/>
      <c r="Q957" s="123"/>
      <c r="R957" s="123"/>
      <c r="S957" s="123"/>
      <c r="T957" s="123"/>
      <c r="U957" s="123"/>
      <c r="V957" s="123"/>
      <c r="W957" s="123"/>
      <c r="X957" s="123"/>
      <c r="Y957" s="123"/>
      <c r="Z957" s="123"/>
      <c r="AA957" s="123"/>
      <c r="AB957" s="123"/>
      <c r="AC957" s="123"/>
      <c r="AD957" s="123"/>
      <c r="AE957" s="123"/>
      <c r="AF957" s="123"/>
      <c r="AG957" s="123"/>
      <c r="AH957" s="123"/>
      <c r="AI957" s="123"/>
      <c r="AJ957" s="123"/>
      <c r="AK957" s="123"/>
      <c r="AL957" s="123"/>
      <c r="AM957" s="123"/>
      <c r="AN957" s="123"/>
      <c r="AO957" s="123"/>
      <c r="AP957" s="123"/>
      <c r="AQ957" s="123"/>
      <c r="AR957" s="123"/>
      <c r="AS957" s="123"/>
      <c r="AT957" s="123"/>
      <c r="AU957" s="123"/>
      <c r="AV957" s="123"/>
      <c r="AW957" s="123"/>
      <c r="AX957" s="123"/>
      <c r="AY957" s="123"/>
      <c r="AZ957" s="123"/>
      <c r="BA957" s="123"/>
      <c r="BB957" s="123"/>
      <c r="BC957" s="123"/>
      <c r="BD957" s="123"/>
      <c r="BE957" s="123"/>
      <c r="BF957" s="123"/>
      <c r="BG957" s="123"/>
      <c r="BH957" s="123"/>
      <c r="BI957" s="123"/>
      <c r="BJ957" s="123"/>
      <c r="BK957" s="123"/>
    </row>
    <row r="958" spans="1:63" ht="14.25" customHeight="1" x14ac:dyDescent="0.35">
      <c r="A958" s="123"/>
      <c r="B958" s="123"/>
      <c r="C958" s="123"/>
      <c r="D958" s="123"/>
      <c r="E958" s="123"/>
      <c r="F958" s="123"/>
      <c r="G958" s="123"/>
      <c r="H958" s="123"/>
      <c r="I958" s="173"/>
      <c r="J958" s="123"/>
      <c r="K958" s="123"/>
      <c r="L958" s="123"/>
      <c r="M958" s="123"/>
      <c r="N958" s="123"/>
      <c r="O958" s="123"/>
      <c r="P958" s="123"/>
      <c r="Q958" s="123"/>
      <c r="R958" s="123"/>
      <c r="S958" s="123"/>
      <c r="T958" s="123"/>
      <c r="U958" s="123"/>
      <c r="V958" s="123"/>
      <c r="W958" s="123"/>
      <c r="X958" s="123"/>
      <c r="Y958" s="123"/>
      <c r="Z958" s="123"/>
      <c r="AA958" s="123"/>
      <c r="AB958" s="123"/>
      <c r="AC958" s="123"/>
      <c r="AD958" s="123"/>
      <c r="AE958" s="123"/>
      <c r="AF958" s="123"/>
      <c r="AG958" s="123"/>
      <c r="AH958" s="123"/>
      <c r="AI958" s="123"/>
      <c r="AJ958" s="123"/>
      <c r="AK958" s="123"/>
      <c r="AL958" s="123"/>
      <c r="AM958" s="123"/>
      <c r="AN958" s="123"/>
      <c r="AO958" s="123"/>
      <c r="AP958" s="123"/>
      <c r="AQ958" s="123"/>
      <c r="AR958" s="123"/>
      <c r="AS958" s="123"/>
      <c r="AT958" s="123"/>
      <c r="AU958" s="123"/>
      <c r="AV958" s="123"/>
      <c r="AW958" s="123"/>
      <c r="AX958" s="123"/>
      <c r="AY958" s="123"/>
      <c r="AZ958" s="123"/>
      <c r="BA958" s="123"/>
      <c r="BB958" s="123"/>
      <c r="BC958" s="123"/>
      <c r="BD958" s="123"/>
      <c r="BE958" s="123"/>
      <c r="BF958" s="123"/>
      <c r="BG958" s="123"/>
      <c r="BH958" s="123"/>
      <c r="BI958" s="123"/>
      <c r="BJ958" s="123"/>
      <c r="BK958" s="123"/>
    </row>
    <row r="959" spans="1:63" ht="14.25" customHeight="1" x14ac:dyDescent="0.35">
      <c r="A959" s="123"/>
      <c r="B959" s="123"/>
      <c r="C959" s="123"/>
      <c r="D959" s="123"/>
      <c r="E959" s="123"/>
      <c r="F959" s="123"/>
      <c r="G959" s="123"/>
      <c r="H959" s="123"/>
      <c r="I959" s="173"/>
      <c r="J959" s="123"/>
      <c r="K959" s="123"/>
      <c r="L959" s="123"/>
      <c r="M959" s="123"/>
      <c r="N959" s="123"/>
      <c r="O959" s="123"/>
      <c r="P959" s="123"/>
      <c r="Q959" s="123"/>
      <c r="R959" s="123"/>
      <c r="S959" s="123"/>
      <c r="T959" s="123"/>
      <c r="U959" s="123"/>
      <c r="V959" s="123"/>
      <c r="W959" s="123"/>
      <c r="X959" s="123"/>
      <c r="Y959" s="123"/>
      <c r="Z959" s="123"/>
      <c r="AA959" s="123"/>
      <c r="AB959" s="123"/>
      <c r="AC959" s="123"/>
      <c r="AD959" s="123"/>
      <c r="AE959" s="123"/>
      <c r="AF959" s="123"/>
      <c r="AG959" s="123"/>
      <c r="AH959" s="123"/>
      <c r="AI959" s="123"/>
      <c r="AJ959" s="123"/>
      <c r="AK959" s="123"/>
      <c r="AL959" s="123"/>
      <c r="AM959" s="123"/>
      <c r="AN959" s="123"/>
      <c r="AO959" s="123"/>
      <c r="AP959" s="123"/>
      <c r="AQ959" s="123"/>
      <c r="AR959" s="123"/>
      <c r="AS959" s="123"/>
      <c r="AT959" s="123"/>
      <c r="AU959" s="123"/>
      <c r="AV959" s="123"/>
      <c r="AW959" s="123"/>
      <c r="AX959" s="123"/>
      <c r="AY959" s="123"/>
      <c r="AZ959" s="123"/>
      <c r="BA959" s="123"/>
      <c r="BB959" s="123"/>
      <c r="BC959" s="123"/>
      <c r="BD959" s="123"/>
      <c r="BE959" s="123"/>
      <c r="BF959" s="123"/>
      <c r="BG959" s="123"/>
      <c r="BH959" s="123"/>
      <c r="BI959" s="123"/>
      <c r="BJ959" s="123"/>
      <c r="BK959" s="123"/>
    </row>
    <row r="960" spans="1:63" ht="14.25" customHeight="1" x14ac:dyDescent="0.35">
      <c r="A960" s="123"/>
      <c r="B960" s="123"/>
      <c r="C960" s="123"/>
      <c r="D960" s="123"/>
      <c r="E960" s="123"/>
      <c r="F960" s="123"/>
      <c r="G960" s="123"/>
      <c r="H960" s="123"/>
      <c r="I960" s="173"/>
      <c r="J960" s="123"/>
      <c r="K960" s="123"/>
      <c r="L960" s="123"/>
      <c r="M960" s="123"/>
      <c r="N960" s="123"/>
      <c r="O960" s="123"/>
      <c r="P960" s="123"/>
      <c r="Q960" s="123"/>
      <c r="R960" s="123"/>
      <c r="S960" s="123"/>
      <c r="T960" s="123"/>
      <c r="U960" s="123"/>
      <c r="V960" s="123"/>
      <c r="W960" s="123"/>
      <c r="X960" s="123"/>
      <c r="Y960" s="123"/>
      <c r="Z960" s="123"/>
      <c r="AA960" s="123"/>
      <c r="AB960" s="123"/>
      <c r="AC960" s="123"/>
      <c r="AD960" s="123"/>
      <c r="AE960" s="123"/>
      <c r="AF960" s="123"/>
      <c r="AG960" s="123"/>
      <c r="AH960" s="123"/>
      <c r="AI960" s="123"/>
      <c r="AJ960" s="123"/>
      <c r="AK960" s="123"/>
      <c r="AL960" s="123"/>
      <c r="AM960" s="123"/>
      <c r="AN960" s="123"/>
      <c r="AO960" s="123"/>
      <c r="AP960" s="123"/>
      <c r="AQ960" s="123"/>
      <c r="AR960" s="123"/>
      <c r="AS960" s="123"/>
      <c r="AT960" s="123"/>
      <c r="AU960" s="123"/>
      <c r="AV960" s="123"/>
      <c r="AW960" s="123"/>
      <c r="AX960" s="123"/>
      <c r="AY960" s="123"/>
      <c r="AZ960" s="123"/>
      <c r="BA960" s="123"/>
      <c r="BB960" s="123"/>
      <c r="BC960" s="123"/>
      <c r="BD960" s="123"/>
      <c r="BE960" s="123"/>
      <c r="BF960" s="123"/>
      <c r="BG960" s="123"/>
      <c r="BH960" s="123"/>
      <c r="BI960" s="123"/>
      <c r="BJ960" s="123"/>
      <c r="BK960" s="123"/>
    </row>
    <row r="961" spans="1:63" ht="14.25" customHeight="1" x14ac:dyDescent="0.35">
      <c r="A961" s="123"/>
      <c r="B961" s="123"/>
      <c r="C961" s="123"/>
      <c r="D961" s="123"/>
      <c r="E961" s="123"/>
      <c r="F961" s="123"/>
      <c r="G961" s="123"/>
      <c r="H961" s="123"/>
      <c r="I961" s="173"/>
      <c r="J961" s="123"/>
      <c r="K961" s="123"/>
      <c r="L961" s="123"/>
      <c r="M961" s="123"/>
      <c r="N961" s="123"/>
      <c r="O961" s="123"/>
      <c r="P961" s="123"/>
      <c r="Q961" s="123"/>
      <c r="R961" s="123"/>
      <c r="S961" s="123"/>
      <c r="T961" s="123"/>
      <c r="U961" s="123"/>
      <c r="V961" s="123"/>
      <c r="W961" s="123"/>
      <c r="X961" s="123"/>
      <c r="Y961" s="123"/>
      <c r="Z961" s="123"/>
      <c r="AA961" s="123"/>
      <c r="AB961" s="123"/>
      <c r="AC961" s="123"/>
      <c r="AD961" s="123"/>
      <c r="AE961" s="123"/>
      <c r="AF961" s="123"/>
      <c r="AG961" s="123"/>
      <c r="AH961" s="123"/>
      <c r="AI961" s="123"/>
      <c r="AJ961" s="123"/>
      <c r="AK961" s="123"/>
      <c r="AL961" s="123"/>
      <c r="AM961" s="123"/>
      <c r="AN961" s="123"/>
      <c r="AO961" s="123"/>
      <c r="AP961" s="123"/>
      <c r="AQ961" s="123"/>
      <c r="AR961" s="123"/>
      <c r="AS961" s="123"/>
      <c r="AT961" s="123"/>
      <c r="AU961" s="123"/>
      <c r="AV961" s="123"/>
      <c r="AW961" s="123"/>
      <c r="AX961" s="123"/>
      <c r="AY961" s="123"/>
      <c r="AZ961" s="123"/>
      <c r="BA961" s="123"/>
      <c r="BB961" s="123"/>
      <c r="BC961" s="123"/>
      <c r="BD961" s="123"/>
      <c r="BE961" s="123"/>
      <c r="BF961" s="123"/>
      <c r="BG961" s="123"/>
      <c r="BH961" s="123"/>
      <c r="BI961" s="123"/>
      <c r="BJ961" s="123"/>
      <c r="BK961" s="123"/>
    </row>
    <row r="962" spans="1:63" ht="14.25" customHeight="1" x14ac:dyDescent="0.35">
      <c r="A962" s="123"/>
      <c r="B962" s="123"/>
      <c r="C962" s="123"/>
      <c r="D962" s="123"/>
      <c r="E962" s="123"/>
      <c r="F962" s="123"/>
      <c r="G962" s="123"/>
      <c r="H962" s="123"/>
      <c r="I962" s="173"/>
      <c r="J962" s="123"/>
      <c r="K962" s="123"/>
      <c r="L962" s="123"/>
      <c r="M962" s="123"/>
      <c r="N962" s="123"/>
      <c r="O962" s="123"/>
      <c r="P962" s="123"/>
      <c r="Q962" s="123"/>
      <c r="R962" s="123"/>
      <c r="S962" s="123"/>
      <c r="T962" s="123"/>
      <c r="U962" s="123"/>
      <c r="V962" s="123"/>
      <c r="W962" s="123"/>
      <c r="X962" s="123"/>
      <c r="Y962" s="123"/>
      <c r="Z962" s="123"/>
      <c r="AA962" s="123"/>
      <c r="AB962" s="123"/>
      <c r="AC962" s="123"/>
      <c r="AD962" s="123"/>
      <c r="AE962" s="123"/>
      <c r="AF962" s="123"/>
      <c r="AG962" s="123"/>
      <c r="AH962" s="123"/>
      <c r="AI962" s="123"/>
      <c r="AJ962" s="123"/>
      <c r="AK962" s="123"/>
      <c r="AL962" s="123"/>
      <c r="AM962" s="123"/>
      <c r="AN962" s="123"/>
      <c r="AO962" s="123"/>
      <c r="AP962" s="123"/>
      <c r="AQ962" s="123"/>
      <c r="AR962" s="123"/>
      <c r="AS962" s="123"/>
      <c r="AT962" s="123"/>
      <c r="AU962" s="123"/>
      <c r="AV962" s="123"/>
      <c r="AW962" s="123"/>
      <c r="AX962" s="123"/>
      <c r="AY962" s="123"/>
      <c r="AZ962" s="123"/>
      <c r="BA962" s="123"/>
      <c r="BB962" s="123"/>
      <c r="BC962" s="123"/>
      <c r="BD962" s="123"/>
      <c r="BE962" s="123"/>
      <c r="BF962" s="123"/>
      <c r="BG962" s="123"/>
      <c r="BH962" s="123"/>
      <c r="BI962" s="123"/>
      <c r="BJ962" s="123"/>
      <c r="BK962" s="123"/>
    </row>
    <row r="963" spans="1:63" ht="14.25" customHeight="1" x14ac:dyDescent="0.35">
      <c r="A963" s="123"/>
      <c r="B963" s="123"/>
      <c r="C963" s="123"/>
      <c r="D963" s="123"/>
      <c r="E963" s="123"/>
      <c r="F963" s="123"/>
      <c r="G963" s="123"/>
      <c r="H963" s="123"/>
      <c r="I963" s="173"/>
      <c r="J963" s="123"/>
      <c r="K963" s="123"/>
      <c r="L963" s="123"/>
      <c r="M963" s="123"/>
      <c r="N963" s="123"/>
      <c r="O963" s="123"/>
      <c r="P963" s="123"/>
      <c r="Q963" s="123"/>
      <c r="R963" s="123"/>
      <c r="S963" s="123"/>
      <c r="T963" s="123"/>
      <c r="U963" s="123"/>
      <c r="V963" s="123"/>
      <c r="W963" s="123"/>
      <c r="X963" s="123"/>
      <c r="Y963" s="123"/>
      <c r="Z963" s="123"/>
      <c r="AA963" s="123"/>
      <c r="AB963" s="123"/>
      <c r="AC963" s="123"/>
      <c r="AD963" s="123"/>
      <c r="AE963" s="123"/>
      <c r="AF963" s="123"/>
      <c r="AG963" s="123"/>
      <c r="AH963" s="123"/>
      <c r="AI963" s="123"/>
      <c r="AJ963" s="123"/>
      <c r="AK963" s="123"/>
      <c r="AL963" s="123"/>
      <c r="AM963" s="123"/>
      <c r="AN963" s="123"/>
      <c r="AO963" s="123"/>
      <c r="AP963" s="123"/>
      <c r="AQ963" s="123"/>
      <c r="AR963" s="123"/>
      <c r="AS963" s="123"/>
      <c r="AT963" s="123"/>
      <c r="AU963" s="123"/>
      <c r="AV963" s="123"/>
      <c r="AW963" s="123"/>
      <c r="AX963" s="123"/>
      <c r="AY963" s="123"/>
      <c r="AZ963" s="123"/>
      <c r="BA963" s="123"/>
      <c r="BB963" s="123"/>
      <c r="BC963" s="123"/>
      <c r="BD963" s="123"/>
      <c r="BE963" s="123"/>
      <c r="BF963" s="123"/>
      <c r="BG963" s="123"/>
      <c r="BH963" s="123"/>
      <c r="BI963" s="123"/>
      <c r="BJ963" s="123"/>
      <c r="BK963" s="123"/>
    </row>
    <row r="964" spans="1:63" ht="14.25" customHeight="1" x14ac:dyDescent="0.35">
      <c r="A964" s="123"/>
      <c r="B964" s="123"/>
      <c r="C964" s="123"/>
      <c r="D964" s="123"/>
      <c r="E964" s="123"/>
      <c r="F964" s="123"/>
      <c r="G964" s="123"/>
      <c r="H964" s="123"/>
      <c r="I964" s="173"/>
      <c r="J964" s="123"/>
      <c r="K964" s="123"/>
      <c r="L964" s="123"/>
      <c r="M964" s="123"/>
      <c r="N964" s="123"/>
      <c r="O964" s="123"/>
      <c r="P964" s="123"/>
      <c r="Q964" s="123"/>
      <c r="R964" s="123"/>
      <c r="S964" s="123"/>
      <c r="T964" s="123"/>
      <c r="U964" s="123"/>
      <c r="V964" s="123"/>
      <c r="W964" s="123"/>
      <c r="X964" s="123"/>
      <c r="Y964" s="123"/>
      <c r="Z964" s="123"/>
      <c r="AA964" s="123"/>
      <c r="AB964" s="123"/>
      <c r="AC964" s="123"/>
      <c r="AD964" s="123"/>
      <c r="AE964" s="123"/>
      <c r="AF964" s="123"/>
      <c r="AG964" s="123"/>
      <c r="AH964" s="123"/>
      <c r="AI964" s="123"/>
      <c r="AJ964" s="123"/>
      <c r="AK964" s="123"/>
      <c r="AL964" s="123"/>
      <c r="AM964" s="123"/>
      <c r="AN964" s="123"/>
      <c r="AO964" s="123"/>
      <c r="AP964" s="123"/>
      <c r="AQ964" s="123"/>
      <c r="AR964" s="123"/>
      <c r="AS964" s="123"/>
      <c r="AT964" s="123"/>
      <c r="AU964" s="123"/>
      <c r="AV964" s="123"/>
      <c r="AW964" s="123"/>
      <c r="AX964" s="123"/>
      <c r="AY964" s="123"/>
      <c r="AZ964" s="123"/>
      <c r="BA964" s="123"/>
      <c r="BB964" s="123"/>
      <c r="BC964" s="123"/>
      <c r="BD964" s="123"/>
      <c r="BE964" s="123"/>
      <c r="BF964" s="123"/>
      <c r="BG964" s="123"/>
      <c r="BH964" s="123"/>
      <c r="BI964" s="123"/>
      <c r="BJ964" s="123"/>
      <c r="BK964" s="123"/>
    </row>
    <row r="965" spans="1:63" ht="14.25" customHeight="1" x14ac:dyDescent="0.35">
      <c r="A965" s="123"/>
      <c r="B965" s="123"/>
      <c r="C965" s="123"/>
      <c r="D965" s="123"/>
      <c r="E965" s="123"/>
      <c r="F965" s="123"/>
      <c r="G965" s="123"/>
      <c r="H965" s="123"/>
      <c r="I965" s="17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3"/>
      <c r="AG965" s="123"/>
      <c r="AH965" s="123"/>
      <c r="AI965" s="123"/>
      <c r="AJ965" s="123"/>
      <c r="AK965" s="123"/>
      <c r="AL965" s="123"/>
      <c r="AM965" s="123"/>
      <c r="AN965" s="123"/>
      <c r="AO965" s="123"/>
      <c r="AP965" s="123"/>
      <c r="AQ965" s="123"/>
      <c r="AR965" s="123"/>
      <c r="AS965" s="123"/>
      <c r="AT965" s="123"/>
      <c r="AU965" s="123"/>
      <c r="AV965" s="123"/>
      <c r="AW965" s="123"/>
      <c r="AX965" s="123"/>
      <c r="AY965" s="123"/>
      <c r="AZ965" s="123"/>
      <c r="BA965" s="123"/>
      <c r="BB965" s="123"/>
      <c r="BC965" s="123"/>
      <c r="BD965" s="123"/>
      <c r="BE965" s="123"/>
      <c r="BF965" s="123"/>
      <c r="BG965" s="123"/>
      <c r="BH965" s="123"/>
      <c r="BI965" s="123"/>
      <c r="BJ965" s="123"/>
      <c r="BK965" s="123"/>
    </row>
    <row r="966" spans="1:63" ht="14.25" customHeight="1" x14ac:dyDescent="0.35">
      <c r="A966" s="123"/>
      <c r="B966" s="123"/>
      <c r="C966" s="123"/>
      <c r="D966" s="123"/>
      <c r="E966" s="123"/>
      <c r="F966" s="123"/>
      <c r="G966" s="123"/>
      <c r="H966" s="123"/>
      <c r="I966" s="173"/>
      <c r="J966" s="123"/>
      <c r="K966" s="123"/>
      <c r="L966" s="123"/>
      <c r="M966" s="123"/>
      <c r="N966" s="123"/>
      <c r="O966" s="123"/>
      <c r="P966" s="123"/>
      <c r="Q966" s="123"/>
      <c r="R966" s="123"/>
      <c r="S966" s="123"/>
      <c r="T966" s="123"/>
      <c r="U966" s="123"/>
      <c r="V966" s="123"/>
      <c r="W966" s="123"/>
      <c r="X966" s="123"/>
      <c r="Y966" s="123"/>
      <c r="Z966" s="123"/>
      <c r="AA966" s="123"/>
      <c r="AB966" s="123"/>
      <c r="AC966" s="123"/>
      <c r="AD966" s="123"/>
      <c r="AE966" s="123"/>
      <c r="AF966" s="123"/>
      <c r="AG966" s="123"/>
      <c r="AH966" s="123"/>
      <c r="AI966" s="123"/>
      <c r="AJ966" s="123"/>
      <c r="AK966" s="123"/>
      <c r="AL966" s="123"/>
      <c r="AM966" s="123"/>
      <c r="AN966" s="123"/>
      <c r="AO966" s="123"/>
      <c r="AP966" s="123"/>
      <c r="AQ966" s="123"/>
      <c r="AR966" s="123"/>
      <c r="AS966" s="123"/>
      <c r="AT966" s="123"/>
      <c r="AU966" s="123"/>
      <c r="AV966" s="123"/>
      <c r="AW966" s="123"/>
      <c r="AX966" s="123"/>
      <c r="AY966" s="123"/>
      <c r="AZ966" s="123"/>
      <c r="BA966" s="123"/>
      <c r="BB966" s="123"/>
      <c r="BC966" s="123"/>
      <c r="BD966" s="123"/>
      <c r="BE966" s="123"/>
      <c r="BF966" s="123"/>
      <c r="BG966" s="123"/>
      <c r="BH966" s="123"/>
      <c r="BI966" s="123"/>
      <c r="BJ966" s="123"/>
      <c r="BK966" s="123"/>
    </row>
    <row r="967" spans="1:63" ht="14.25" customHeight="1" x14ac:dyDescent="0.35">
      <c r="A967" s="123"/>
      <c r="B967" s="123"/>
      <c r="C967" s="123"/>
      <c r="D967" s="123"/>
      <c r="E967" s="123"/>
      <c r="F967" s="123"/>
      <c r="G967" s="123"/>
      <c r="H967" s="123"/>
      <c r="I967" s="173"/>
      <c r="J967" s="123"/>
      <c r="K967" s="123"/>
      <c r="L967" s="123"/>
      <c r="M967" s="123"/>
      <c r="N967" s="123"/>
      <c r="O967" s="123"/>
      <c r="P967" s="123"/>
      <c r="Q967" s="123"/>
      <c r="R967" s="123"/>
      <c r="S967" s="123"/>
      <c r="T967" s="123"/>
      <c r="U967" s="123"/>
      <c r="V967" s="123"/>
      <c r="W967" s="123"/>
      <c r="X967" s="123"/>
      <c r="Y967" s="123"/>
      <c r="Z967" s="123"/>
      <c r="AA967" s="123"/>
      <c r="AB967" s="123"/>
      <c r="AC967" s="123"/>
      <c r="AD967" s="123"/>
      <c r="AE967" s="123"/>
      <c r="AF967" s="123"/>
      <c r="AG967" s="123"/>
      <c r="AH967" s="123"/>
      <c r="AI967" s="123"/>
      <c r="AJ967" s="123"/>
      <c r="AK967" s="123"/>
      <c r="AL967" s="123"/>
      <c r="AM967" s="123"/>
      <c r="AN967" s="123"/>
      <c r="AO967" s="123"/>
      <c r="AP967" s="123"/>
      <c r="AQ967" s="123"/>
      <c r="AR967" s="123"/>
      <c r="AS967" s="123"/>
      <c r="AT967" s="123"/>
      <c r="AU967" s="123"/>
      <c r="AV967" s="123"/>
      <c r="AW967" s="123"/>
      <c r="AX967" s="123"/>
      <c r="AY967" s="123"/>
      <c r="AZ967" s="123"/>
      <c r="BA967" s="123"/>
      <c r="BB967" s="123"/>
      <c r="BC967" s="123"/>
      <c r="BD967" s="123"/>
      <c r="BE967" s="123"/>
      <c r="BF967" s="123"/>
      <c r="BG967" s="123"/>
      <c r="BH967" s="123"/>
      <c r="BI967" s="123"/>
      <c r="BJ967" s="123"/>
      <c r="BK967" s="123"/>
    </row>
    <row r="968" spans="1:63" ht="14.25" customHeight="1" x14ac:dyDescent="0.35">
      <c r="A968" s="123"/>
      <c r="B968" s="123"/>
      <c r="C968" s="123"/>
      <c r="D968" s="123"/>
      <c r="E968" s="123"/>
      <c r="F968" s="123"/>
      <c r="G968" s="123"/>
      <c r="H968" s="123"/>
      <c r="I968" s="173"/>
      <c r="J968" s="123"/>
      <c r="K968" s="123"/>
      <c r="L968" s="123"/>
      <c r="M968" s="123"/>
      <c r="N968" s="123"/>
      <c r="O968" s="123"/>
      <c r="P968" s="123"/>
      <c r="Q968" s="123"/>
      <c r="R968" s="123"/>
      <c r="S968" s="123"/>
      <c r="T968" s="123"/>
      <c r="U968" s="123"/>
      <c r="V968" s="123"/>
      <c r="W968" s="123"/>
      <c r="X968" s="123"/>
      <c r="Y968" s="123"/>
      <c r="Z968" s="123"/>
      <c r="AA968" s="123"/>
      <c r="AB968" s="123"/>
      <c r="AC968" s="123"/>
      <c r="AD968" s="123"/>
      <c r="AE968" s="123"/>
      <c r="AF968" s="123"/>
      <c r="AG968" s="123"/>
      <c r="AH968" s="123"/>
      <c r="AI968" s="123"/>
      <c r="AJ968" s="123"/>
      <c r="AK968" s="123"/>
      <c r="AL968" s="123"/>
      <c r="AM968" s="123"/>
      <c r="AN968" s="123"/>
      <c r="AO968" s="123"/>
      <c r="AP968" s="123"/>
      <c r="AQ968" s="123"/>
      <c r="AR968" s="123"/>
      <c r="AS968" s="123"/>
      <c r="AT968" s="123"/>
      <c r="AU968" s="123"/>
      <c r="AV968" s="123"/>
      <c r="AW968" s="123"/>
      <c r="AX968" s="123"/>
      <c r="AY968" s="123"/>
      <c r="AZ968" s="123"/>
      <c r="BA968" s="123"/>
      <c r="BB968" s="123"/>
      <c r="BC968" s="123"/>
      <c r="BD968" s="123"/>
      <c r="BE968" s="123"/>
      <c r="BF968" s="123"/>
      <c r="BG968" s="123"/>
      <c r="BH968" s="123"/>
      <c r="BI968" s="123"/>
      <c r="BJ968" s="123"/>
      <c r="BK968" s="123"/>
    </row>
    <row r="969" spans="1:63" ht="14.25" customHeight="1" x14ac:dyDescent="0.35">
      <c r="A969" s="123"/>
      <c r="B969" s="123"/>
      <c r="C969" s="123"/>
      <c r="D969" s="123"/>
      <c r="E969" s="123"/>
      <c r="F969" s="123"/>
      <c r="G969" s="123"/>
      <c r="H969" s="123"/>
      <c r="I969" s="173"/>
      <c r="J969" s="123"/>
      <c r="K969" s="123"/>
      <c r="L969" s="123"/>
      <c r="M969" s="123"/>
      <c r="N969" s="123"/>
      <c r="O969" s="123"/>
      <c r="P969" s="123"/>
      <c r="Q969" s="123"/>
      <c r="R969" s="123"/>
      <c r="S969" s="123"/>
      <c r="T969" s="123"/>
      <c r="U969" s="123"/>
      <c r="V969" s="123"/>
      <c r="W969" s="123"/>
      <c r="X969" s="123"/>
      <c r="Y969" s="123"/>
      <c r="Z969" s="123"/>
      <c r="AA969" s="123"/>
      <c r="AB969" s="123"/>
      <c r="AC969" s="123"/>
      <c r="AD969" s="123"/>
      <c r="AE969" s="123"/>
      <c r="AF969" s="123"/>
      <c r="AG969" s="123"/>
      <c r="AH969" s="123"/>
      <c r="AI969" s="123"/>
      <c r="AJ969" s="123"/>
      <c r="AK969" s="123"/>
      <c r="AL969" s="123"/>
      <c r="AM969" s="123"/>
      <c r="AN969" s="123"/>
      <c r="AO969" s="123"/>
      <c r="AP969" s="123"/>
      <c r="AQ969" s="123"/>
      <c r="AR969" s="123"/>
      <c r="AS969" s="123"/>
      <c r="AT969" s="123"/>
      <c r="AU969" s="123"/>
      <c r="AV969" s="123"/>
      <c r="AW969" s="123"/>
      <c r="AX969" s="123"/>
      <c r="AY969" s="123"/>
      <c r="AZ969" s="123"/>
      <c r="BA969" s="123"/>
      <c r="BB969" s="123"/>
      <c r="BC969" s="123"/>
      <c r="BD969" s="123"/>
      <c r="BE969" s="123"/>
      <c r="BF969" s="123"/>
      <c r="BG969" s="123"/>
      <c r="BH969" s="123"/>
      <c r="BI969" s="123"/>
      <c r="BJ969" s="123"/>
      <c r="BK969" s="123"/>
    </row>
    <row r="970" spans="1:63" ht="14.25" customHeight="1" x14ac:dyDescent="0.35">
      <c r="A970" s="123"/>
      <c r="B970" s="123"/>
      <c r="C970" s="123"/>
      <c r="D970" s="123"/>
      <c r="E970" s="123"/>
      <c r="F970" s="123"/>
      <c r="G970" s="123"/>
      <c r="H970" s="123"/>
      <c r="I970" s="173"/>
      <c r="J970" s="123"/>
      <c r="K970" s="123"/>
      <c r="L970" s="123"/>
      <c r="M970" s="123"/>
      <c r="N970" s="123"/>
      <c r="O970" s="123"/>
      <c r="P970" s="123"/>
      <c r="Q970" s="123"/>
      <c r="R970" s="123"/>
      <c r="S970" s="123"/>
      <c r="T970" s="123"/>
      <c r="U970" s="123"/>
      <c r="V970" s="123"/>
      <c r="W970" s="123"/>
      <c r="X970" s="123"/>
      <c r="Y970" s="123"/>
      <c r="Z970" s="123"/>
      <c r="AA970" s="123"/>
      <c r="AB970" s="123"/>
      <c r="AC970" s="123"/>
      <c r="AD970" s="123"/>
      <c r="AE970" s="123"/>
      <c r="AF970" s="123"/>
      <c r="AG970" s="123"/>
      <c r="AH970" s="123"/>
      <c r="AI970" s="123"/>
      <c r="AJ970" s="123"/>
      <c r="AK970" s="123"/>
      <c r="AL970" s="123"/>
      <c r="AM970" s="123"/>
      <c r="AN970" s="123"/>
      <c r="AO970" s="123"/>
      <c r="AP970" s="123"/>
      <c r="AQ970" s="123"/>
      <c r="AR970" s="123"/>
      <c r="AS970" s="123"/>
      <c r="AT970" s="123"/>
      <c r="AU970" s="123"/>
      <c r="AV970" s="123"/>
      <c r="AW970" s="123"/>
      <c r="AX970" s="123"/>
      <c r="AY970" s="123"/>
      <c r="AZ970" s="123"/>
      <c r="BA970" s="123"/>
      <c r="BB970" s="123"/>
      <c r="BC970" s="123"/>
      <c r="BD970" s="123"/>
      <c r="BE970" s="123"/>
      <c r="BF970" s="123"/>
      <c r="BG970" s="123"/>
      <c r="BH970" s="123"/>
      <c r="BI970" s="123"/>
      <c r="BJ970" s="123"/>
      <c r="BK970" s="123"/>
    </row>
    <row r="971" spans="1:63" ht="14.25" customHeight="1" x14ac:dyDescent="0.35">
      <c r="A971" s="123"/>
      <c r="B971" s="123"/>
      <c r="C971" s="123"/>
      <c r="D971" s="123"/>
      <c r="E971" s="123"/>
      <c r="F971" s="123"/>
      <c r="G971" s="123"/>
      <c r="H971" s="123"/>
      <c r="I971" s="173"/>
      <c r="J971" s="123"/>
      <c r="K971" s="123"/>
      <c r="L971" s="123"/>
      <c r="M971" s="123"/>
      <c r="N971" s="123"/>
      <c r="O971" s="123"/>
      <c r="P971" s="123"/>
      <c r="Q971" s="123"/>
      <c r="R971" s="123"/>
      <c r="S971" s="123"/>
      <c r="T971" s="123"/>
      <c r="U971" s="123"/>
      <c r="V971" s="123"/>
      <c r="W971" s="123"/>
      <c r="X971" s="123"/>
      <c r="Y971" s="123"/>
      <c r="Z971" s="123"/>
      <c r="AA971" s="123"/>
      <c r="AB971" s="123"/>
      <c r="AC971" s="123"/>
      <c r="AD971" s="123"/>
      <c r="AE971" s="123"/>
      <c r="AF971" s="123"/>
      <c r="AG971" s="123"/>
      <c r="AH971" s="123"/>
      <c r="AI971" s="123"/>
      <c r="AJ971" s="123"/>
      <c r="AK971" s="123"/>
      <c r="AL971" s="123"/>
      <c r="AM971" s="123"/>
      <c r="AN971" s="123"/>
      <c r="AO971" s="123"/>
      <c r="AP971" s="123"/>
      <c r="AQ971" s="123"/>
      <c r="AR971" s="123"/>
      <c r="AS971" s="123"/>
      <c r="AT971" s="123"/>
      <c r="AU971" s="123"/>
      <c r="AV971" s="123"/>
      <c r="AW971" s="123"/>
      <c r="AX971" s="123"/>
      <c r="AY971" s="123"/>
      <c r="AZ971" s="123"/>
      <c r="BA971" s="123"/>
      <c r="BB971" s="123"/>
      <c r="BC971" s="123"/>
      <c r="BD971" s="123"/>
      <c r="BE971" s="123"/>
      <c r="BF971" s="123"/>
      <c r="BG971" s="123"/>
      <c r="BH971" s="123"/>
      <c r="BI971" s="123"/>
      <c r="BJ971" s="123"/>
      <c r="BK971" s="123"/>
    </row>
    <row r="972" spans="1:63" ht="14.25" customHeight="1" x14ac:dyDescent="0.35">
      <c r="A972" s="123"/>
      <c r="B972" s="123"/>
      <c r="C972" s="123"/>
      <c r="D972" s="123"/>
      <c r="E972" s="123"/>
      <c r="F972" s="123"/>
      <c r="G972" s="123"/>
      <c r="H972" s="123"/>
      <c r="I972" s="173"/>
      <c r="J972" s="123"/>
      <c r="K972" s="123"/>
      <c r="L972" s="123"/>
      <c r="M972" s="123"/>
      <c r="N972" s="123"/>
      <c r="O972" s="123"/>
      <c r="P972" s="123"/>
      <c r="Q972" s="123"/>
      <c r="R972" s="123"/>
      <c r="S972" s="123"/>
      <c r="T972" s="123"/>
      <c r="U972" s="123"/>
      <c r="V972" s="123"/>
      <c r="W972" s="123"/>
      <c r="X972" s="123"/>
      <c r="Y972" s="123"/>
      <c r="Z972" s="123"/>
      <c r="AA972" s="123"/>
      <c r="AB972" s="123"/>
      <c r="AC972" s="123"/>
      <c r="AD972" s="123"/>
      <c r="AE972" s="123"/>
      <c r="AF972" s="123"/>
      <c r="AG972" s="123"/>
      <c r="AH972" s="123"/>
      <c r="AI972" s="123"/>
      <c r="AJ972" s="123"/>
      <c r="AK972" s="123"/>
      <c r="AL972" s="123"/>
      <c r="AM972" s="123"/>
      <c r="AN972" s="123"/>
      <c r="AO972" s="123"/>
      <c r="AP972" s="123"/>
      <c r="AQ972" s="123"/>
      <c r="AR972" s="123"/>
      <c r="AS972" s="123"/>
      <c r="AT972" s="123"/>
      <c r="AU972" s="123"/>
      <c r="AV972" s="123"/>
      <c r="AW972" s="123"/>
      <c r="AX972" s="123"/>
      <c r="AY972" s="123"/>
      <c r="AZ972" s="123"/>
      <c r="BA972" s="123"/>
      <c r="BB972" s="123"/>
      <c r="BC972" s="123"/>
      <c r="BD972" s="123"/>
      <c r="BE972" s="123"/>
      <c r="BF972" s="123"/>
      <c r="BG972" s="123"/>
      <c r="BH972" s="123"/>
      <c r="BI972" s="123"/>
      <c r="BJ972" s="123"/>
      <c r="BK972" s="123"/>
    </row>
    <row r="973" spans="1:63" ht="14.25" customHeight="1" x14ac:dyDescent="0.35">
      <c r="A973" s="123"/>
      <c r="B973" s="123"/>
      <c r="C973" s="123"/>
      <c r="D973" s="123"/>
      <c r="E973" s="123"/>
      <c r="F973" s="123"/>
      <c r="G973" s="123"/>
      <c r="H973" s="123"/>
      <c r="I973" s="173"/>
      <c r="J973" s="123"/>
      <c r="K973" s="123"/>
      <c r="L973" s="123"/>
      <c r="M973" s="123"/>
      <c r="N973" s="123"/>
      <c r="O973" s="123"/>
      <c r="P973" s="123"/>
      <c r="Q973" s="123"/>
      <c r="R973" s="123"/>
      <c r="S973" s="123"/>
      <c r="T973" s="123"/>
      <c r="U973" s="123"/>
      <c r="V973" s="123"/>
      <c r="W973" s="123"/>
      <c r="X973" s="123"/>
      <c r="Y973" s="123"/>
      <c r="Z973" s="123"/>
      <c r="AA973" s="123"/>
      <c r="AB973" s="123"/>
      <c r="AC973" s="123"/>
      <c r="AD973" s="123"/>
      <c r="AE973" s="123"/>
      <c r="AF973" s="123"/>
      <c r="AG973" s="123"/>
      <c r="AH973" s="123"/>
      <c r="AI973" s="123"/>
      <c r="AJ973" s="123"/>
      <c r="AK973" s="123"/>
      <c r="AL973" s="123"/>
      <c r="AM973" s="123"/>
      <c r="AN973" s="123"/>
      <c r="AO973" s="123"/>
      <c r="AP973" s="123"/>
      <c r="AQ973" s="123"/>
      <c r="AR973" s="123"/>
      <c r="AS973" s="123"/>
      <c r="AT973" s="123"/>
      <c r="AU973" s="123"/>
      <c r="AV973" s="123"/>
      <c r="AW973" s="123"/>
      <c r="AX973" s="123"/>
      <c r="AY973" s="123"/>
      <c r="AZ973" s="123"/>
      <c r="BA973" s="123"/>
      <c r="BB973" s="123"/>
      <c r="BC973" s="123"/>
      <c r="BD973" s="123"/>
      <c r="BE973" s="123"/>
      <c r="BF973" s="123"/>
      <c r="BG973" s="123"/>
      <c r="BH973" s="123"/>
      <c r="BI973" s="123"/>
      <c r="BJ973" s="123"/>
      <c r="BK973" s="123"/>
    </row>
    <row r="974" spans="1:63" ht="14.25" customHeight="1" x14ac:dyDescent="0.35">
      <c r="A974" s="123"/>
      <c r="B974" s="123"/>
      <c r="C974" s="123"/>
      <c r="D974" s="123"/>
      <c r="E974" s="123"/>
      <c r="F974" s="123"/>
      <c r="G974" s="123"/>
      <c r="H974" s="123"/>
      <c r="I974" s="173"/>
      <c r="J974" s="123"/>
      <c r="K974" s="123"/>
      <c r="L974" s="123"/>
      <c r="M974" s="123"/>
      <c r="N974" s="123"/>
      <c r="O974" s="123"/>
      <c r="P974" s="123"/>
      <c r="Q974" s="123"/>
      <c r="R974" s="123"/>
      <c r="S974" s="123"/>
      <c r="T974" s="123"/>
      <c r="U974" s="123"/>
      <c r="V974" s="123"/>
      <c r="W974" s="123"/>
      <c r="X974" s="123"/>
      <c r="Y974" s="123"/>
      <c r="Z974" s="123"/>
      <c r="AA974" s="123"/>
      <c r="AB974" s="123"/>
      <c r="AC974" s="123"/>
      <c r="AD974" s="123"/>
      <c r="AE974" s="123"/>
      <c r="AF974" s="123"/>
      <c r="AG974" s="123"/>
      <c r="AH974" s="123"/>
      <c r="AI974" s="123"/>
      <c r="AJ974" s="123"/>
      <c r="AK974" s="123"/>
      <c r="AL974" s="123"/>
      <c r="AM974" s="123"/>
      <c r="AN974" s="123"/>
      <c r="AO974" s="123"/>
      <c r="AP974" s="123"/>
      <c r="AQ974" s="123"/>
      <c r="AR974" s="123"/>
      <c r="AS974" s="123"/>
      <c r="AT974" s="123"/>
      <c r="AU974" s="123"/>
      <c r="AV974" s="123"/>
      <c r="AW974" s="123"/>
      <c r="AX974" s="123"/>
      <c r="AY974" s="123"/>
      <c r="AZ974" s="123"/>
      <c r="BA974" s="123"/>
      <c r="BB974" s="123"/>
      <c r="BC974" s="123"/>
      <c r="BD974" s="123"/>
      <c r="BE974" s="123"/>
      <c r="BF974" s="123"/>
      <c r="BG974" s="123"/>
      <c r="BH974" s="123"/>
      <c r="BI974" s="123"/>
      <c r="BJ974" s="123"/>
      <c r="BK974" s="123"/>
    </row>
    <row r="975" spans="1:63" ht="14.25" customHeight="1" x14ac:dyDescent="0.35">
      <c r="A975" s="123"/>
      <c r="B975" s="123"/>
      <c r="C975" s="123"/>
      <c r="D975" s="123"/>
      <c r="E975" s="123"/>
      <c r="F975" s="123"/>
      <c r="G975" s="123"/>
      <c r="H975" s="123"/>
      <c r="I975" s="173"/>
      <c r="J975" s="123"/>
      <c r="K975" s="123"/>
      <c r="L975" s="123"/>
      <c r="M975" s="123"/>
      <c r="N975" s="123"/>
      <c r="O975" s="123"/>
      <c r="P975" s="123"/>
      <c r="Q975" s="123"/>
      <c r="R975" s="123"/>
      <c r="S975" s="123"/>
      <c r="T975" s="123"/>
      <c r="U975" s="123"/>
      <c r="V975" s="123"/>
      <c r="W975" s="123"/>
      <c r="X975" s="123"/>
      <c r="Y975" s="123"/>
      <c r="Z975" s="123"/>
      <c r="AA975" s="123"/>
      <c r="AB975" s="123"/>
      <c r="AC975" s="123"/>
      <c r="AD975" s="123"/>
      <c r="AE975" s="123"/>
      <c r="AF975" s="123"/>
      <c r="AG975" s="123"/>
      <c r="AH975" s="123"/>
      <c r="AI975" s="123"/>
      <c r="AJ975" s="123"/>
      <c r="AK975" s="123"/>
      <c r="AL975" s="123"/>
      <c r="AM975" s="123"/>
      <c r="AN975" s="123"/>
      <c r="AO975" s="123"/>
      <c r="AP975" s="123"/>
      <c r="AQ975" s="123"/>
      <c r="AR975" s="123"/>
      <c r="AS975" s="123"/>
      <c r="AT975" s="123"/>
      <c r="AU975" s="123"/>
      <c r="AV975" s="123"/>
      <c r="AW975" s="123"/>
      <c r="AX975" s="123"/>
      <c r="AY975" s="123"/>
      <c r="AZ975" s="123"/>
      <c r="BA975" s="123"/>
      <c r="BB975" s="123"/>
      <c r="BC975" s="123"/>
      <c r="BD975" s="123"/>
      <c r="BE975" s="123"/>
      <c r="BF975" s="123"/>
      <c r="BG975" s="123"/>
      <c r="BH975" s="123"/>
      <c r="BI975" s="123"/>
      <c r="BJ975" s="123"/>
      <c r="BK975" s="123"/>
    </row>
    <row r="976" spans="1:63" ht="14.25" customHeight="1" x14ac:dyDescent="0.35">
      <c r="A976" s="123"/>
      <c r="B976" s="123"/>
      <c r="C976" s="123"/>
      <c r="D976" s="123"/>
      <c r="E976" s="123"/>
      <c r="F976" s="123"/>
      <c r="G976" s="123"/>
      <c r="H976" s="123"/>
      <c r="I976" s="173"/>
      <c r="J976" s="123"/>
      <c r="K976" s="123"/>
      <c r="L976" s="123"/>
      <c r="M976" s="123"/>
      <c r="N976" s="123"/>
      <c r="O976" s="123"/>
      <c r="P976" s="123"/>
      <c r="Q976" s="123"/>
      <c r="R976" s="123"/>
      <c r="S976" s="123"/>
      <c r="T976" s="123"/>
      <c r="U976" s="123"/>
      <c r="V976" s="123"/>
      <c r="W976" s="123"/>
      <c r="X976" s="123"/>
      <c r="Y976" s="123"/>
      <c r="Z976" s="123"/>
      <c r="AA976" s="123"/>
      <c r="AB976" s="123"/>
      <c r="AC976" s="123"/>
      <c r="AD976" s="123"/>
      <c r="AE976" s="123"/>
      <c r="AF976" s="123"/>
      <c r="AG976" s="123"/>
      <c r="AH976" s="123"/>
      <c r="AI976" s="123"/>
      <c r="AJ976" s="123"/>
      <c r="AK976" s="123"/>
      <c r="AL976" s="123"/>
      <c r="AM976" s="123"/>
      <c r="AN976" s="123"/>
      <c r="AO976" s="123"/>
      <c r="AP976" s="123"/>
      <c r="AQ976" s="123"/>
      <c r="AR976" s="123"/>
      <c r="AS976" s="123"/>
      <c r="AT976" s="123"/>
      <c r="AU976" s="123"/>
      <c r="AV976" s="123"/>
      <c r="AW976" s="123"/>
      <c r="AX976" s="123"/>
      <c r="AY976" s="123"/>
      <c r="AZ976" s="123"/>
      <c r="BA976" s="123"/>
      <c r="BB976" s="123"/>
      <c r="BC976" s="123"/>
      <c r="BD976" s="123"/>
      <c r="BE976" s="123"/>
      <c r="BF976" s="123"/>
      <c r="BG976" s="123"/>
      <c r="BH976" s="123"/>
      <c r="BI976" s="123"/>
      <c r="BJ976" s="123"/>
      <c r="BK976" s="123"/>
    </row>
    <row r="977" spans="1:63" ht="14.25" customHeight="1" x14ac:dyDescent="0.35">
      <c r="A977" s="123"/>
      <c r="B977" s="123"/>
      <c r="C977" s="123"/>
      <c r="D977" s="123"/>
      <c r="E977" s="123"/>
      <c r="F977" s="123"/>
      <c r="G977" s="123"/>
      <c r="H977" s="123"/>
      <c r="I977" s="173"/>
      <c r="J977" s="123"/>
      <c r="K977" s="123"/>
      <c r="L977" s="123"/>
      <c r="M977" s="123"/>
      <c r="N977" s="123"/>
      <c r="O977" s="123"/>
      <c r="P977" s="123"/>
      <c r="Q977" s="123"/>
      <c r="R977" s="123"/>
      <c r="S977" s="123"/>
      <c r="T977" s="123"/>
      <c r="U977" s="123"/>
      <c r="V977" s="123"/>
      <c r="W977" s="123"/>
      <c r="X977" s="123"/>
      <c r="Y977" s="123"/>
      <c r="Z977" s="123"/>
      <c r="AA977" s="123"/>
      <c r="AB977" s="123"/>
      <c r="AC977" s="123"/>
      <c r="AD977" s="123"/>
      <c r="AE977" s="123"/>
      <c r="AF977" s="123"/>
      <c r="AG977" s="123"/>
      <c r="AH977" s="123"/>
      <c r="AI977" s="123"/>
      <c r="AJ977" s="123"/>
      <c r="AK977" s="123"/>
      <c r="AL977" s="123"/>
      <c r="AM977" s="123"/>
      <c r="AN977" s="123"/>
      <c r="AO977" s="123"/>
      <c r="AP977" s="123"/>
      <c r="AQ977" s="123"/>
      <c r="AR977" s="123"/>
      <c r="AS977" s="123"/>
      <c r="AT977" s="123"/>
      <c r="AU977" s="123"/>
      <c r="AV977" s="123"/>
      <c r="AW977" s="123"/>
      <c r="AX977" s="123"/>
      <c r="AY977" s="123"/>
      <c r="AZ977" s="123"/>
      <c r="BA977" s="123"/>
      <c r="BB977" s="123"/>
      <c r="BC977" s="123"/>
      <c r="BD977" s="123"/>
      <c r="BE977" s="123"/>
      <c r="BF977" s="123"/>
      <c r="BG977" s="123"/>
      <c r="BH977" s="123"/>
      <c r="BI977" s="123"/>
      <c r="BJ977" s="123"/>
      <c r="BK977" s="123"/>
    </row>
    <row r="978" spans="1:63" ht="14.25" customHeight="1" x14ac:dyDescent="0.35">
      <c r="A978" s="123"/>
      <c r="B978" s="123"/>
      <c r="C978" s="123"/>
      <c r="D978" s="123"/>
      <c r="E978" s="123"/>
      <c r="F978" s="123"/>
      <c r="G978" s="123"/>
      <c r="H978" s="123"/>
      <c r="I978" s="173"/>
      <c r="J978" s="123"/>
      <c r="K978" s="123"/>
      <c r="L978" s="123"/>
      <c r="M978" s="123"/>
      <c r="N978" s="123"/>
      <c r="O978" s="123"/>
      <c r="P978" s="123"/>
      <c r="Q978" s="123"/>
      <c r="R978" s="123"/>
      <c r="S978" s="123"/>
      <c r="T978" s="123"/>
      <c r="U978" s="123"/>
      <c r="V978" s="123"/>
      <c r="W978" s="123"/>
      <c r="X978" s="123"/>
      <c r="Y978" s="123"/>
      <c r="Z978" s="123"/>
      <c r="AA978" s="123"/>
      <c r="AB978" s="123"/>
      <c r="AC978" s="123"/>
      <c r="AD978" s="123"/>
      <c r="AE978" s="123"/>
      <c r="AF978" s="123"/>
      <c r="AG978" s="123"/>
      <c r="AH978" s="123"/>
      <c r="AI978" s="123"/>
      <c r="AJ978" s="123"/>
      <c r="AK978" s="123"/>
      <c r="AL978" s="123"/>
      <c r="AM978" s="123"/>
      <c r="AN978" s="123"/>
      <c r="AO978" s="123"/>
      <c r="AP978" s="123"/>
      <c r="AQ978" s="123"/>
      <c r="AR978" s="123"/>
      <c r="AS978" s="123"/>
      <c r="AT978" s="123"/>
      <c r="AU978" s="123"/>
      <c r="AV978" s="123"/>
      <c r="AW978" s="123"/>
      <c r="AX978" s="123"/>
      <c r="AY978" s="123"/>
      <c r="AZ978" s="123"/>
      <c r="BA978" s="123"/>
      <c r="BB978" s="123"/>
      <c r="BC978" s="123"/>
      <c r="BD978" s="123"/>
      <c r="BE978" s="123"/>
      <c r="BF978" s="123"/>
      <c r="BG978" s="123"/>
      <c r="BH978" s="123"/>
      <c r="BI978" s="123"/>
      <c r="BJ978" s="123"/>
      <c r="BK978" s="123"/>
    </row>
    <row r="979" spans="1:63" ht="14.25" customHeight="1" x14ac:dyDescent="0.35">
      <c r="A979" s="123"/>
      <c r="B979" s="123"/>
      <c r="C979" s="123"/>
      <c r="D979" s="123"/>
      <c r="E979" s="123"/>
      <c r="F979" s="123"/>
      <c r="G979" s="123"/>
      <c r="H979" s="123"/>
      <c r="I979" s="173"/>
      <c r="J979" s="123"/>
      <c r="K979" s="123"/>
      <c r="L979" s="123"/>
      <c r="M979" s="123"/>
      <c r="N979" s="123"/>
      <c r="O979" s="123"/>
      <c r="P979" s="123"/>
      <c r="Q979" s="123"/>
      <c r="R979" s="123"/>
      <c r="S979" s="123"/>
      <c r="T979" s="123"/>
      <c r="U979" s="123"/>
      <c r="V979" s="123"/>
      <c r="W979" s="123"/>
      <c r="X979" s="123"/>
      <c r="Y979" s="123"/>
      <c r="Z979" s="123"/>
      <c r="AA979" s="123"/>
      <c r="AB979" s="123"/>
      <c r="AC979" s="123"/>
      <c r="AD979" s="123"/>
      <c r="AE979" s="123"/>
      <c r="AF979" s="123"/>
      <c r="AG979" s="123"/>
      <c r="AH979" s="123"/>
      <c r="AI979" s="123"/>
      <c r="AJ979" s="123"/>
      <c r="AK979" s="123"/>
      <c r="AL979" s="123"/>
      <c r="AM979" s="123"/>
      <c r="AN979" s="123"/>
      <c r="AO979" s="123"/>
      <c r="AP979" s="123"/>
      <c r="AQ979" s="123"/>
      <c r="AR979" s="123"/>
      <c r="AS979" s="123"/>
      <c r="AT979" s="123"/>
      <c r="AU979" s="123"/>
      <c r="AV979" s="123"/>
      <c r="AW979" s="123"/>
      <c r="AX979" s="123"/>
      <c r="AY979" s="123"/>
      <c r="AZ979" s="123"/>
      <c r="BA979" s="123"/>
      <c r="BB979" s="123"/>
      <c r="BC979" s="123"/>
      <c r="BD979" s="123"/>
      <c r="BE979" s="123"/>
      <c r="BF979" s="123"/>
      <c r="BG979" s="123"/>
      <c r="BH979" s="123"/>
      <c r="BI979" s="123"/>
      <c r="BJ979" s="123"/>
      <c r="BK979" s="123"/>
    </row>
    <row r="980" spans="1:63" ht="14.25" customHeight="1" x14ac:dyDescent="0.35">
      <c r="A980" s="123"/>
      <c r="B980" s="123"/>
      <c r="C980" s="123"/>
      <c r="D980" s="123"/>
      <c r="E980" s="123"/>
      <c r="F980" s="123"/>
      <c r="G980" s="123"/>
      <c r="H980" s="123"/>
      <c r="I980" s="173"/>
      <c r="J980" s="123"/>
      <c r="K980" s="123"/>
      <c r="L980" s="123"/>
      <c r="M980" s="123"/>
      <c r="N980" s="123"/>
      <c r="O980" s="123"/>
      <c r="P980" s="123"/>
      <c r="Q980" s="123"/>
      <c r="R980" s="123"/>
      <c r="S980" s="123"/>
      <c r="T980" s="123"/>
      <c r="U980" s="123"/>
      <c r="V980" s="123"/>
      <c r="W980" s="123"/>
      <c r="X980" s="123"/>
      <c r="Y980" s="123"/>
      <c r="Z980" s="123"/>
      <c r="AA980" s="123"/>
      <c r="AB980" s="123"/>
      <c r="AC980" s="123"/>
      <c r="AD980" s="123"/>
      <c r="AE980" s="123"/>
      <c r="AF980" s="123"/>
      <c r="AG980" s="123"/>
      <c r="AH980" s="123"/>
      <c r="AI980" s="123"/>
      <c r="AJ980" s="123"/>
      <c r="AK980" s="123"/>
      <c r="AL980" s="123"/>
      <c r="AM980" s="123"/>
      <c r="AN980" s="123"/>
      <c r="AO980" s="123"/>
      <c r="AP980" s="123"/>
      <c r="AQ980" s="123"/>
      <c r="AR980" s="123"/>
      <c r="AS980" s="123"/>
      <c r="AT980" s="123"/>
      <c r="AU980" s="123"/>
      <c r="AV980" s="123"/>
      <c r="AW980" s="123"/>
      <c r="AX980" s="123"/>
      <c r="AY980" s="123"/>
      <c r="AZ980" s="123"/>
      <c r="BA980" s="123"/>
      <c r="BB980" s="123"/>
      <c r="BC980" s="123"/>
      <c r="BD980" s="123"/>
      <c r="BE980" s="123"/>
      <c r="BF980" s="123"/>
      <c r="BG980" s="123"/>
      <c r="BH980" s="123"/>
      <c r="BI980" s="123"/>
      <c r="BJ980" s="123"/>
      <c r="BK980" s="123"/>
    </row>
    <row r="981" spans="1:63" ht="14.25" customHeight="1" x14ac:dyDescent="0.35">
      <c r="A981" s="123"/>
      <c r="B981" s="123"/>
      <c r="C981" s="123"/>
      <c r="D981" s="123"/>
      <c r="E981" s="123"/>
      <c r="F981" s="123"/>
      <c r="G981" s="123"/>
      <c r="H981" s="123"/>
      <c r="I981" s="173"/>
      <c r="J981" s="123"/>
      <c r="K981" s="123"/>
      <c r="L981" s="123"/>
      <c r="M981" s="123"/>
      <c r="N981" s="123"/>
      <c r="O981" s="123"/>
      <c r="P981" s="123"/>
      <c r="Q981" s="123"/>
      <c r="R981" s="123"/>
      <c r="S981" s="123"/>
      <c r="T981" s="123"/>
      <c r="U981" s="123"/>
      <c r="V981" s="123"/>
      <c r="W981" s="123"/>
      <c r="X981" s="123"/>
      <c r="Y981" s="123"/>
      <c r="Z981" s="123"/>
      <c r="AA981" s="123"/>
      <c r="AB981" s="123"/>
      <c r="AC981" s="123"/>
      <c r="AD981" s="123"/>
      <c r="AE981" s="123"/>
      <c r="AF981" s="123"/>
      <c r="AG981" s="123"/>
      <c r="AH981" s="123"/>
      <c r="AI981" s="123"/>
      <c r="AJ981" s="123"/>
      <c r="AK981" s="123"/>
      <c r="AL981" s="123"/>
      <c r="AM981" s="123"/>
      <c r="AN981" s="123"/>
      <c r="AO981" s="123"/>
      <c r="AP981" s="123"/>
      <c r="AQ981" s="123"/>
      <c r="AR981" s="123"/>
      <c r="AS981" s="123"/>
      <c r="AT981" s="123"/>
      <c r="AU981" s="123"/>
      <c r="AV981" s="123"/>
      <c r="AW981" s="123"/>
      <c r="AX981" s="123"/>
      <c r="AY981" s="123"/>
      <c r="AZ981" s="123"/>
      <c r="BA981" s="123"/>
      <c r="BB981" s="123"/>
      <c r="BC981" s="123"/>
      <c r="BD981" s="123"/>
      <c r="BE981" s="123"/>
      <c r="BF981" s="123"/>
      <c r="BG981" s="123"/>
      <c r="BH981" s="123"/>
      <c r="BI981" s="123"/>
      <c r="BJ981" s="123"/>
      <c r="BK981" s="123"/>
    </row>
    <row r="982" spans="1:63" ht="14.25" customHeight="1" x14ac:dyDescent="0.35">
      <c r="A982" s="123"/>
      <c r="B982" s="123"/>
      <c r="C982" s="123"/>
      <c r="D982" s="123"/>
      <c r="E982" s="123"/>
      <c r="F982" s="123"/>
      <c r="G982" s="123"/>
      <c r="H982" s="123"/>
      <c r="I982" s="173"/>
      <c r="J982" s="123"/>
      <c r="K982" s="123"/>
      <c r="L982" s="123"/>
      <c r="M982" s="123"/>
      <c r="N982" s="123"/>
      <c r="O982" s="123"/>
      <c r="P982" s="123"/>
      <c r="Q982" s="123"/>
      <c r="R982" s="123"/>
      <c r="S982" s="123"/>
      <c r="T982" s="123"/>
      <c r="U982" s="123"/>
      <c r="V982" s="123"/>
      <c r="W982" s="123"/>
      <c r="X982" s="123"/>
      <c r="Y982" s="123"/>
      <c r="Z982" s="123"/>
      <c r="AA982" s="123"/>
      <c r="AB982" s="123"/>
      <c r="AC982" s="123"/>
      <c r="AD982" s="123"/>
      <c r="AE982" s="123"/>
      <c r="AF982" s="123"/>
      <c r="AG982" s="123"/>
      <c r="AH982" s="123"/>
      <c r="AI982" s="123"/>
      <c r="AJ982" s="123"/>
      <c r="AK982" s="123"/>
      <c r="AL982" s="123"/>
      <c r="AM982" s="123"/>
      <c r="AN982" s="123"/>
      <c r="AO982" s="123"/>
      <c r="AP982" s="123"/>
      <c r="AQ982" s="123"/>
      <c r="AR982" s="123"/>
      <c r="AS982" s="123"/>
      <c r="AT982" s="123"/>
      <c r="AU982" s="123"/>
      <c r="AV982" s="123"/>
      <c r="AW982" s="123"/>
      <c r="AX982" s="123"/>
      <c r="AY982" s="123"/>
      <c r="AZ982" s="123"/>
      <c r="BA982" s="123"/>
      <c r="BB982" s="123"/>
      <c r="BC982" s="123"/>
      <c r="BD982" s="123"/>
      <c r="BE982" s="123"/>
      <c r="BF982" s="123"/>
      <c r="BG982" s="123"/>
      <c r="BH982" s="123"/>
      <c r="BI982" s="123"/>
      <c r="BJ982" s="123"/>
      <c r="BK982" s="123"/>
    </row>
    <row r="983" spans="1:63" ht="14.25" customHeight="1" x14ac:dyDescent="0.35">
      <c r="A983" s="123"/>
      <c r="B983" s="123"/>
      <c r="C983" s="123"/>
      <c r="D983" s="123"/>
      <c r="E983" s="123"/>
      <c r="F983" s="123"/>
      <c r="G983" s="123"/>
      <c r="H983" s="123"/>
      <c r="I983" s="17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3"/>
      <c r="AG983" s="123"/>
      <c r="AH983" s="123"/>
      <c r="AI983" s="123"/>
      <c r="AJ983" s="123"/>
      <c r="AK983" s="123"/>
      <c r="AL983" s="123"/>
      <c r="AM983" s="123"/>
      <c r="AN983" s="123"/>
      <c r="AO983" s="123"/>
      <c r="AP983" s="123"/>
      <c r="AQ983" s="123"/>
      <c r="AR983" s="123"/>
      <c r="AS983" s="123"/>
      <c r="AT983" s="123"/>
      <c r="AU983" s="123"/>
      <c r="AV983" s="123"/>
      <c r="AW983" s="123"/>
      <c r="AX983" s="123"/>
      <c r="AY983" s="123"/>
      <c r="AZ983" s="123"/>
      <c r="BA983" s="123"/>
      <c r="BB983" s="123"/>
      <c r="BC983" s="123"/>
      <c r="BD983" s="123"/>
      <c r="BE983" s="123"/>
      <c r="BF983" s="123"/>
      <c r="BG983" s="123"/>
      <c r="BH983" s="123"/>
      <c r="BI983" s="123"/>
      <c r="BJ983" s="123"/>
      <c r="BK983" s="123"/>
    </row>
    <row r="984" spans="1:63" ht="14.25" customHeight="1" x14ac:dyDescent="0.35">
      <c r="A984" s="123"/>
      <c r="B984" s="123"/>
      <c r="C984" s="123"/>
      <c r="D984" s="123"/>
      <c r="E984" s="123"/>
      <c r="F984" s="123"/>
      <c r="G984" s="123"/>
      <c r="H984" s="123"/>
      <c r="I984" s="173"/>
      <c r="J984" s="123"/>
      <c r="K984" s="123"/>
      <c r="L984" s="123"/>
      <c r="M984" s="123"/>
      <c r="N984" s="123"/>
      <c r="O984" s="123"/>
      <c r="P984" s="123"/>
      <c r="Q984" s="123"/>
      <c r="R984" s="123"/>
      <c r="S984" s="123"/>
      <c r="T984" s="123"/>
      <c r="U984" s="123"/>
      <c r="V984" s="123"/>
      <c r="W984" s="123"/>
      <c r="X984" s="123"/>
      <c r="Y984" s="123"/>
      <c r="Z984" s="123"/>
      <c r="AA984" s="123"/>
      <c r="AB984" s="123"/>
      <c r="AC984" s="123"/>
      <c r="AD984" s="123"/>
      <c r="AE984" s="123"/>
      <c r="AF984" s="123"/>
      <c r="AG984" s="123"/>
      <c r="AH984" s="123"/>
      <c r="AI984" s="123"/>
      <c r="AJ984" s="123"/>
      <c r="AK984" s="123"/>
      <c r="AL984" s="123"/>
      <c r="AM984" s="123"/>
      <c r="AN984" s="123"/>
      <c r="AO984" s="123"/>
      <c r="AP984" s="123"/>
      <c r="AQ984" s="123"/>
      <c r="AR984" s="123"/>
      <c r="AS984" s="123"/>
      <c r="AT984" s="123"/>
      <c r="AU984" s="123"/>
      <c r="AV984" s="123"/>
      <c r="AW984" s="123"/>
      <c r="AX984" s="123"/>
      <c r="AY984" s="123"/>
      <c r="AZ984" s="123"/>
      <c r="BA984" s="123"/>
      <c r="BB984" s="123"/>
      <c r="BC984" s="123"/>
      <c r="BD984" s="123"/>
      <c r="BE984" s="123"/>
      <c r="BF984" s="123"/>
      <c r="BG984" s="123"/>
      <c r="BH984" s="123"/>
      <c r="BI984" s="123"/>
      <c r="BJ984" s="123"/>
      <c r="BK984" s="123"/>
    </row>
    <row r="985" spans="1:63" ht="14.25" customHeight="1" x14ac:dyDescent="0.35">
      <c r="A985" s="123"/>
      <c r="B985" s="123"/>
      <c r="C985" s="123"/>
      <c r="D985" s="123"/>
      <c r="E985" s="123"/>
      <c r="F985" s="123"/>
      <c r="G985" s="123"/>
      <c r="H985" s="123"/>
      <c r="I985" s="173"/>
      <c r="J985" s="123"/>
      <c r="K985" s="123"/>
      <c r="L985" s="123"/>
      <c r="M985" s="123"/>
      <c r="N985" s="123"/>
      <c r="O985" s="123"/>
      <c r="P985" s="123"/>
      <c r="Q985" s="123"/>
      <c r="R985" s="123"/>
      <c r="S985" s="123"/>
      <c r="T985" s="123"/>
      <c r="U985" s="123"/>
      <c r="V985" s="123"/>
      <c r="W985" s="123"/>
      <c r="X985" s="123"/>
      <c r="Y985" s="123"/>
      <c r="Z985" s="123"/>
      <c r="AA985" s="123"/>
      <c r="AB985" s="123"/>
      <c r="AC985" s="123"/>
      <c r="AD985" s="123"/>
      <c r="AE985" s="123"/>
      <c r="AF985" s="123"/>
      <c r="AG985" s="123"/>
      <c r="AH985" s="123"/>
      <c r="AI985" s="123"/>
      <c r="AJ985" s="123"/>
      <c r="AK985" s="123"/>
      <c r="AL985" s="123"/>
      <c r="AM985" s="123"/>
      <c r="AN985" s="123"/>
      <c r="AO985" s="123"/>
      <c r="AP985" s="123"/>
      <c r="AQ985" s="123"/>
      <c r="AR985" s="123"/>
      <c r="AS985" s="123"/>
      <c r="AT985" s="123"/>
      <c r="AU985" s="123"/>
      <c r="AV985" s="123"/>
      <c r="AW985" s="123"/>
      <c r="AX985" s="123"/>
      <c r="AY985" s="123"/>
      <c r="AZ985" s="123"/>
      <c r="BA985" s="123"/>
      <c r="BB985" s="123"/>
      <c r="BC985" s="123"/>
      <c r="BD985" s="123"/>
      <c r="BE985" s="123"/>
      <c r="BF985" s="123"/>
      <c r="BG985" s="123"/>
      <c r="BH985" s="123"/>
      <c r="BI985" s="123"/>
      <c r="BJ985" s="123"/>
      <c r="BK985" s="123"/>
    </row>
    <row r="986" spans="1:63" ht="14.25" customHeight="1" x14ac:dyDescent="0.35">
      <c r="A986" s="123"/>
      <c r="B986" s="123"/>
      <c r="C986" s="123"/>
      <c r="D986" s="123"/>
      <c r="E986" s="123"/>
      <c r="F986" s="123"/>
      <c r="G986" s="123"/>
      <c r="H986" s="123"/>
      <c r="I986" s="173"/>
      <c r="J986" s="123"/>
      <c r="K986" s="123"/>
      <c r="L986" s="123"/>
      <c r="M986" s="123"/>
      <c r="N986" s="123"/>
      <c r="O986" s="123"/>
      <c r="P986" s="123"/>
      <c r="Q986" s="123"/>
      <c r="R986" s="123"/>
      <c r="S986" s="123"/>
      <c r="T986" s="123"/>
      <c r="U986" s="123"/>
      <c r="V986" s="123"/>
      <c r="W986" s="123"/>
      <c r="X986" s="123"/>
      <c r="Y986" s="123"/>
      <c r="Z986" s="123"/>
      <c r="AA986" s="123"/>
      <c r="AB986" s="123"/>
      <c r="AC986" s="123"/>
      <c r="AD986" s="123"/>
      <c r="AE986" s="123"/>
      <c r="AF986" s="123"/>
      <c r="AG986" s="123"/>
      <c r="AH986" s="123"/>
      <c r="AI986" s="123"/>
      <c r="AJ986" s="123"/>
      <c r="AK986" s="123"/>
      <c r="AL986" s="123"/>
      <c r="AM986" s="123"/>
      <c r="AN986" s="123"/>
      <c r="AO986" s="123"/>
      <c r="AP986" s="123"/>
      <c r="AQ986" s="123"/>
      <c r="AR986" s="123"/>
      <c r="AS986" s="123"/>
      <c r="AT986" s="123"/>
      <c r="AU986" s="123"/>
      <c r="AV986" s="123"/>
      <c r="AW986" s="123"/>
      <c r="AX986" s="123"/>
      <c r="AY986" s="123"/>
      <c r="AZ986" s="123"/>
      <c r="BA986" s="123"/>
      <c r="BB986" s="123"/>
      <c r="BC986" s="123"/>
      <c r="BD986" s="123"/>
      <c r="BE986" s="123"/>
      <c r="BF986" s="123"/>
      <c r="BG986" s="123"/>
      <c r="BH986" s="123"/>
      <c r="BI986" s="123"/>
      <c r="BJ986" s="123"/>
      <c r="BK986" s="123"/>
    </row>
    <row r="987" spans="1:63" ht="14.25" customHeight="1" x14ac:dyDescent="0.35">
      <c r="A987" s="123"/>
      <c r="B987" s="123"/>
      <c r="C987" s="123"/>
      <c r="D987" s="123"/>
      <c r="E987" s="123"/>
      <c r="F987" s="123"/>
      <c r="G987" s="123"/>
      <c r="H987" s="123"/>
      <c r="I987" s="173"/>
      <c r="J987" s="123"/>
      <c r="K987" s="123"/>
      <c r="L987" s="123"/>
      <c r="M987" s="123"/>
      <c r="N987" s="123"/>
      <c r="O987" s="123"/>
      <c r="P987" s="123"/>
      <c r="Q987" s="123"/>
      <c r="R987" s="123"/>
      <c r="S987" s="123"/>
      <c r="T987" s="123"/>
      <c r="U987" s="123"/>
      <c r="V987" s="123"/>
      <c r="W987" s="123"/>
      <c r="X987" s="123"/>
      <c r="Y987" s="123"/>
      <c r="Z987" s="123"/>
      <c r="AA987" s="123"/>
      <c r="AB987" s="123"/>
      <c r="AC987" s="123"/>
      <c r="AD987" s="123"/>
      <c r="AE987" s="123"/>
      <c r="AF987" s="123"/>
      <c r="AG987" s="123"/>
      <c r="AH987" s="123"/>
      <c r="AI987" s="123"/>
      <c r="AJ987" s="123"/>
      <c r="AK987" s="123"/>
      <c r="AL987" s="123"/>
      <c r="AM987" s="123"/>
      <c r="AN987" s="123"/>
      <c r="AO987" s="123"/>
      <c r="AP987" s="123"/>
      <c r="AQ987" s="123"/>
      <c r="AR987" s="123"/>
      <c r="AS987" s="123"/>
      <c r="AT987" s="123"/>
      <c r="AU987" s="123"/>
      <c r="AV987" s="123"/>
      <c r="AW987" s="123"/>
      <c r="AX987" s="123"/>
      <c r="AY987" s="123"/>
      <c r="AZ987" s="123"/>
      <c r="BA987" s="123"/>
      <c r="BB987" s="123"/>
      <c r="BC987" s="123"/>
      <c r="BD987" s="123"/>
      <c r="BE987" s="123"/>
      <c r="BF987" s="123"/>
      <c r="BG987" s="123"/>
      <c r="BH987" s="123"/>
      <c r="BI987" s="123"/>
      <c r="BJ987" s="123"/>
      <c r="BK987" s="123"/>
    </row>
    <row r="988" spans="1:63" ht="14.25" customHeight="1" x14ac:dyDescent="0.35">
      <c r="A988" s="123"/>
      <c r="B988" s="123"/>
      <c r="C988" s="123"/>
      <c r="D988" s="123"/>
      <c r="E988" s="123"/>
      <c r="F988" s="123"/>
      <c r="G988" s="123"/>
      <c r="H988" s="123"/>
      <c r="I988" s="173"/>
      <c r="J988" s="123"/>
      <c r="K988" s="123"/>
      <c r="L988" s="123"/>
      <c r="M988" s="123"/>
      <c r="N988" s="123"/>
      <c r="O988" s="123"/>
      <c r="P988" s="123"/>
      <c r="Q988" s="123"/>
      <c r="R988" s="123"/>
      <c r="S988" s="123"/>
      <c r="T988" s="123"/>
      <c r="U988" s="123"/>
      <c r="V988" s="123"/>
      <c r="W988" s="123"/>
      <c r="X988" s="123"/>
      <c r="Y988" s="123"/>
      <c r="Z988" s="123"/>
      <c r="AA988" s="123"/>
      <c r="AB988" s="123"/>
      <c r="AC988" s="123"/>
      <c r="AD988" s="123"/>
      <c r="AE988" s="123"/>
      <c r="AF988" s="123"/>
      <c r="AG988" s="123"/>
      <c r="AH988" s="123"/>
      <c r="AI988" s="123"/>
      <c r="AJ988" s="123"/>
      <c r="AK988" s="123"/>
      <c r="AL988" s="123"/>
      <c r="AM988" s="123"/>
      <c r="AN988" s="123"/>
      <c r="AO988" s="123"/>
      <c r="AP988" s="123"/>
      <c r="AQ988" s="123"/>
      <c r="AR988" s="123"/>
      <c r="AS988" s="123"/>
      <c r="AT988" s="123"/>
      <c r="AU988" s="123"/>
      <c r="AV988" s="123"/>
      <c r="AW988" s="123"/>
      <c r="AX988" s="123"/>
      <c r="AY988" s="123"/>
      <c r="AZ988" s="123"/>
      <c r="BA988" s="123"/>
      <c r="BB988" s="123"/>
      <c r="BC988" s="123"/>
      <c r="BD988" s="123"/>
      <c r="BE988" s="123"/>
      <c r="BF988" s="123"/>
      <c r="BG988" s="123"/>
      <c r="BH988" s="123"/>
      <c r="BI988" s="123"/>
      <c r="BJ988" s="123"/>
      <c r="BK988" s="123"/>
    </row>
    <row r="989" spans="1:63" ht="14.25" customHeight="1" x14ac:dyDescent="0.35">
      <c r="A989" s="123"/>
      <c r="B989" s="123"/>
      <c r="C989" s="123"/>
      <c r="D989" s="123"/>
      <c r="E989" s="123"/>
      <c r="F989" s="123"/>
      <c r="G989" s="123"/>
      <c r="H989" s="123"/>
      <c r="I989" s="173"/>
      <c r="J989" s="123"/>
      <c r="K989" s="123"/>
      <c r="L989" s="123"/>
      <c r="M989" s="123"/>
      <c r="N989" s="123"/>
      <c r="O989" s="123"/>
      <c r="P989" s="123"/>
      <c r="Q989" s="123"/>
      <c r="R989" s="123"/>
      <c r="S989" s="123"/>
      <c r="T989" s="123"/>
      <c r="U989" s="123"/>
      <c r="V989" s="123"/>
      <c r="W989" s="123"/>
      <c r="X989" s="123"/>
      <c r="Y989" s="123"/>
      <c r="Z989" s="123"/>
      <c r="AA989" s="123"/>
      <c r="AB989" s="123"/>
      <c r="AC989" s="123"/>
      <c r="AD989" s="123"/>
      <c r="AE989" s="123"/>
      <c r="AF989" s="123"/>
      <c r="AG989" s="123"/>
      <c r="AH989" s="123"/>
      <c r="AI989" s="123"/>
      <c r="AJ989" s="123"/>
      <c r="AK989" s="123"/>
      <c r="AL989" s="123"/>
      <c r="AM989" s="123"/>
      <c r="AN989" s="123"/>
      <c r="AO989" s="123"/>
      <c r="AP989" s="123"/>
      <c r="AQ989" s="123"/>
      <c r="AR989" s="123"/>
      <c r="AS989" s="123"/>
      <c r="AT989" s="123"/>
      <c r="AU989" s="123"/>
      <c r="AV989" s="123"/>
      <c r="AW989" s="123"/>
      <c r="AX989" s="123"/>
      <c r="AY989" s="123"/>
      <c r="AZ989" s="123"/>
      <c r="BA989" s="123"/>
      <c r="BB989" s="123"/>
      <c r="BC989" s="123"/>
      <c r="BD989" s="123"/>
      <c r="BE989" s="123"/>
      <c r="BF989" s="123"/>
      <c r="BG989" s="123"/>
      <c r="BH989" s="123"/>
      <c r="BI989" s="123"/>
      <c r="BJ989" s="123"/>
      <c r="BK989" s="123"/>
    </row>
    <row r="990" spans="1:63" ht="14.25" customHeight="1" x14ac:dyDescent="0.35">
      <c r="A990" s="123"/>
      <c r="B990" s="123"/>
      <c r="C990" s="123"/>
      <c r="D990" s="123"/>
      <c r="E990" s="123"/>
      <c r="F990" s="123"/>
      <c r="G990" s="123"/>
      <c r="H990" s="123"/>
      <c r="I990" s="173"/>
      <c r="J990" s="123"/>
      <c r="K990" s="123"/>
      <c r="L990" s="123"/>
      <c r="M990" s="123"/>
      <c r="N990" s="123"/>
      <c r="O990" s="123"/>
      <c r="P990" s="123"/>
      <c r="Q990" s="123"/>
      <c r="R990" s="123"/>
      <c r="S990" s="123"/>
      <c r="T990" s="123"/>
      <c r="U990" s="123"/>
      <c r="V990" s="123"/>
      <c r="W990" s="123"/>
      <c r="X990" s="123"/>
      <c r="Y990" s="123"/>
      <c r="Z990" s="123"/>
      <c r="AA990" s="123"/>
      <c r="AB990" s="123"/>
      <c r="AC990" s="123"/>
      <c r="AD990" s="123"/>
      <c r="AE990" s="123"/>
      <c r="AF990" s="123"/>
      <c r="AG990" s="123"/>
      <c r="AH990" s="123"/>
      <c r="AI990" s="123"/>
      <c r="AJ990" s="123"/>
      <c r="AK990" s="123"/>
      <c r="AL990" s="123"/>
      <c r="AM990" s="123"/>
      <c r="AN990" s="123"/>
      <c r="AO990" s="123"/>
      <c r="AP990" s="123"/>
      <c r="AQ990" s="123"/>
      <c r="AR990" s="123"/>
      <c r="AS990" s="123"/>
      <c r="AT990" s="123"/>
      <c r="AU990" s="123"/>
      <c r="AV990" s="123"/>
      <c r="AW990" s="123"/>
      <c r="AX990" s="123"/>
      <c r="AY990" s="123"/>
      <c r="AZ990" s="123"/>
      <c r="BA990" s="123"/>
      <c r="BB990" s="123"/>
      <c r="BC990" s="123"/>
      <c r="BD990" s="123"/>
      <c r="BE990" s="123"/>
      <c r="BF990" s="123"/>
      <c r="BG990" s="123"/>
      <c r="BH990" s="123"/>
      <c r="BI990" s="123"/>
      <c r="BJ990" s="123"/>
      <c r="BK990" s="123"/>
    </row>
    <row r="991" spans="1:63" ht="14.25" customHeight="1" x14ac:dyDescent="0.35">
      <c r="A991" s="123"/>
      <c r="B991" s="123"/>
      <c r="C991" s="123"/>
      <c r="D991" s="123"/>
      <c r="E991" s="123"/>
      <c r="F991" s="123"/>
      <c r="G991" s="123"/>
      <c r="H991" s="123"/>
      <c r="I991" s="173"/>
      <c r="J991" s="123"/>
      <c r="K991" s="123"/>
      <c r="L991" s="123"/>
      <c r="M991" s="123"/>
      <c r="N991" s="123"/>
      <c r="O991" s="123"/>
      <c r="P991" s="123"/>
      <c r="Q991" s="123"/>
      <c r="R991" s="123"/>
      <c r="S991" s="123"/>
      <c r="T991" s="123"/>
      <c r="U991" s="123"/>
      <c r="V991" s="123"/>
      <c r="W991" s="123"/>
      <c r="X991" s="123"/>
      <c r="Y991" s="123"/>
      <c r="Z991" s="123"/>
      <c r="AA991" s="123"/>
      <c r="AB991" s="123"/>
      <c r="AC991" s="123"/>
      <c r="AD991" s="123"/>
      <c r="AE991" s="123"/>
      <c r="AF991" s="123"/>
      <c r="AG991" s="123"/>
      <c r="AH991" s="123"/>
      <c r="AI991" s="123"/>
      <c r="AJ991" s="123"/>
      <c r="AK991" s="123"/>
      <c r="AL991" s="123"/>
      <c r="AM991" s="123"/>
      <c r="AN991" s="123"/>
      <c r="AO991" s="123"/>
      <c r="AP991" s="123"/>
      <c r="AQ991" s="123"/>
      <c r="AR991" s="123"/>
      <c r="AS991" s="123"/>
      <c r="AT991" s="123"/>
      <c r="AU991" s="123"/>
      <c r="AV991" s="123"/>
      <c r="AW991" s="123"/>
      <c r="AX991" s="123"/>
      <c r="AY991" s="123"/>
      <c r="AZ991" s="123"/>
      <c r="BA991" s="123"/>
      <c r="BB991" s="123"/>
      <c r="BC991" s="123"/>
      <c r="BD991" s="123"/>
      <c r="BE991" s="123"/>
      <c r="BF991" s="123"/>
      <c r="BG991" s="123"/>
      <c r="BH991" s="123"/>
      <c r="BI991" s="123"/>
      <c r="BJ991" s="123"/>
      <c r="BK991" s="123"/>
    </row>
    <row r="992" spans="1:63" ht="14.25" customHeight="1" x14ac:dyDescent="0.35">
      <c r="A992" s="123"/>
      <c r="B992" s="123"/>
      <c r="C992" s="123"/>
      <c r="D992" s="123"/>
      <c r="E992" s="123"/>
      <c r="F992" s="123"/>
      <c r="G992" s="123"/>
      <c r="H992" s="123"/>
      <c r="I992" s="173"/>
      <c r="J992" s="123"/>
      <c r="K992" s="123"/>
      <c r="L992" s="123"/>
      <c r="M992" s="123"/>
      <c r="N992" s="123"/>
      <c r="O992" s="123"/>
      <c r="P992" s="123"/>
      <c r="Q992" s="123"/>
      <c r="R992" s="123"/>
      <c r="S992" s="123"/>
      <c r="T992" s="123"/>
      <c r="U992" s="123"/>
      <c r="V992" s="123"/>
      <c r="W992" s="123"/>
      <c r="X992" s="123"/>
      <c r="Y992" s="123"/>
      <c r="Z992" s="123"/>
      <c r="AA992" s="123"/>
      <c r="AB992" s="123"/>
      <c r="AC992" s="123"/>
      <c r="AD992" s="123"/>
      <c r="AE992" s="123"/>
      <c r="AF992" s="123"/>
      <c r="AG992" s="123"/>
      <c r="AH992" s="123"/>
      <c r="AI992" s="123"/>
      <c r="AJ992" s="123"/>
      <c r="AK992" s="123"/>
      <c r="AL992" s="123"/>
      <c r="AM992" s="123"/>
      <c r="AN992" s="123"/>
      <c r="AO992" s="123"/>
      <c r="AP992" s="123"/>
      <c r="AQ992" s="123"/>
      <c r="AR992" s="123"/>
      <c r="AS992" s="123"/>
      <c r="AT992" s="123"/>
      <c r="AU992" s="123"/>
      <c r="AV992" s="123"/>
      <c r="AW992" s="123"/>
      <c r="AX992" s="123"/>
      <c r="AY992" s="123"/>
      <c r="AZ992" s="123"/>
      <c r="BA992" s="123"/>
      <c r="BB992" s="123"/>
      <c r="BC992" s="123"/>
      <c r="BD992" s="123"/>
      <c r="BE992" s="123"/>
      <c r="BF992" s="123"/>
      <c r="BG992" s="123"/>
      <c r="BH992" s="123"/>
      <c r="BI992" s="123"/>
      <c r="BJ992" s="123"/>
      <c r="BK992" s="123"/>
    </row>
    <row r="993" spans="1:63" ht="14.25" customHeight="1" x14ac:dyDescent="0.35">
      <c r="A993" s="123"/>
      <c r="B993" s="123"/>
      <c r="C993" s="123"/>
      <c r="D993" s="123"/>
      <c r="E993" s="123"/>
      <c r="F993" s="123"/>
      <c r="G993" s="123"/>
      <c r="H993" s="123"/>
      <c r="I993" s="173"/>
      <c r="J993" s="123"/>
      <c r="K993" s="123"/>
      <c r="L993" s="123"/>
      <c r="M993" s="123"/>
      <c r="N993" s="123"/>
      <c r="O993" s="123"/>
      <c r="P993" s="123"/>
      <c r="Q993" s="123"/>
      <c r="R993" s="123"/>
      <c r="S993" s="123"/>
      <c r="T993" s="123"/>
      <c r="U993" s="123"/>
      <c r="V993" s="123"/>
      <c r="W993" s="123"/>
      <c r="X993" s="123"/>
      <c r="Y993" s="123"/>
      <c r="Z993" s="123"/>
      <c r="AA993" s="123"/>
      <c r="AB993" s="123"/>
      <c r="AC993" s="123"/>
      <c r="AD993" s="123"/>
      <c r="AE993" s="123"/>
      <c r="AF993" s="123"/>
      <c r="AG993" s="123"/>
      <c r="AH993" s="123"/>
      <c r="AI993" s="123"/>
      <c r="AJ993" s="123"/>
      <c r="AK993" s="123"/>
      <c r="AL993" s="123"/>
      <c r="AM993" s="123"/>
      <c r="AN993" s="123"/>
      <c r="AO993" s="123"/>
      <c r="AP993" s="123"/>
      <c r="AQ993" s="123"/>
      <c r="AR993" s="123"/>
      <c r="AS993" s="123"/>
      <c r="AT993" s="123"/>
      <c r="AU993" s="123"/>
      <c r="AV993" s="123"/>
      <c r="AW993" s="123"/>
      <c r="AX993" s="123"/>
      <c r="AY993" s="123"/>
      <c r="AZ993" s="123"/>
      <c r="BA993" s="123"/>
      <c r="BB993" s="123"/>
      <c r="BC993" s="123"/>
      <c r="BD993" s="123"/>
      <c r="BE993" s="123"/>
      <c r="BF993" s="123"/>
      <c r="BG993" s="123"/>
      <c r="BH993" s="123"/>
      <c r="BI993" s="123"/>
      <c r="BJ993" s="123"/>
      <c r="BK993" s="123"/>
    </row>
    <row r="994" spans="1:63" ht="14.25" customHeight="1" x14ac:dyDescent="0.35">
      <c r="A994" s="123"/>
      <c r="B994" s="123"/>
      <c r="C994" s="123"/>
      <c r="D994" s="123"/>
      <c r="E994" s="123"/>
      <c r="F994" s="123"/>
      <c r="G994" s="123"/>
      <c r="H994" s="123"/>
      <c r="I994" s="173"/>
      <c r="J994" s="123"/>
      <c r="K994" s="123"/>
      <c r="L994" s="123"/>
      <c r="M994" s="123"/>
      <c r="N994" s="123"/>
      <c r="O994" s="123"/>
      <c r="P994" s="123"/>
      <c r="Q994" s="123"/>
      <c r="R994" s="123"/>
      <c r="S994" s="123"/>
      <c r="T994" s="123"/>
      <c r="U994" s="123"/>
      <c r="V994" s="123"/>
      <c r="W994" s="123"/>
      <c r="X994" s="123"/>
      <c r="Y994" s="123"/>
      <c r="Z994" s="123"/>
      <c r="AA994" s="123"/>
      <c r="AB994" s="123"/>
      <c r="AC994" s="123"/>
      <c r="AD994" s="123"/>
      <c r="AE994" s="123"/>
      <c r="AF994" s="123"/>
      <c r="AG994" s="123"/>
      <c r="AH994" s="123"/>
      <c r="AI994" s="123"/>
      <c r="AJ994" s="123"/>
      <c r="AK994" s="123"/>
      <c r="AL994" s="123"/>
      <c r="AM994" s="123"/>
      <c r="AN994" s="123"/>
      <c r="AO994" s="123"/>
      <c r="AP994" s="123"/>
      <c r="AQ994" s="123"/>
      <c r="AR994" s="123"/>
      <c r="AS994" s="123"/>
      <c r="AT994" s="123"/>
      <c r="AU994" s="123"/>
      <c r="AV994" s="123"/>
      <c r="AW994" s="123"/>
      <c r="AX994" s="123"/>
      <c r="AY994" s="123"/>
      <c r="AZ994" s="123"/>
      <c r="BA994" s="123"/>
      <c r="BB994" s="123"/>
      <c r="BC994" s="123"/>
      <c r="BD994" s="123"/>
      <c r="BE994" s="123"/>
      <c r="BF994" s="123"/>
      <c r="BG994" s="123"/>
      <c r="BH994" s="123"/>
      <c r="BI994" s="123"/>
      <c r="BJ994" s="123"/>
      <c r="BK994" s="123"/>
    </row>
    <row r="995" spans="1:63" ht="14.25" customHeight="1" x14ac:dyDescent="0.35">
      <c r="A995" s="123"/>
      <c r="B995" s="123"/>
      <c r="C995" s="123"/>
      <c r="D995" s="123"/>
      <c r="E995" s="123"/>
      <c r="F995" s="123"/>
      <c r="G995" s="123"/>
      <c r="H995" s="123"/>
      <c r="I995" s="173"/>
      <c r="J995" s="123"/>
      <c r="K995" s="123"/>
      <c r="L995" s="123"/>
      <c r="M995" s="123"/>
      <c r="N995" s="123"/>
      <c r="O995" s="123"/>
      <c r="P995" s="123"/>
      <c r="Q995" s="123"/>
      <c r="R995" s="123"/>
      <c r="S995" s="123"/>
      <c r="T995" s="123"/>
      <c r="U995" s="123"/>
      <c r="V995" s="123"/>
      <c r="W995" s="123"/>
      <c r="X995" s="123"/>
      <c r="Y995" s="123"/>
      <c r="Z995" s="123"/>
      <c r="AA995" s="123"/>
      <c r="AB995" s="123"/>
      <c r="AC995" s="123"/>
      <c r="AD995" s="123"/>
      <c r="AE995" s="123"/>
      <c r="AF995" s="123"/>
      <c r="AG995" s="123"/>
      <c r="AH995" s="123"/>
      <c r="AI995" s="123"/>
      <c r="AJ995" s="123"/>
      <c r="AK995" s="123"/>
      <c r="AL995" s="123"/>
      <c r="AM995" s="123"/>
      <c r="AN995" s="123"/>
      <c r="AO995" s="123"/>
      <c r="AP995" s="123"/>
      <c r="AQ995" s="123"/>
      <c r="AR995" s="123"/>
      <c r="AS995" s="123"/>
      <c r="AT995" s="123"/>
      <c r="AU995" s="123"/>
      <c r="AV995" s="123"/>
      <c r="AW995" s="123"/>
      <c r="AX995" s="123"/>
      <c r="AY995" s="123"/>
      <c r="AZ995" s="123"/>
      <c r="BA995" s="123"/>
      <c r="BB995" s="123"/>
      <c r="BC995" s="123"/>
      <c r="BD995" s="123"/>
      <c r="BE995" s="123"/>
      <c r="BF995" s="123"/>
      <c r="BG995" s="123"/>
      <c r="BH995" s="123"/>
      <c r="BI995" s="123"/>
      <c r="BJ995" s="123"/>
      <c r="BK995" s="123"/>
    </row>
    <row r="996" spans="1:63" ht="14.25" customHeight="1" x14ac:dyDescent="0.35">
      <c r="A996" s="123"/>
      <c r="B996" s="123"/>
      <c r="C996" s="123"/>
      <c r="D996" s="123"/>
      <c r="E996" s="123"/>
      <c r="F996" s="123"/>
      <c r="G996" s="123"/>
      <c r="H996" s="123"/>
      <c r="I996" s="173"/>
      <c r="J996" s="123"/>
      <c r="K996" s="123"/>
      <c r="L996" s="123"/>
      <c r="M996" s="123"/>
      <c r="N996" s="123"/>
      <c r="O996" s="123"/>
      <c r="P996" s="123"/>
      <c r="Q996" s="123"/>
      <c r="R996" s="123"/>
      <c r="S996" s="123"/>
      <c r="T996" s="123"/>
      <c r="U996" s="123"/>
      <c r="V996" s="123"/>
      <c r="W996" s="123"/>
      <c r="X996" s="123"/>
      <c r="Y996" s="123"/>
      <c r="Z996" s="123"/>
      <c r="AA996" s="123"/>
      <c r="AB996" s="123"/>
      <c r="AC996" s="123"/>
      <c r="AD996" s="123"/>
      <c r="AE996" s="123"/>
      <c r="AF996" s="123"/>
      <c r="AG996" s="123"/>
      <c r="AH996" s="123"/>
      <c r="AI996" s="123"/>
      <c r="AJ996" s="123"/>
      <c r="AK996" s="123"/>
      <c r="AL996" s="123"/>
      <c r="AM996" s="123"/>
      <c r="AN996" s="123"/>
      <c r="AO996" s="123"/>
      <c r="AP996" s="123"/>
      <c r="AQ996" s="123"/>
      <c r="AR996" s="123"/>
      <c r="AS996" s="123"/>
      <c r="AT996" s="123"/>
      <c r="AU996" s="123"/>
      <c r="AV996" s="123"/>
      <c r="AW996" s="123"/>
      <c r="AX996" s="123"/>
      <c r="AY996" s="123"/>
      <c r="AZ996" s="123"/>
      <c r="BA996" s="123"/>
      <c r="BB996" s="123"/>
      <c r="BC996" s="123"/>
      <c r="BD996" s="123"/>
      <c r="BE996" s="123"/>
      <c r="BF996" s="123"/>
      <c r="BG996" s="123"/>
      <c r="BH996" s="123"/>
      <c r="BI996" s="123"/>
      <c r="BJ996" s="123"/>
      <c r="BK996" s="123"/>
    </row>
    <row r="997" spans="1:63" ht="14.25" customHeight="1" x14ac:dyDescent="0.35">
      <c r="A997" s="123"/>
      <c r="B997" s="123"/>
      <c r="C997" s="123"/>
      <c r="D997" s="123"/>
      <c r="E997" s="123"/>
      <c r="F997" s="123"/>
      <c r="G997" s="123"/>
      <c r="H997" s="123"/>
      <c r="I997" s="173"/>
      <c r="J997" s="123"/>
      <c r="K997" s="123"/>
      <c r="L997" s="123"/>
      <c r="M997" s="123"/>
      <c r="N997" s="123"/>
      <c r="O997" s="123"/>
      <c r="P997" s="123"/>
      <c r="Q997" s="123"/>
      <c r="R997" s="123"/>
      <c r="S997" s="123"/>
      <c r="T997" s="123"/>
      <c r="U997" s="123"/>
      <c r="V997" s="123"/>
      <c r="W997" s="123"/>
      <c r="X997" s="123"/>
      <c r="Y997" s="123"/>
      <c r="Z997" s="123"/>
      <c r="AA997" s="123"/>
      <c r="AB997" s="123"/>
      <c r="AC997" s="123"/>
      <c r="AD997" s="123"/>
      <c r="AE997" s="123"/>
      <c r="AF997" s="123"/>
      <c r="AG997" s="123"/>
      <c r="AH997" s="123"/>
      <c r="AI997" s="123"/>
      <c r="AJ997" s="123"/>
      <c r="AK997" s="123"/>
      <c r="AL997" s="123"/>
      <c r="AM997" s="123"/>
      <c r="AN997" s="123"/>
      <c r="AO997" s="123"/>
      <c r="AP997" s="123"/>
      <c r="AQ997" s="123"/>
      <c r="AR997" s="123"/>
      <c r="AS997" s="123"/>
      <c r="AT997" s="123"/>
      <c r="AU997" s="123"/>
      <c r="AV997" s="123"/>
      <c r="AW997" s="123"/>
      <c r="AX997" s="123"/>
      <c r="AY997" s="123"/>
      <c r="AZ997" s="123"/>
      <c r="BA997" s="123"/>
      <c r="BB997" s="123"/>
      <c r="BC997" s="123"/>
      <c r="BD997" s="123"/>
      <c r="BE997" s="123"/>
      <c r="BF997" s="123"/>
      <c r="BG997" s="123"/>
      <c r="BH997" s="123"/>
      <c r="BI997" s="123"/>
      <c r="BJ997" s="123"/>
      <c r="BK997" s="123"/>
    </row>
    <row r="998" spans="1:63" ht="14.25" customHeight="1" x14ac:dyDescent="0.35">
      <c r="A998" s="123"/>
      <c r="B998" s="123"/>
      <c r="C998" s="123"/>
      <c r="D998" s="123"/>
      <c r="E998" s="123"/>
      <c r="F998" s="123"/>
      <c r="G998" s="123"/>
      <c r="H998" s="123"/>
      <c r="I998" s="173"/>
      <c r="J998" s="123"/>
      <c r="K998" s="123"/>
      <c r="L998" s="123"/>
      <c r="M998" s="123"/>
      <c r="N998" s="123"/>
      <c r="O998" s="123"/>
      <c r="P998" s="123"/>
      <c r="Q998" s="123"/>
      <c r="R998" s="123"/>
      <c r="S998" s="123"/>
      <c r="T998" s="123"/>
      <c r="U998" s="123"/>
      <c r="V998" s="123"/>
      <c r="W998" s="123"/>
      <c r="X998" s="123"/>
      <c r="Y998" s="123"/>
      <c r="Z998" s="123"/>
      <c r="AA998" s="123"/>
      <c r="AB998" s="123"/>
      <c r="AC998" s="123"/>
      <c r="AD998" s="123"/>
      <c r="AE998" s="123"/>
      <c r="AF998" s="123"/>
      <c r="AG998" s="123"/>
      <c r="AH998" s="123"/>
      <c r="AI998" s="123"/>
      <c r="AJ998" s="123"/>
      <c r="AK998" s="123"/>
      <c r="AL998" s="123"/>
      <c r="AM998" s="123"/>
      <c r="AN998" s="123"/>
      <c r="AO998" s="123"/>
      <c r="AP998" s="123"/>
      <c r="AQ998" s="123"/>
      <c r="AR998" s="123"/>
      <c r="AS998" s="123"/>
      <c r="AT998" s="123"/>
      <c r="AU998" s="123"/>
      <c r="AV998" s="123"/>
      <c r="AW998" s="123"/>
      <c r="AX998" s="123"/>
      <c r="AY998" s="123"/>
      <c r="AZ998" s="123"/>
      <c r="BA998" s="123"/>
      <c r="BB998" s="123"/>
      <c r="BC998" s="123"/>
      <c r="BD998" s="123"/>
      <c r="BE998" s="123"/>
      <c r="BF998" s="123"/>
      <c r="BG998" s="123"/>
      <c r="BH998" s="123"/>
      <c r="BI998" s="123"/>
      <c r="BJ998" s="123"/>
      <c r="BK998" s="123"/>
    </row>
    <row r="999" spans="1:63" ht="14.25" customHeight="1" x14ac:dyDescent="0.35">
      <c r="A999" s="123"/>
      <c r="B999" s="123"/>
      <c r="C999" s="123"/>
      <c r="D999" s="123"/>
      <c r="E999" s="123"/>
      <c r="F999" s="123"/>
      <c r="G999" s="123"/>
      <c r="H999" s="123"/>
      <c r="I999" s="173"/>
      <c r="J999" s="123"/>
      <c r="K999" s="123"/>
      <c r="L999" s="123"/>
      <c r="M999" s="123"/>
      <c r="N999" s="123"/>
      <c r="O999" s="123"/>
      <c r="P999" s="123"/>
      <c r="Q999" s="123"/>
      <c r="R999" s="123"/>
      <c r="S999" s="123"/>
      <c r="T999" s="123"/>
      <c r="U999" s="123"/>
      <c r="V999" s="123"/>
      <c r="W999" s="123"/>
      <c r="X999" s="123"/>
      <c r="Y999" s="123"/>
      <c r="Z999" s="123"/>
      <c r="AA999" s="123"/>
      <c r="AB999" s="123"/>
      <c r="AC999" s="123"/>
      <c r="AD999" s="123"/>
      <c r="AE999" s="123"/>
      <c r="AF999" s="123"/>
      <c r="AG999" s="123"/>
      <c r="AH999" s="123"/>
      <c r="AI999" s="123"/>
      <c r="AJ999" s="123"/>
      <c r="AK999" s="123"/>
      <c r="AL999" s="123"/>
      <c r="AM999" s="123"/>
      <c r="AN999" s="123"/>
      <c r="AO999" s="123"/>
      <c r="AP999" s="123"/>
      <c r="AQ999" s="123"/>
      <c r="AR999" s="123"/>
      <c r="AS999" s="123"/>
      <c r="AT999" s="123"/>
      <c r="AU999" s="123"/>
      <c r="AV999" s="123"/>
      <c r="AW999" s="123"/>
      <c r="AX999" s="123"/>
      <c r="AY999" s="123"/>
      <c r="AZ999" s="123"/>
      <c r="BA999" s="123"/>
      <c r="BB999" s="123"/>
      <c r="BC999" s="123"/>
      <c r="BD999" s="123"/>
      <c r="BE999" s="123"/>
      <c r="BF999" s="123"/>
      <c r="BG999" s="123"/>
      <c r="BH999" s="123"/>
      <c r="BI999" s="123"/>
      <c r="BJ999" s="123"/>
      <c r="BK999" s="123"/>
    </row>
    <row r="1000" spans="1:63" ht="14.25" customHeight="1" x14ac:dyDescent="0.35">
      <c r="A1000" s="123"/>
      <c r="B1000" s="123"/>
      <c r="C1000" s="123"/>
      <c r="D1000" s="123"/>
      <c r="E1000" s="123"/>
      <c r="F1000" s="123"/>
      <c r="G1000" s="123"/>
      <c r="H1000" s="123"/>
      <c r="I1000" s="173"/>
      <c r="J1000" s="123"/>
      <c r="K1000" s="123"/>
      <c r="L1000" s="123"/>
      <c r="M1000" s="123"/>
      <c r="N1000" s="123"/>
      <c r="O1000" s="123"/>
      <c r="P1000" s="123"/>
      <c r="Q1000" s="123"/>
      <c r="R1000" s="123"/>
      <c r="S1000" s="123"/>
      <c r="T1000" s="123"/>
      <c r="U1000" s="123"/>
      <c r="V1000" s="123"/>
      <c r="W1000" s="123"/>
      <c r="X1000" s="123"/>
      <c r="Y1000" s="123"/>
      <c r="Z1000" s="123"/>
      <c r="AA1000" s="123"/>
      <c r="AB1000" s="123"/>
      <c r="AC1000" s="123"/>
      <c r="AD1000" s="123"/>
      <c r="AE1000" s="123"/>
      <c r="AF1000" s="123"/>
      <c r="AG1000" s="123"/>
      <c r="AH1000" s="123"/>
      <c r="AI1000" s="123"/>
      <c r="AJ1000" s="123"/>
      <c r="AK1000" s="123"/>
      <c r="AL1000" s="123"/>
      <c r="AM1000" s="123"/>
      <c r="AN1000" s="123"/>
      <c r="AO1000" s="123"/>
      <c r="AP1000" s="123"/>
      <c r="AQ1000" s="123"/>
      <c r="AR1000" s="123"/>
      <c r="AS1000" s="123"/>
      <c r="AT1000" s="123"/>
      <c r="AU1000" s="123"/>
      <c r="AV1000" s="123"/>
      <c r="AW1000" s="123"/>
      <c r="AX1000" s="123"/>
      <c r="AY1000" s="123"/>
      <c r="AZ1000" s="123"/>
      <c r="BA1000" s="123"/>
      <c r="BB1000" s="123"/>
      <c r="BC1000" s="123"/>
      <c r="BD1000" s="123"/>
      <c r="BE1000" s="123"/>
      <c r="BF1000" s="123"/>
      <c r="BG1000" s="123"/>
      <c r="BH1000" s="123"/>
      <c r="BI1000" s="123"/>
      <c r="BJ1000" s="123"/>
      <c r="BK1000" s="123"/>
    </row>
    <row r="1001" spans="1:63" ht="14.25" customHeight="1" x14ac:dyDescent="0.35">
      <c r="A1001" s="123"/>
      <c r="B1001" s="123"/>
      <c r="C1001" s="123"/>
      <c r="D1001" s="123"/>
      <c r="E1001" s="123"/>
      <c r="F1001" s="123"/>
      <c r="G1001" s="123"/>
      <c r="H1001" s="123"/>
      <c r="I1001" s="173"/>
      <c r="J1001" s="123"/>
      <c r="K1001" s="123"/>
      <c r="L1001" s="123"/>
      <c r="M1001" s="123"/>
      <c r="N1001" s="123"/>
      <c r="O1001" s="123"/>
      <c r="P1001" s="123"/>
      <c r="Q1001" s="123"/>
      <c r="R1001" s="123"/>
      <c r="S1001" s="123"/>
      <c r="T1001" s="123"/>
      <c r="U1001" s="123"/>
      <c r="V1001" s="123"/>
      <c r="W1001" s="123"/>
      <c r="X1001" s="123"/>
      <c r="Y1001" s="123"/>
      <c r="Z1001" s="123"/>
      <c r="AA1001" s="123"/>
      <c r="AB1001" s="123"/>
      <c r="AC1001" s="123"/>
      <c r="AD1001" s="123"/>
      <c r="AE1001" s="123"/>
      <c r="AF1001" s="123"/>
      <c r="AG1001" s="123"/>
      <c r="AH1001" s="123"/>
      <c r="AI1001" s="123"/>
      <c r="AJ1001" s="123"/>
      <c r="AK1001" s="123"/>
      <c r="AL1001" s="123"/>
      <c r="AM1001" s="123"/>
      <c r="AN1001" s="123"/>
      <c r="AO1001" s="123"/>
      <c r="AP1001" s="123"/>
      <c r="AQ1001" s="123"/>
      <c r="AR1001" s="123"/>
      <c r="AS1001" s="123"/>
      <c r="AT1001" s="123"/>
      <c r="AU1001" s="123"/>
      <c r="AV1001" s="123"/>
      <c r="AW1001" s="123"/>
      <c r="AX1001" s="123"/>
      <c r="AY1001" s="123"/>
      <c r="AZ1001" s="123"/>
      <c r="BA1001" s="123"/>
      <c r="BB1001" s="123"/>
      <c r="BC1001" s="123"/>
      <c r="BD1001" s="123"/>
      <c r="BE1001" s="123"/>
      <c r="BF1001" s="123"/>
      <c r="BG1001" s="123"/>
      <c r="BH1001" s="123"/>
      <c r="BI1001" s="123"/>
      <c r="BJ1001" s="123"/>
      <c r="BK1001" s="123"/>
    </row>
    <row r="1002" spans="1:63" ht="14.25" customHeight="1" x14ac:dyDescent="0.35">
      <c r="A1002" s="123"/>
      <c r="B1002" s="123"/>
      <c r="C1002" s="123"/>
      <c r="D1002" s="123"/>
      <c r="E1002" s="123"/>
      <c r="F1002" s="123"/>
      <c r="G1002" s="123"/>
      <c r="H1002" s="123"/>
      <c r="I1002" s="173"/>
      <c r="J1002" s="123"/>
      <c r="K1002" s="123"/>
      <c r="L1002" s="123"/>
      <c r="M1002" s="123"/>
      <c r="N1002" s="123"/>
      <c r="O1002" s="123"/>
      <c r="P1002" s="123"/>
      <c r="Q1002" s="123"/>
      <c r="R1002" s="123"/>
      <c r="S1002" s="123"/>
      <c r="T1002" s="123"/>
      <c r="U1002" s="123"/>
      <c r="V1002" s="123"/>
      <c r="W1002" s="123"/>
      <c r="X1002" s="123"/>
      <c r="Y1002" s="123"/>
      <c r="Z1002" s="123"/>
      <c r="AA1002" s="123"/>
      <c r="AB1002" s="123"/>
      <c r="AC1002" s="123"/>
      <c r="AD1002" s="123"/>
      <c r="AE1002" s="123"/>
      <c r="AF1002" s="123"/>
      <c r="AG1002" s="123"/>
      <c r="AH1002" s="123"/>
      <c r="AI1002" s="123"/>
      <c r="AJ1002" s="123"/>
      <c r="AK1002" s="123"/>
      <c r="AL1002" s="123"/>
      <c r="AM1002" s="123"/>
      <c r="AN1002" s="123"/>
      <c r="AO1002" s="123"/>
      <c r="AP1002" s="123"/>
      <c r="AQ1002" s="123"/>
      <c r="AR1002" s="123"/>
      <c r="AS1002" s="123"/>
      <c r="AT1002" s="123"/>
      <c r="AU1002" s="123"/>
      <c r="AV1002" s="123"/>
      <c r="AW1002" s="123"/>
      <c r="AX1002" s="123"/>
      <c r="AY1002" s="123"/>
      <c r="AZ1002" s="123"/>
      <c r="BA1002" s="123"/>
      <c r="BB1002" s="123"/>
      <c r="BC1002" s="123"/>
      <c r="BD1002" s="123"/>
      <c r="BE1002" s="123"/>
      <c r="BF1002" s="123"/>
      <c r="BG1002" s="123"/>
      <c r="BH1002" s="123"/>
      <c r="BI1002" s="123"/>
      <c r="BJ1002" s="123"/>
      <c r="BK1002" s="123"/>
    </row>
    <row r="1003" spans="1:63" ht="14.25" customHeight="1" x14ac:dyDescent="0.35">
      <c r="A1003" s="123"/>
      <c r="B1003" s="123"/>
      <c r="C1003" s="123"/>
      <c r="D1003" s="123"/>
      <c r="E1003" s="123"/>
      <c r="F1003" s="123"/>
      <c r="G1003" s="123"/>
      <c r="H1003" s="123"/>
      <c r="I1003" s="173"/>
      <c r="J1003" s="123"/>
      <c r="K1003" s="123"/>
      <c r="L1003" s="123"/>
      <c r="M1003" s="123"/>
      <c r="N1003" s="123"/>
      <c r="O1003" s="123"/>
      <c r="P1003" s="123"/>
      <c r="Q1003" s="123"/>
      <c r="R1003" s="123"/>
      <c r="S1003" s="123"/>
      <c r="T1003" s="123"/>
      <c r="U1003" s="123"/>
      <c r="V1003" s="123"/>
      <c r="W1003" s="123"/>
      <c r="X1003" s="123"/>
      <c r="Y1003" s="123"/>
      <c r="Z1003" s="123"/>
      <c r="AA1003" s="123"/>
      <c r="AB1003" s="123"/>
      <c r="AC1003" s="123"/>
      <c r="AD1003" s="123"/>
      <c r="AE1003" s="123"/>
      <c r="AF1003" s="123"/>
      <c r="AG1003" s="123"/>
      <c r="AH1003" s="123"/>
      <c r="AI1003" s="123"/>
      <c r="AJ1003" s="123"/>
      <c r="AK1003" s="123"/>
      <c r="AL1003" s="123"/>
      <c r="AM1003" s="123"/>
      <c r="AN1003" s="123"/>
      <c r="AO1003" s="123"/>
      <c r="AP1003" s="123"/>
      <c r="AQ1003" s="123"/>
      <c r="AR1003" s="123"/>
      <c r="AS1003" s="123"/>
      <c r="AT1003" s="123"/>
      <c r="AU1003" s="123"/>
      <c r="AV1003" s="123"/>
      <c r="AW1003" s="123"/>
      <c r="AX1003" s="123"/>
      <c r="AY1003" s="123"/>
      <c r="AZ1003" s="123"/>
      <c r="BA1003" s="123"/>
      <c r="BB1003" s="123"/>
      <c r="BC1003" s="123"/>
      <c r="BD1003" s="123"/>
      <c r="BE1003" s="123"/>
      <c r="BF1003" s="123"/>
      <c r="BG1003" s="123"/>
      <c r="BH1003" s="123"/>
      <c r="BI1003" s="123"/>
      <c r="BJ1003" s="123"/>
      <c r="BK1003" s="123"/>
    </row>
    <row r="1004" spans="1:63" ht="14.25" customHeight="1" x14ac:dyDescent="0.35">
      <c r="A1004" s="123"/>
      <c r="B1004" s="123"/>
      <c r="C1004" s="123"/>
      <c r="D1004" s="123"/>
      <c r="E1004" s="123"/>
      <c r="F1004" s="123"/>
      <c r="G1004" s="123"/>
      <c r="H1004" s="123"/>
      <c r="I1004" s="173"/>
      <c r="J1004" s="123"/>
      <c r="K1004" s="123"/>
      <c r="L1004" s="123"/>
      <c r="M1004" s="123"/>
      <c r="N1004" s="123"/>
      <c r="O1004" s="123"/>
      <c r="P1004" s="123"/>
      <c r="Q1004" s="123"/>
      <c r="R1004" s="123"/>
      <c r="S1004" s="123"/>
      <c r="T1004" s="123"/>
      <c r="U1004" s="123"/>
      <c r="V1004" s="123"/>
      <c r="W1004" s="123"/>
      <c r="X1004" s="123"/>
      <c r="Y1004" s="123"/>
      <c r="Z1004" s="123"/>
      <c r="AA1004" s="123"/>
      <c r="AB1004" s="123"/>
      <c r="AC1004" s="123"/>
      <c r="AD1004" s="123"/>
      <c r="AE1004" s="123"/>
      <c r="AF1004" s="123"/>
      <c r="AG1004" s="123"/>
      <c r="AH1004" s="123"/>
      <c r="AI1004" s="123"/>
      <c r="AJ1004" s="123"/>
      <c r="AK1004" s="123"/>
      <c r="AL1004" s="123"/>
      <c r="AM1004" s="123"/>
      <c r="AN1004" s="123"/>
      <c r="AO1004" s="123"/>
      <c r="AP1004" s="123"/>
      <c r="AQ1004" s="123"/>
      <c r="AR1004" s="123"/>
      <c r="AS1004" s="123"/>
      <c r="AT1004" s="123"/>
      <c r="AU1004" s="123"/>
      <c r="AV1004" s="123"/>
      <c r="AW1004" s="123"/>
      <c r="AX1004" s="123"/>
      <c r="AY1004" s="123"/>
      <c r="AZ1004" s="123"/>
      <c r="BA1004" s="123"/>
      <c r="BB1004" s="123"/>
      <c r="BC1004" s="123"/>
      <c r="BD1004" s="123"/>
      <c r="BE1004" s="123"/>
      <c r="BF1004" s="123"/>
      <c r="BG1004" s="123"/>
      <c r="BH1004" s="123"/>
      <c r="BI1004" s="123"/>
      <c r="BJ1004" s="123"/>
      <c r="BK1004" s="123"/>
    </row>
    <row r="1005" spans="1:63" ht="14.25" customHeight="1" x14ac:dyDescent="0.35">
      <c r="A1005" s="123"/>
      <c r="B1005" s="123"/>
      <c r="C1005" s="123"/>
      <c r="D1005" s="123"/>
      <c r="E1005" s="123"/>
      <c r="F1005" s="123"/>
      <c r="G1005" s="123"/>
      <c r="H1005" s="123"/>
      <c r="I1005" s="173"/>
      <c r="J1005" s="123"/>
      <c r="K1005" s="123"/>
      <c r="L1005" s="123"/>
      <c r="M1005" s="123"/>
      <c r="N1005" s="123"/>
      <c r="O1005" s="123"/>
      <c r="P1005" s="123"/>
      <c r="Q1005" s="123"/>
      <c r="R1005" s="123"/>
      <c r="S1005" s="123"/>
      <c r="T1005" s="123"/>
      <c r="U1005" s="123"/>
      <c r="V1005" s="123"/>
      <c r="W1005" s="123"/>
      <c r="X1005" s="123"/>
      <c r="Y1005" s="123"/>
      <c r="Z1005" s="123"/>
      <c r="AA1005" s="123"/>
      <c r="AB1005" s="123"/>
      <c r="AC1005" s="123"/>
      <c r="AD1005" s="123"/>
      <c r="AE1005" s="123"/>
      <c r="AF1005" s="123"/>
      <c r="AG1005" s="123"/>
      <c r="AH1005" s="123"/>
      <c r="AI1005" s="123"/>
      <c r="AJ1005" s="123"/>
      <c r="AK1005" s="123"/>
      <c r="AL1005" s="123"/>
      <c r="AM1005" s="123"/>
      <c r="AN1005" s="123"/>
      <c r="AO1005" s="123"/>
      <c r="AP1005" s="123"/>
      <c r="AQ1005" s="123"/>
      <c r="AR1005" s="123"/>
      <c r="AS1005" s="123"/>
      <c r="AT1005" s="123"/>
      <c r="AU1005" s="123"/>
      <c r="AV1005" s="123"/>
      <c r="AW1005" s="123"/>
      <c r="AX1005" s="123"/>
      <c r="AY1005" s="123"/>
      <c r="AZ1005" s="123"/>
      <c r="BA1005" s="123"/>
      <c r="BB1005" s="123"/>
      <c r="BC1005" s="123"/>
      <c r="BD1005" s="123"/>
      <c r="BE1005" s="123"/>
      <c r="BF1005" s="123"/>
      <c r="BG1005" s="123"/>
      <c r="BH1005" s="123"/>
      <c r="BI1005" s="123"/>
      <c r="BJ1005" s="123"/>
      <c r="BK1005" s="123"/>
    </row>
    <row r="1006" spans="1:63" ht="14.25" customHeight="1" x14ac:dyDescent="0.35">
      <c r="A1006" s="123"/>
      <c r="B1006" s="123"/>
      <c r="C1006" s="123"/>
      <c r="D1006" s="123"/>
      <c r="E1006" s="123"/>
      <c r="F1006" s="123"/>
      <c r="G1006" s="123"/>
      <c r="H1006" s="123"/>
      <c r="I1006" s="173"/>
      <c r="J1006" s="123"/>
      <c r="K1006" s="123"/>
      <c r="L1006" s="123"/>
      <c r="M1006" s="123"/>
      <c r="N1006" s="123"/>
      <c r="O1006" s="123"/>
      <c r="P1006" s="123"/>
      <c r="Q1006" s="123"/>
      <c r="R1006" s="123"/>
      <c r="S1006" s="123"/>
      <c r="T1006" s="123"/>
      <c r="U1006" s="123"/>
      <c r="V1006" s="123"/>
      <c r="W1006" s="123"/>
      <c r="X1006" s="123"/>
      <c r="Y1006" s="123"/>
      <c r="Z1006" s="123"/>
      <c r="AA1006" s="123"/>
      <c r="AB1006" s="123"/>
      <c r="AC1006" s="123"/>
      <c r="AD1006" s="123"/>
      <c r="AE1006" s="123"/>
      <c r="AF1006" s="123"/>
      <c r="AG1006" s="123"/>
      <c r="AH1006" s="123"/>
      <c r="AI1006" s="123"/>
      <c r="AJ1006" s="123"/>
      <c r="AK1006" s="123"/>
      <c r="AL1006" s="123"/>
      <c r="AM1006" s="123"/>
      <c r="AN1006" s="123"/>
      <c r="AO1006" s="123"/>
      <c r="AP1006" s="123"/>
      <c r="AQ1006" s="123"/>
      <c r="AR1006" s="123"/>
      <c r="AS1006" s="123"/>
      <c r="AT1006" s="123"/>
      <c r="AU1006" s="123"/>
      <c r="AV1006" s="123"/>
      <c r="AW1006" s="123"/>
      <c r="AX1006" s="123"/>
      <c r="AY1006" s="123"/>
      <c r="AZ1006" s="123"/>
      <c r="BA1006" s="123"/>
      <c r="BB1006" s="123"/>
      <c r="BC1006" s="123"/>
      <c r="BD1006" s="123"/>
      <c r="BE1006" s="123"/>
      <c r="BF1006" s="123"/>
      <c r="BG1006" s="123"/>
      <c r="BH1006" s="123"/>
      <c r="BI1006" s="123"/>
      <c r="BJ1006" s="123"/>
      <c r="BK1006" s="123"/>
    </row>
    <row r="1007" spans="1:63" ht="14.25" customHeight="1" x14ac:dyDescent="0.35">
      <c r="A1007" s="123"/>
      <c r="B1007" s="123"/>
      <c r="C1007" s="123"/>
      <c r="D1007" s="123"/>
      <c r="E1007" s="123"/>
      <c r="F1007" s="123"/>
      <c r="G1007" s="123"/>
      <c r="H1007" s="123"/>
      <c r="I1007" s="173"/>
      <c r="J1007" s="123"/>
      <c r="K1007" s="123"/>
      <c r="L1007" s="123"/>
      <c r="M1007" s="123"/>
      <c r="N1007" s="123"/>
      <c r="O1007" s="123"/>
      <c r="P1007" s="123"/>
      <c r="Q1007" s="123"/>
      <c r="R1007" s="123"/>
      <c r="S1007" s="123"/>
      <c r="T1007" s="123"/>
      <c r="U1007" s="123"/>
      <c r="V1007" s="123"/>
      <c r="W1007" s="123"/>
      <c r="X1007" s="123"/>
      <c r="Y1007" s="123"/>
      <c r="Z1007" s="123"/>
      <c r="AA1007" s="123"/>
      <c r="AB1007" s="123"/>
      <c r="AC1007" s="123"/>
      <c r="AD1007" s="123"/>
      <c r="AE1007" s="123"/>
      <c r="AF1007" s="123"/>
      <c r="AG1007" s="123"/>
      <c r="AH1007" s="123"/>
      <c r="AI1007" s="123"/>
      <c r="AJ1007" s="123"/>
      <c r="AK1007" s="123"/>
      <c r="AL1007" s="123"/>
      <c r="AM1007" s="123"/>
      <c r="AN1007" s="123"/>
      <c r="AO1007" s="123"/>
      <c r="AP1007" s="123"/>
      <c r="AQ1007" s="123"/>
      <c r="AR1007" s="123"/>
      <c r="AS1007" s="123"/>
      <c r="AT1007" s="123"/>
      <c r="AU1007" s="123"/>
      <c r="AV1007" s="123"/>
      <c r="AW1007" s="123"/>
      <c r="AX1007" s="123"/>
      <c r="AY1007" s="123"/>
      <c r="AZ1007" s="123"/>
      <c r="BA1007" s="123"/>
      <c r="BB1007" s="123"/>
      <c r="BC1007" s="123"/>
      <c r="BD1007" s="123"/>
      <c r="BE1007" s="123"/>
      <c r="BF1007" s="123"/>
      <c r="BG1007" s="123"/>
      <c r="BH1007" s="123"/>
      <c r="BI1007" s="123"/>
      <c r="BJ1007" s="123"/>
      <c r="BK1007" s="123"/>
    </row>
    <row r="1008" spans="1:63" ht="14.25" customHeight="1" x14ac:dyDescent="0.35">
      <c r="A1008" s="123"/>
      <c r="B1008" s="123"/>
      <c r="C1008" s="123"/>
      <c r="D1008" s="123"/>
      <c r="E1008" s="123"/>
      <c r="F1008" s="123"/>
      <c r="G1008" s="123"/>
      <c r="H1008" s="123"/>
      <c r="I1008" s="173"/>
      <c r="J1008" s="123"/>
      <c r="K1008" s="123"/>
      <c r="L1008" s="123"/>
      <c r="M1008" s="123"/>
      <c r="N1008" s="123"/>
      <c r="O1008" s="123"/>
      <c r="P1008" s="123"/>
      <c r="Q1008" s="123"/>
      <c r="R1008" s="123"/>
      <c r="S1008" s="123"/>
      <c r="T1008" s="123"/>
      <c r="U1008" s="123"/>
      <c r="V1008" s="123"/>
      <c r="W1008" s="123"/>
      <c r="X1008" s="123"/>
      <c r="Y1008" s="123"/>
      <c r="Z1008" s="123"/>
      <c r="AA1008" s="123"/>
      <c r="AB1008" s="123"/>
      <c r="AC1008" s="123"/>
      <c r="AD1008" s="123"/>
      <c r="AE1008" s="123"/>
      <c r="AF1008" s="123"/>
      <c r="AG1008" s="123"/>
      <c r="AH1008" s="123"/>
      <c r="AI1008" s="123"/>
      <c r="AJ1008" s="123"/>
      <c r="AK1008" s="123"/>
      <c r="AL1008" s="123"/>
      <c r="AM1008" s="123"/>
      <c r="AN1008" s="123"/>
      <c r="AO1008" s="123"/>
      <c r="AP1008" s="123"/>
      <c r="AQ1008" s="123"/>
      <c r="AR1008" s="123"/>
      <c r="AS1008" s="123"/>
      <c r="AT1008" s="123"/>
      <c r="AU1008" s="123"/>
      <c r="AV1008" s="123"/>
      <c r="AW1008" s="123"/>
      <c r="AX1008" s="123"/>
      <c r="AY1008" s="123"/>
      <c r="AZ1008" s="123"/>
      <c r="BA1008" s="123"/>
      <c r="BB1008" s="123"/>
      <c r="BC1008" s="123"/>
      <c r="BD1008" s="123"/>
      <c r="BE1008" s="123"/>
      <c r="BF1008" s="123"/>
      <c r="BG1008" s="123"/>
      <c r="BH1008" s="123"/>
      <c r="BI1008" s="123"/>
      <c r="BJ1008" s="123"/>
      <c r="BK1008" s="123"/>
    </row>
    <row r="1009" spans="1:63" ht="14.25" customHeight="1" x14ac:dyDescent="0.35">
      <c r="A1009" s="123"/>
      <c r="B1009" s="123"/>
      <c r="C1009" s="123"/>
      <c r="D1009" s="123"/>
      <c r="E1009" s="123"/>
      <c r="F1009" s="123"/>
      <c r="G1009" s="123"/>
      <c r="H1009" s="123"/>
      <c r="I1009" s="173"/>
      <c r="J1009" s="123"/>
      <c r="K1009" s="123"/>
      <c r="L1009" s="123"/>
      <c r="M1009" s="123"/>
      <c r="N1009" s="123"/>
      <c r="O1009" s="123"/>
      <c r="P1009" s="123"/>
      <c r="Q1009" s="123"/>
      <c r="R1009" s="123"/>
      <c r="S1009" s="123"/>
      <c r="T1009" s="123"/>
      <c r="U1009" s="123"/>
      <c r="V1009" s="123"/>
      <c r="W1009" s="123"/>
      <c r="X1009" s="123"/>
      <c r="Y1009" s="123"/>
      <c r="Z1009" s="123"/>
      <c r="AA1009" s="123"/>
      <c r="AB1009" s="123"/>
      <c r="AC1009" s="123"/>
      <c r="AD1009" s="123"/>
      <c r="AE1009" s="123"/>
      <c r="AF1009" s="123"/>
      <c r="AG1009" s="123"/>
      <c r="AH1009" s="123"/>
      <c r="AI1009" s="123"/>
      <c r="AJ1009" s="123"/>
      <c r="AK1009" s="123"/>
      <c r="AL1009" s="123"/>
      <c r="AM1009" s="123"/>
      <c r="AN1009" s="123"/>
      <c r="AO1009" s="123"/>
      <c r="AP1009" s="123"/>
      <c r="AQ1009" s="123"/>
      <c r="AR1009" s="123"/>
      <c r="AS1009" s="123"/>
      <c r="AT1009" s="123"/>
      <c r="AU1009" s="123"/>
      <c r="AV1009" s="123"/>
      <c r="AW1009" s="123"/>
      <c r="AX1009" s="123"/>
      <c r="AY1009" s="123"/>
      <c r="AZ1009" s="123"/>
      <c r="BA1009" s="123"/>
      <c r="BB1009" s="123"/>
      <c r="BC1009" s="123"/>
      <c r="BD1009" s="123"/>
      <c r="BE1009" s="123"/>
      <c r="BF1009" s="123"/>
      <c r="BG1009" s="123"/>
      <c r="BH1009" s="123"/>
      <c r="BI1009" s="123"/>
      <c r="BJ1009" s="123"/>
      <c r="BK1009" s="123"/>
    </row>
    <row r="1010" spans="1:63" ht="14.25" customHeight="1" x14ac:dyDescent="0.35">
      <c r="A1010" s="123"/>
      <c r="B1010" s="123"/>
      <c r="C1010" s="123"/>
      <c r="D1010" s="123"/>
      <c r="E1010" s="123"/>
      <c r="F1010" s="123"/>
      <c r="G1010" s="123"/>
      <c r="H1010" s="123"/>
      <c r="I1010" s="173"/>
      <c r="J1010" s="123"/>
      <c r="K1010" s="123"/>
      <c r="L1010" s="123"/>
      <c r="M1010" s="123"/>
      <c r="N1010" s="123"/>
      <c r="O1010" s="123"/>
      <c r="P1010" s="123"/>
      <c r="Q1010" s="123"/>
      <c r="R1010" s="123"/>
      <c r="S1010" s="123"/>
      <c r="T1010" s="123"/>
      <c r="U1010" s="123"/>
      <c r="V1010" s="123"/>
      <c r="W1010" s="123"/>
      <c r="X1010" s="123"/>
      <c r="Y1010" s="123"/>
      <c r="Z1010" s="123"/>
      <c r="AA1010" s="123"/>
      <c r="AB1010" s="123"/>
      <c r="AC1010" s="123"/>
      <c r="AD1010" s="123"/>
      <c r="AE1010" s="123"/>
      <c r="AF1010" s="123"/>
      <c r="AG1010" s="123"/>
      <c r="AH1010" s="123"/>
      <c r="AI1010" s="123"/>
      <c r="AJ1010" s="123"/>
      <c r="AK1010" s="123"/>
      <c r="AL1010" s="123"/>
      <c r="AM1010" s="123"/>
      <c r="AN1010" s="123"/>
      <c r="AO1010" s="123"/>
      <c r="AP1010" s="123"/>
      <c r="AQ1010" s="123"/>
      <c r="AR1010" s="123"/>
      <c r="AS1010" s="123"/>
      <c r="AT1010" s="123"/>
      <c r="AU1010" s="123"/>
      <c r="AV1010" s="123"/>
      <c r="AW1010" s="123"/>
      <c r="AX1010" s="123"/>
      <c r="AY1010" s="123"/>
      <c r="AZ1010" s="123"/>
      <c r="BA1010" s="123"/>
      <c r="BB1010" s="123"/>
      <c r="BC1010" s="123"/>
      <c r="BD1010" s="123"/>
      <c r="BE1010" s="123"/>
      <c r="BF1010" s="123"/>
      <c r="BG1010" s="123"/>
      <c r="BH1010" s="123"/>
      <c r="BI1010" s="123"/>
      <c r="BJ1010" s="123"/>
      <c r="BK1010" s="123"/>
    </row>
    <row r="1011" spans="1:63" ht="14.25" customHeight="1" x14ac:dyDescent="0.35">
      <c r="A1011" s="123"/>
      <c r="B1011" s="123"/>
      <c r="C1011" s="123"/>
      <c r="D1011" s="123"/>
      <c r="E1011" s="123"/>
      <c r="F1011" s="123"/>
      <c r="G1011" s="123"/>
      <c r="H1011" s="123"/>
      <c r="I1011" s="173"/>
      <c r="J1011" s="123"/>
      <c r="K1011" s="123"/>
      <c r="L1011" s="123"/>
      <c r="M1011" s="123"/>
      <c r="N1011" s="123"/>
      <c r="O1011" s="123"/>
      <c r="P1011" s="123"/>
      <c r="Q1011" s="123"/>
      <c r="R1011" s="123"/>
      <c r="S1011" s="123"/>
      <c r="T1011" s="123"/>
      <c r="U1011" s="123"/>
      <c r="V1011" s="123"/>
      <c r="W1011" s="123"/>
      <c r="X1011" s="123"/>
      <c r="Y1011" s="123"/>
      <c r="Z1011" s="123"/>
      <c r="AA1011" s="123"/>
      <c r="AB1011" s="123"/>
      <c r="AC1011" s="123"/>
      <c r="AD1011" s="123"/>
      <c r="AE1011" s="123"/>
      <c r="AF1011" s="123"/>
      <c r="AG1011" s="123"/>
      <c r="AH1011" s="123"/>
      <c r="AI1011" s="123"/>
      <c r="AJ1011" s="123"/>
      <c r="AK1011" s="123"/>
      <c r="AL1011" s="123"/>
      <c r="AM1011" s="123"/>
      <c r="AN1011" s="123"/>
      <c r="AO1011" s="123"/>
      <c r="AP1011" s="123"/>
      <c r="AQ1011" s="123"/>
      <c r="AR1011" s="123"/>
      <c r="AS1011" s="123"/>
      <c r="AT1011" s="123"/>
      <c r="AU1011" s="123"/>
      <c r="AV1011" s="123"/>
      <c r="AW1011" s="123"/>
      <c r="AX1011" s="123"/>
      <c r="AY1011" s="123"/>
      <c r="AZ1011" s="123"/>
      <c r="BA1011" s="123"/>
      <c r="BB1011" s="123"/>
      <c r="BC1011" s="123"/>
      <c r="BD1011" s="123"/>
      <c r="BE1011" s="123"/>
      <c r="BF1011" s="123"/>
      <c r="BG1011" s="123"/>
      <c r="BH1011" s="123"/>
      <c r="BI1011" s="123"/>
      <c r="BJ1011" s="123"/>
      <c r="BK1011" s="123"/>
    </row>
    <row r="1012" spans="1:63" ht="14.25" customHeight="1" x14ac:dyDescent="0.35">
      <c r="A1012" s="123"/>
      <c r="B1012" s="123"/>
      <c r="C1012" s="123"/>
      <c r="D1012" s="123"/>
      <c r="E1012" s="123"/>
      <c r="F1012" s="123"/>
      <c r="G1012" s="123"/>
      <c r="H1012" s="123"/>
      <c r="I1012" s="173"/>
      <c r="J1012" s="123"/>
      <c r="K1012" s="123"/>
      <c r="L1012" s="123"/>
      <c r="M1012" s="123"/>
      <c r="N1012" s="123"/>
      <c r="O1012" s="123"/>
      <c r="P1012" s="123"/>
      <c r="Q1012" s="123"/>
      <c r="R1012" s="123"/>
      <c r="S1012" s="123"/>
      <c r="T1012" s="123"/>
      <c r="U1012" s="123"/>
      <c r="V1012" s="123"/>
      <c r="W1012" s="123"/>
      <c r="X1012" s="123"/>
      <c r="Y1012" s="123"/>
      <c r="Z1012" s="123"/>
      <c r="AA1012" s="123"/>
      <c r="AB1012" s="123"/>
      <c r="AC1012" s="123"/>
      <c r="AD1012" s="123"/>
      <c r="AE1012" s="123"/>
      <c r="AF1012" s="123"/>
      <c r="AG1012" s="123"/>
      <c r="AH1012" s="123"/>
      <c r="AI1012" s="123"/>
      <c r="AJ1012" s="123"/>
      <c r="AK1012" s="123"/>
      <c r="AL1012" s="123"/>
      <c r="AM1012" s="123"/>
      <c r="AN1012" s="123"/>
      <c r="AO1012" s="123"/>
      <c r="AP1012" s="123"/>
      <c r="AQ1012" s="123"/>
      <c r="AR1012" s="123"/>
      <c r="AS1012" s="123"/>
      <c r="AT1012" s="123"/>
      <c r="AU1012" s="123"/>
      <c r="AV1012" s="123"/>
      <c r="AW1012" s="123"/>
      <c r="AX1012" s="123"/>
      <c r="AY1012" s="123"/>
      <c r="AZ1012" s="123"/>
      <c r="BA1012" s="123"/>
      <c r="BB1012" s="123"/>
      <c r="BC1012" s="123"/>
      <c r="BD1012" s="123"/>
      <c r="BE1012" s="123"/>
      <c r="BF1012" s="123"/>
      <c r="BG1012" s="123"/>
      <c r="BH1012" s="123"/>
      <c r="BI1012" s="123"/>
      <c r="BJ1012" s="123"/>
      <c r="BK1012" s="123"/>
    </row>
    <row r="1013" spans="1:63" ht="14.25" customHeight="1" x14ac:dyDescent="0.35">
      <c r="A1013" s="123"/>
      <c r="B1013" s="123"/>
      <c r="C1013" s="123"/>
      <c r="D1013" s="123"/>
      <c r="E1013" s="123"/>
      <c r="F1013" s="123"/>
      <c r="G1013" s="123"/>
      <c r="H1013" s="123"/>
      <c r="I1013" s="173"/>
      <c r="J1013" s="123"/>
      <c r="K1013" s="123"/>
      <c r="L1013" s="123"/>
      <c r="M1013" s="123"/>
      <c r="N1013" s="123"/>
      <c r="O1013" s="123"/>
      <c r="P1013" s="123"/>
      <c r="Q1013" s="123"/>
      <c r="R1013" s="123"/>
      <c r="S1013" s="123"/>
      <c r="T1013" s="123"/>
      <c r="U1013" s="123"/>
      <c r="V1013" s="123"/>
      <c r="W1013" s="123"/>
      <c r="X1013" s="123"/>
      <c r="Y1013" s="123"/>
      <c r="Z1013" s="123"/>
      <c r="AA1013" s="123"/>
      <c r="AB1013" s="123"/>
      <c r="AC1013" s="123"/>
      <c r="AD1013" s="123"/>
      <c r="AE1013" s="123"/>
      <c r="AF1013" s="123"/>
      <c r="AG1013" s="123"/>
      <c r="AH1013" s="123"/>
      <c r="AI1013" s="123"/>
      <c r="AJ1013" s="123"/>
      <c r="AK1013" s="123"/>
      <c r="AL1013" s="123"/>
      <c r="AM1013" s="123"/>
      <c r="AN1013" s="123"/>
      <c r="AO1013" s="123"/>
      <c r="AP1013" s="123"/>
      <c r="AQ1013" s="123"/>
      <c r="AR1013" s="123"/>
      <c r="AS1013" s="123"/>
      <c r="AT1013" s="123"/>
      <c r="AU1013" s="123"/>
      <c r="AV1013" s="123"/>
      <c r="AW1013" s="123"/>
      <c r="AX1013" s="123"/>
      <c r="AY1013" s="123"/>
      <c r="AZ1013" s="123"/>
      <c r="BA1013" s="123"/>
      <c r="BB1013" s="123"/>
      <c r="BC1013" s="123"/>
      <c r="BD1013" s="123"/>
      <c r="BE1013" s="123"/>
      <c r="BF1013" s="123"/>
      <c r="BG1013" s="123"/>
      <c r="BH1013" s="123"/>
      <c r="BI1013" s="123"/>
      <c r="BJ1013" s="123"/>
      <c r="BK1013" s="123"/>
    </row>
    <row r="1014" spans="1:63" ht="14.25" customHeight="1" x14ac:dyDescent="0.35">
      <c r="A1014" s="123"/>
      <c r="B1014" s="123"/>
      <c r="C1014" s="123"/>
      <c r="D1014" s="123"/>
      <c r="E1014" s="123"/>
      <c r="F1014" s="123"/>
      <c r="G1014" s="123"/>
      <c r="H1014" s="123"/>
      <c r="I1014" s="173"/>
      <c r="J1014" s="123"/>
      <c r="K1014" s="123"/>
      <c r="L1014" s="123"/>
      <c r="M1014" s="123"/>
      <c r="N1014" s="123"/>
      <c r="O1014" s="123"/>
      <c r="P1014" s="123"/>
      <c r="Q1014" s="123"/>
      <c r="R1014" s="123"/>
      <c r="S1014" s="123"/>
      <c r="T1014" s="123"/>
      <c r="U1014" s="123"/>
      <c r="V1014" s="123"/>
      <c r="W1014" s="123"/>
      <c r="X1014" s="123"/>
      <c r="Y1014" s="123"/>
      <c r="Z1014" s="123"/>
      <c r="AA1014" s="123"/>
      <c r="AB1014" s="123"/>
      <c r="AC1014" s="123"/>
      <c r="AD1014" s="123"/>
      <c r="AE1014" s="123"/>
      <c r="AF1014" s="123"/>
      <c r="AG1014" s="123"/>
      <c r="AH1014" s="123"/>
      <c r="AI1014" s="123"/>
      <c r="AJ1014" s="123"/>
      <c r="AK1014" s="123"/>
      <c r="AL1014" s="123"/>
      <c r="AM1014" s="123"/>
      <c r="AN1014" s="123"/>
      <c r="AO1014" s="123"/>
      <c r="AP1014" s="123"/>
      <c r="AQ1014" s="123"/>
      <c r="AR1014" s="123"/>
      <c r="AS1014" s="123"/>
      <c r="AT1014" s="123"/>
      <c r="AU1014" s="123"/>
      <c r="AV1014" s="123"/>
      <c r="AW1014" s="123"/>
      <c r="AX1014" s="123"/>
      <c r="AY1014" s="123"/>
      <c r="AZ1014" s="123"/>
      <c r="BA1014" s="123"/>
      <c r="BB1014" s="123"/>
      <c r="BC1014" s="123"/>
      <c r="BD1014" s="123"/>
      <c r="BE1014" s="123"/>
      <c r="BF1014" s="123"/>
      <c r="BG1014" s="123"/>
      <c r="BH1014" s="123"/>
      <c r="BI1014" s="123"/>
      <c r="BJ1014" s="123"/>
      <c r="BK1014" s="123"/>
    </row>
    <row r="1015" spans="1:63" ht="14.25" customHeight="1" x14ac:dyDescent="0.35">
      <c r="A1015" s="123"/>
      <c r="B1015" s="123"/>
      <c r="C1015" s="123"/>
      <c r="D1015" s="123"/>
      <c r="E1015" s="123"/>
      <c r="F1015" s="123"/>
      <c r="G1015" s="123"/>
      <c r="H1015" s="123"/>
      <c r="I1015" s="173"/>
      <c r="J1015" s="123"/>
      <c r="K1015" s="123"/>
      <c r="L1015" s="123"/>
      <c r="M1015" s="123"/>
      <c r="N1015" s="123"/>
      <c r="O1015" s="123"/>
      <c r="P1015" s="123"/>
      <c r="Q1015" s="123"/>
      <c r="R1015" s="123"/>
      <c r="S1015" s="123"/>
      <c r="T1015" s="123"/>
      <c r="U1015" s="123"/>
      <c r="V1015" s="123"/>
      <c r="W1015" s="123"/>
      <c r="X1015" s="123"/>
      <c r="Y1015" s="123"/>
      <c r="Z1015" s="123"/>
      <c r="AA1015" s="123"/>
      <c r="AB1015" s="123"/>
      <c r="AC1015" s="123"/>
      <c r="AD1015" s="123"/>
      <c r="AE1015" s="123"/>
      <c r="AF1015" s="123"/>
      <c r="AG1015" s="123"/>
      <c r="AH1015" s="123"/>
      <c r="AI1015" s="123"/>
      <c r="AJ1015" s="123"/>
      <c r="AK1015" s="123"/>
      <c r="AL1015" s="123"/>
      <c r="AM1015" s="123"/>
      <c r="AN1015" s="123"/>
      <c r="AO1015" s="123"/>
      <c r="AP1015" s="123"/>
      <c r="AQ1015" s="123"/>
      <c r="AR1015" s="123"/>
      <c r="AS1015" s="123"/>
      <c r="AT1015" s="123"/>
      <c r="AU1015" s="123"/>
      <c r="AV1015" s="123"/>
      <c r="AW1015" s="123"/>
      <c r="AX1015" s="123"/>
      <c r="AY1015" s="123"/>
      <c r="AZ1015" s="123"/>
      <c r="BA1015" s="123"/>
      <c r="BB1015" s="123"/>
      <c r="BC1015" s="123"/>
      <c r="BD1015" s="123"/>
      <c r="BE1015" s="123"/>
      <c r="BF1015" s="123"/>
      <c r="BG1015" s="123"/>
      <c r="BH1015" s="123"/>
      <c r="BI1015" s="123"/>
      <c r="BJ1015" s="123"/>
      <c r="BK1015" s="123"/>
    </row>
    <row r="1016" spans="1:63" ht="14.25" customHeight="1" x14ac:dyDescent="0.35">
      <c r="A1016" s="123"/>
      <c r="B1016" s="123"/>
      <c r="C1016" s="123"/>
      <c r="D1016" s="123"/>
      <c r="E1016" s="123"/>
      <c r="F1016" s="123"/>
      <c r="G1016" s="123"/>
      <c r="H1016" s="123"/>
      <c r="I1016" s="173"/>
      <c r="J1016" s="123"/>
      <c r="K1016" s="123"/>
      <c r="L1016" s="123"/>
      <c r="M1016" s="123"/>
      <c r="N1016" s="123"/>
      <c r="O1016" s="123"/>
      <c r="P1016" s="123"/>
      <c r="Q1016" s="123"/>
      <c r="R1016" s="123"/>
      <c r="S1016" s="123"/>
      <c r="T1016" s="123"/>
      <c r="U1016" s="123"/>
      <c r="V1016" s="123"/>
      <c r="W1016" s="123"/>
      <c r="X1016" s="123"/>
      <c r="Y1016" s="123"/>
      <c r="Z1016" s="123"/>
      <c r="AA1016" s="123"/>
      <c r="AB1016" s="123"/>
      <c r="AC1016" s="123"/>
      <c r="AD1016" s="123"/>
      <c r="AE1016" s="123"/>
      <c r="AF1016" s="123"/>
      <c r="AG1016" s="123"/>
      <c r="AH1016" s="123"/>
      <c r="AI1016" s="123"/>
      <c r="AJ1016" s="123"/>
      <c r="AK1016" s="123"/>
      <c r="AL1016" s="123"/>
      <c r="AM1016" s="123"/>
      <c r="AN1016" s="123"/>
      <c r="AO1016" s="123"/>
      <c r="AP1016" s="123"/>
      <c r="AQ1016" s="123"/>
      <c r="AR1016" s="123"/>
      <c r="AS1016" s="123"/>
      <c r="AT1016" s="123"/>
      <c r="AU1016" s="123"/>
      <c r="AV1016" s="123"/>
      <c r="AW1016" s="123"/>
      <c r="AX1016" s="123"/>
      <c r="AY1016" s="123"/>
      <c r="AZ1016" s="123"/>
      <c r="BA1016" s="123"/>
      <c r="BB1016" s="123"/>
      <c r="BC1016" s="123"/>
      <c r="BD1016" s="123"/>
      <c r="BE1016" s="123"/>
      <c r="BF1016" s="123"/>
      <c r="BG1016" s="123"/>
      <c r="BH1016" s="123"/>
      <c r="BI1016" s="123"/>
      <c r="BJ1016" s="123"/>
      <c r="BK1016" s="123"/>
    </row>
    <row r="1017" spans="1:63" ht="14.25" customHeight="1" x14ac:dyDescent="0.35">
      <c r="A1017" s="123"/>
      <c r="B1017" s="123"/>
      <c r="C1017" s="123"/>
      <c r="D1017" s="123"/>
      <c r="E1017" s="123"/>
      <c r="F1017" s="123"/>
      <c r="G1017" s="123"/>
      <c r="H1017" s="123"/>
      <c r="I1017" s="173"/>
      <c r="J1017" s="123"/>
      <c r="K1017" s="123"/>
      <c r="L1017" s="123"/>
      <c r="M1017" s="123"/>
      <c r="N1017" s="123"/>
      <c r="O1017" s="123"/>
      <c r="P1017" s="123"/>
      <c r="Q1017" s="123"/>
      <c r="R1017" s="123"/>
      <c r="S1017" s="123"/>
      <c r="T1017" s="123"/>
      <c r="U1017" s="123"/>
      <c r="V1017" s="123"/>
      <c r="W1017" s="123"/>
      <c r="X1017" s="123"/>
      <c r="Y1017" s="123"/>
      <c r="Z1017" s="123"/>
      <c r="AA1017" s="123"/>
      <c r="AB1017" s="123"/>
      <c r="AC1017" s="123"/>
      <c r="AD1017" s="123"/>
      <c r="AE1017" s="123"/>
      <c r="AF1017" s="123"/>
      <c r="AG1017" s="123"/>
      <c r="AH1017" s="123"/>
      <c r="AI1017" s="123"/>
      <c r="AJ1017" s="123"/>
      <c r="AK1017" s="123"/>
      <c r="AL1017" s="123"/>
      <c r="AM1017" s="123"/>
      <c r="AN1017" s="123"/>
      <c r="AO1017" s="123"/>
      <c r="AP1017" s="123"/>
      <c r="AQ1017" s="123"/>
      <c r="AR1017" s="123"/>
      <c r="AS1017" s="123"/>
      <c r="AT1017" s="123"/>
      <c r="AU1017" s="123"/>
      <c r="AV1017" s="123"/>
      <c r="AW1017" s="123"/>
      <c r="AX1017" s="123"/>
      <c r="AY1017" s="123"/>
      <c r="AZ1017" s="123"/>
      <c r="BA1017" s="123"/>
      <c r="BB1017" s="123"/>
      <c r="BC1017" s="123"/>
      <c r="BD1017" s="123"/>
      <c r="BE1017" s="123"/>
      <c r="BF1017" s="123"/>
      <c r="BG1017" s="123"/>
      <c r="BH1017" s="123"/>
      <c r="BI1017" s="123"/>
      <c r="BJ1017" s="123"/>
      <c r="BK1017" s="123"/>
    </row>
    <row r="1018" spans="1:63" ht="14.25" customHeight="1" x14ac:dyDescent="0.35">
      <c r="A1018" s="123"/>
      <c r="B1018" s="123"/>
      <c r="C1018" s="123"/>
      <c r="D1018" s="123"/>
      <c r="E1018" s="123"/>
      <c r="F1018" s="123"/>
      <c r="G1018" s="123"/>
      <c r="H1018" s="123"/>
      <c r="I1018" s="173"/>
      <c r="J1018" s="123"/>
      <c r="K1018" s="123"/>
      <c r="L1018" s="123"/>
      <c r="M1018" s="123"/>
      <c r="N1018" s="123"/>
      <c r="O1018" s="123"/>
      <c r="P1018" s="123"/>
      <c r="Q1018" s="123"/>
      <c r="R1018" s="123"/>
      <c r="S1018" s="123"/>
      <c r="T1018" s="123"/>
      <c r="U1018" s="123"/>
      <c r="V1018" s="123"/>
      <c r="W1018" s="123"/>
      <c r="X1018" s="123"/>
      <c r="Y1018" s="123"/>
      <c r="Z1018" s="123"/>
      <c r="AA1018" s="123"/>
      <c r="AB1018" s="123"/>
      <c r="AC1018" s="123"/>
      <c r="AD1018" s="123"/>
      <c r="AE1018" s="123"/>
      <c r="AF1018" s="123"/>
      <c r="AG1018" s="123"/>
      <c r="AH1018" s="123"/>
      <c r="AI1018" s="123"/>
      <c r="AJ1018" s="123"/>
      <c r="AK1018" s="123"/>
      <c r="AL1018" s="123"/>
      <c r="AM1018" s="123"/>
      <c r="AN1018" s="123"/>
      <c r="AO1018" s="123"/>
      <c r="AP1018" s="123"/>
      <c r="AQ1018" s="123"/>
      <c r="AR1018" s="123"/>
      <c r="AS1018" s="123"/>
      <c r="AT1018" s="123"/>
      <c r="AU1018" s="123"/>
      <c r="AV1018" s="123"/>
      <c r="AW1018" s="123"/>
      <c r="AX1018" s="123"/>
      <c r="AY1018" s="123"/>
      <c r="AZ1018" s="123"/>
      <c r="BA1018" s="123"/>
      <c r="BB1018" s="123"/>
      <c r="BC1018" s="123"/>
      <c r="BD1018" s="123"/>
      <c r="BE1018" s="123"/>
      <c r="BF1018" s="123"/>
      <c r="BG1018" s="123"/>
      <c r="BH1018" s="123"/>
      <c r="BI1018" s="123"/>
      <c r="BJ1018" s="123"/>
      <c r="BK1018" s="123"/>
    </row>
    <row r="1019" spans="1:63" ht="14.25" customHeight="1" x14ac:dyDescent="0.35">
      <c r="A1019" s="123"/>
      <c r="B1019" s="123"/>
      <c r="C1019" s="123"/>
      <c r="D1019" s="123"/>
      <c r="E1019" s="123"/>
      <c r="F1019" s="123"/>
      <c r="G1019" s="123"/>
      <c r="H1019" s="123"/>
      <c r="I1019" s="173"/>
      <c r="J1019" s="123"/>
      <c r="K1019" s="123"/>
      <c r="L1019" s="123"/>
      <c r="M1019" s="123"/>
      <c r="N1019" s="123"/>
      <c r="O1019" s="123"/>
      <c r="P1019" s="123"/>
      <c r="Q1019" s="123"/>
      <c r="R1019" s="123"/>
      <c r="S1019" s="123"/>
      <c r="T1019" s="123"/>
      <c r="U1019" s="123"/>
      <c r="V1019" s="123"/>
      <c r="W1019" s="123"/>
      <c r="X1019" s="123"/>
      <c r="Y1019" s="123"/>
      <c r="Z1019" s="123"/>
      <c r="AA1019" s="123"/>
      <c r="AB1019" s="123"/>
      <c r="AC1019" s="123"/>
      <c r="AD1019" s="123"/>
      <c r="AE1019" s="123"/>
      <c r="AF1019" s="123"/>
      <c r="AG1019" s="123"/>
      <c r="AH1019" s="123"/>
      <c r="AI1019" s="123"/>
      <c r="AJ1019" s="123"/>
      <c r="AK1019" s="123"/>
      <c r="AL1019" s="123"/>
      <c r="AM1019" s="123"/>
      <c r="AN1019" s="123"/>
      <c r="AO1019" s="123"/>
      <c r="AP1019" s="123"/>
      <c r="AQ1019" s="123"/>
      <c r="AR1019" s="123"/>
      <c r="AS1019" s="123"/>
      <c r="AT1019" s="123"/>
      <c r="AU1019" s="123"/>
      <c r="AV1019" s="123"/>
      <c r="AW1019" s="123"/>
      <c r="AX1019" s="123"/>
      <c r="AY1019" s="123"/>
      <c r="AZ1019" s="123"/>
      <c r="BA1019" s="123"/>
      <c r="BB1019" s="123"/>
      <c r="BC1019" s="123"/>
      <c r="BD1019" s="123"/>
      <c r="BE1019" s="123"/>
      <c r="BF1019" s="123"/>
      <c r="BG1019" s="123"/>
      <c r="BH1019" s="123"/>
      <c r="BI1019" s="123"/>
      <c r="BJ1019" s="123"/>
      <c r="BK1019" s="123"/>
    </row>
    <row r="1020" spans="1:63" ht="14.25" customHeight="1" x14ac:dyDescent="0.35">
      <c r="A1020" s="123"/>
      <c r="B1020" s="123"/>
      <c r="C1020" s="123"/>
      <c r="D1020" s="123"/>
      <c r="E1020" s="123"/>
      <c r="F1020" s="123"/>
      <c r="G1020" s="123"/>
      <c r="H1020" s="123"/>
      <c r="I1020" s="173"/>
      <c r="J1020" s="123"/>
      <c r="K1020" s="123"/>
      <c r="L1020" s="123"/>
      <c r="M1020" s="123"/>
      <c r="N1020" s="123"/>
      <c r="O1020" s="123"/>
      <c r="P1020" s="123"/>
      <c r="Q1020" s="123"/>
      <c r="R1020" s="123"/>
      <c r="S1020" s="123"/>
      <c r="T1020" s="123"/>
      <c r="U1020" s="123"/>
      <c r="V1020" s="123"/>
      <c r="W1020" s="123"/>
      <c r="X1020" s="123"/>
      <c r="Y1020" s="123"/>
      <c r="Z1020" s="123"/>
      <c r="AA1020" s="123"/>
      <c r="AB1020" s="123"/>
      <c r="AC1020" s="123"/>
      <c r="AD1020" s="123"/>
      <c r="AE1020" s="123"/>
      <c r="AF1020" s="123"/>
      <c r="AG1020" s="123"/>
      <c r="AH1020" s="123"/>
      <c r="AI1020" s="123"/>
      <c r="AJ1020" s="123"/>
      <c r="AK1020" s="123"/>
      <c r="AL1020" s="123"/>
      <c r="AM1020" s="123"/>
      <c r="AN1020" s="123"/>
      <c r="AO1020" s="123"/>
      <c r="AP1020" s="123"/>
      <c r="AQ1020" s="123"/>
      <c r="AR1020" s="123"/>
      <c r="AS1020" s="123"/>
      <c r="AT1020" s="123"/>
      <c r="AU1020" s="123"/>
      <c r="AV1020" s="123"/>
      <c r="AW1020" s="123"/>
      <c r="AX1020" s="123"/>
      <c r="AY1020" s="123"/>
      <c r="AZ1020" s="123"/>
      <c r="BA1020" s="123"/>
      <c r="BB1020" s="123"/>
      <c r="BC1020" s="123"/>
      <c r="BD1020" s="123"/>
      <c r="BE1020" s="123"/>
      <c r="BF1020" s="123"/>
      <c r="BG1020" s="123"/>
      <c r="BH1020" s="123"/>
      <c r="BI1020" s="123"/>
      <c r="BJ1020" s="123"/>
      <c r="BK1020" s="123"/>
    </row>
    <row r="1021" spans="1:63" ht="14.25" customHeight="1" x14ac:dyDescent="0.35">
      <c r="A1021" s="123"/>
      <c r="B1021" s="123"/>
      <c r="C1021" s="123"/>
      <c r="D1021" s="123"/>
      <c r="E1021" s="123"/>
      <c r="F1021" s="123"/>
      <c r="G1021" s="123"/>
      <c r="H1021" s="123"/>
      <c r="I1021" s="173"/>
      <c r="J1021" s="123"/>
      <c r="K1021" s="123"/>
      <c r="L1021" s="123"/>
      <c r="M1021" s="123"/>
      <c r="N1021" s="123"/>
      <c r="O1021" s="123"/>
      <c r="P1021" s="123"/>
      <c r="Q1021" s="123"/>
      <c r="R1021" s="123"/>
      <c r="S1021" s="123"/>
      <c r="T1021" s="123"/>
      <c r="U1021" s="123"/>
      <c r="V1021" s="123"/>
      <c r="W1021" s="123"/>
      <c r="X1021" s="123"/>
      <c r="Y1021" s="123"/>
      <c r="Z1021" s="123"/>
      <c r="AA1021" s="123"/>
      <c r="AB1021" s="123"/>
      <c r="AC1021" s="123"/>
      <c r="AD1021" s="123"/>
      <c r="AE1021" s="123"/>
      <c r="AF1021" s="123"/>
      <c r="AG1021" s="123"/>
      <c r="AH1021" s="123"/>
      <c r="AI1021" s="123"/>
      <c r="AJ1021" s="123"/>
      <c r="AK1021" s="123"/>
      <c r="AL1021" s="123"/>
      <c r="AM1021" s="123"/>
      <c r="AN1021" s="123"/>
      <c r="AO1021" s="123"/>
      <c r="AP1021" s="123"/>
      <c r="AQ1021" s="123"/>
      <c r="AR1021" s="123"/>
      <c r="AS1021" s="123"/>
      <c r="AT1021" s="123"/>
      <c r="AU1021" s="123"/>
      <c r="AV1021" s="123"/>
      <c r="AW1021" s="123"/>
      <c r="AX1021" s="123"/>
      <c r="AY1021" s="123"/>
      <c r="AZ1021" s="123"/>
      <c r="BA1021" s="123"/>
      <c r="BB1021" s="123"/>
      <c r="BC1021" s="123"/>
      <c r="BD1021" s="123"/>
      <c r="BE1021" s="123"/>
      <c r="BF1021" s="123"/>
      <c r="BG1021" s="123"/>
      <c r="BH1021" s="123"/>
      <c r="BI1021" s="123"/>
      <c r="BJ1021" s="123"/>
      <c r="BK1021" s="123"/>
    </row>
    <row r="1022" spans="1:63" ht="14.25" customHeight="1" x14ac:dyDescent="0.35">
      <c r="A1022" s="123"/>
      <c r="B1022" s="123"/>
      <c r="C1022" s="123"/>
      <c r="D1022" s="123"/>
      <c r="E1022" s="123"/>
      <c r="F1022" s="123"/>
      <c r="G1022" s="123"/>
      <c r="H1022" s="123"/>
      <c r="I1022" s="173"/>
      <c r="J1022" s="123"/>
      <c r="K1022" s="123"/>
      <c r="L1022" s="123"/>
      <c r="M1022" s="123"/>
      <c r="N1022" s="123"/>
      <c r="O1022" s="123"/>
      <c r="P1022" s="123"/>
      <c r="Q1022" s="123"/>
      <c r="R1022" s="123"/>
      <c r="S1022" s="123"/>
      <c r="T1022" s="123"/>
      <c r="U1022" s="123"/>
      <c r="V1022" s="123"/>
      <c r="W1022" s="123"/>
      <c r="X1022" s="123"/>
      <c r="Y1022" s="123"/>
      <c r="Z1022" s="123"/>
      <c r="AA1022" s="123"/>
      <c r="AB1022" s="123"/>
      <c r="AC1022" s="123"/>
      <c r="AD1022" s="123"/>
      <c r="AE1022" s="123"/>
      <c r="AF1022" s="123"/>
      <c r="AG1022" s="123"/>
      <c r="AH1022" s="123"/>
      <c r="AI1022" s="123"/>
      <c r="AJ1022" s="123"/>
      <c r="AK1022" s="123"/>
      <c r="AL1022" s="123"/>
      <c r="AM1022" s="123"/>
      <c r="AN1022" s="123"/>
      <c r="AO1022" s="123"/>
      <c r="AP1022" s="123"/>
      <c r="AQ1022" s="123"/>
      <c r="AR1022" s="123"/>
      <c r="AS1022" s="123"/>
      <c r="AT1022" s="123"/>
      <c r="AU1022" s="123"/>
      <c r="AV1022" s="123"/>
      <c r="AW1022" s="123"/>
      <c r="AX1022" s="123"/>
      <c r="AY1022" s="123"/>
      <c r="AZ1022" s="123"/>
      <c r="BA1022" s="123"/>
      <c r="BB1022" s="123"/>
      <c r="BC1022" s="123"/>
      <c r="BD1022" s="123"/>
      <c r="BE1022" s="123"/>
      <c r="BF1022" s="123"/>
      <c r="BG1022" s="123"/>
      <c r="BH1022" s="123"/>
      <c r="BI1022" s="123"/>
      <c r="BJ1022" s="123"/>
      <c r="BK1022" s="123"/>
    </row>
    <row r="1023" spans="1:63" ht="14.25" customHeight="1" x14ac:dyDescent="0.35">
      <c r="A1023" s="123"/>
      <c r="B1023" s="123"/>
      <c r="C1023" s="123"/>
      <c r="D1023" s="123"/>
      <c r="E1023" s="123"/>
      <c r="F1023" s="123"/>
      <c r="G1023" s="123"/>
      <c r="H1023" s="123"/>
      <c r="I1023" s="173"/>
      <c r="J1023" s="123"/>
      <c r="K1023" s="123"/>
      <c r="L1023" s="123"/>
      <c r="M1023" s="123"/>
      <c r="N1023" s="123"/>
      <c r="O1023" s="123"/>
      <c r="P1023" s="123"/>
      <c r="Q1023" s="123"/>
      <c r="R1023" s="123"/>
      <c r="S1023" s="123"/>
      <c r="T1023" s="123"/>
      <c r="U1023" s="123"/>
      <c r="V1023" s="123"/>
      <c r="W1023" s="123"/>
      <c r="X1023" s="123"/>
      <c r="Y1023" s="123"/>
      <c r="Z1023" s="123"/>
      <c r="AA1023" s="123"/>
      <c r="AB1023" s="123"/>
      <c r="AC1023" s="123"/>
      <c r="AD1023" s="123"/>
      <c r="AE1023" s="123"/>
      <c r="AF1023" s="123"/>
      <c r="AG1023" s="123"/>
      <c r="AH1023" s="123"/>
      <c r="AI1023" s="123"/>
      <c r="AJ1023" s="123"/>
      <c r="AK1023" s="123"/>
      <c r="AL1023" s="123"/>
      <c r="AM1023" s="123"/>
      <c r="AN1023" s="123"/>
      <c r="AO1023" s="123"/>
      <c r="AP1023" s="123"/>
      <c r="AQ1023" s="123"/>
      <c r="AR1023" s="123"/>
      <c r="AS1023" s="123"/>
      <c r="AT1023" s="123"/>
      <c r="AU1023" s="123"/>
      <c r="AV1023" s="123"/>
      <c r="AW1023" s="123"/>
      <c r="AX1023" s="123"/>
      <c r="AY1023" s="123"/>
      <c r="AZ1023" s="123"/>
      <c r="BA1023" s="123"/>
      <c r="BB1023" s="123"/>
      <c r="BC1023" s="123"/>
      <c r="BD1023" s="123"/>
      <c r="BE1023" s="123"/>
      <c r="BF1023" s="123"/>
      <c r="BG1023" s="123"/>
      <c r="BH1023" s="123"/>
      <c r="BI1023" s="123"/>
      <c r="BJ1023" s="123"/>
      <c r="BK1023" s="123"/>
    </row>
    <row r="1024" spans="1:63" ht="14.25" customHeight="1" x14ac:dyDescent="0.35">
      <c r="A1024" s="123"/>
      <c r="B1024" s="123"/>
      <c r="C1024" s="123"/>
      <c r="D1024" s="123"/>
      <c r="E1024" s="123"/>
      <c r="F1024" s="123"/>
      <c r="G1024" s="123"/>
      <c r="H1024" s="123"/>
      <c r="I1024" s="173"/>
      <c r="J1024" s="123"/>
      <c r="K1024" s="123"/>
      <c r="L1024" s="123"/>
      <c r="M1024" s="123"/>
      <c r="N1024" s="123"/>
      <c r="O1024" s="123"/>
      <c r="P1024" s="123"/>
      <c r="Q1024" s="123"/>
      <c r="R1024" s="123"/>
      <c r="S1024" s="123"/>
      <c r="T1024" s="123"/>
      <c r="U1024" s="123"/>
      <c r="V1024" s="123"/>
      <c r="W1024" s="123"/>
      <c r="X1024" s="123"/>
      <c r="Y1024" s="123"/>
      <c r="Z1024" s="123"/>
      <c r="AA1024" s="123"/>
      <c r="AB1024" s="123"/>
      <c r="AC1024" s="123"/>
      <c r="AD1024" s="123"/>
      <c r="AE1024" s="123"/>
      <c r="AF1024" s="123"/>
      <c r="AG1024" s="123"/>
      <c r="AH1024" s="123"/>
      <c r="AI1024" s="123"/>
      <c r="AJ1024" s="123"/>
      <c r="AK1024" s="123"/>
      <c r="AL1024" s="123"/>
      <c r="AM1024" s="123"/>
      <c r="AN1024" s="123"/>
      <c r="AO1024" s="123"/>
      <c r="AP1024" s="123"/>
      <c r="AQ1024" s="123"/>
      <c r="AR1024" s="123"/>
      <c r="AS1024" s="123"/>
      <c r="AT1024" s="123"/>
      <c r="AU1024" s="123"/>
      <c r="AV1024" s="123"/>
      <c r="AW1024" s="123"/>
      <c r="AX1024" s="123"/>
      <c r="AY1024" s="123"/>
      <c r="AZ1024" s="123"/>
      <c r="BA1024" s="123"/>
      <c r="BB1024" s="123"/>
      <c r="BC1024" s="123"/>
      <c r="BD1024" s="123"/>
      <c r="BE1024" s="123"/>
      <c r="BF1024" s="123"/>
      <c r="BG1024" s="123"/>
      <c r="BH1024" s="123"/>
      <c r="BI1024" s="123"/>
      <c r="BJ1024" s="123"/>
      <c r="BK1024" s="123"/>
    </row>
    <row r="1025" spans="1:63" ht="14.25" customHeight="1" x14ac:dyDescent="0.35">
      <c r="A1025" s="123"/>
      <c r="B1025" s="123"/>
      <c r="C1025" s="123"/>
      <c r="D1025" s="123"/>
      <c r="E1025" s="123"/>
      <c r="F1025" s="123"/>
      <c r="G1025" s="123"/>
      <c r="H1025" s="123"/>
      <c r="I1025" s="173"/>
      <c r="J1025" s="123"/>
      <c r="K1025" s="123"/>
      <c r="L1025" s="123"/>
      <c r="M1025" s="123"/>
      <c r="N1025" s="123"/>
      <c r="O1025" s="123"/>
      <c r="P1025" s="123"/>
      <c r="Q1025" s="123"/>
      <c r="R1025" s="123"/>
      <c r="S1025" s="123"/>
      <c r="T1025" s="123"/>
      <c r="U1025" s="123"/>
      <c r="V1025" s="123"/>
      <c r="W1025" s="123"/>
      <c r="X1025" s="123"/>
      <c r="Y1025" s="123"/>
      <c r="Z1025" s="123"/>
      <c r="AA1025" s="123"/>
      <c r="AB1025" s="123"/>
      <c r="AC1025" s="123"/>
      <c r="AD1025" s="123"/>
      <c r="AE1025" s="123"/>
      <c r="AF1025" s="123"/>
      <c r="AG1025" s="123"/>
      <c r="AH1025" s="123"/>
      <c r="AI1025" s="123"/>
      <c r="AJ1025" s="123"/>
      <c r="AK1025" s="123"/>
      <c r="AL1025" s="123"/>
      <c r="AM1025" s="123"/>
      <c r="AN1025" s="123"/>
      <c r="AO1025" s="123"/>
      <c r="AP1025" s="123"/>
      <c r="AQ1025" s="123"/>
      <c r="AR1025" s="123"/>
      <c r="AS1025" s="123"/>
      <c r="AT1025" s="123"/>
      <c r="AU1025" s="123"/>
      <c r="AV1025" s="123"/>
      <c r="AW1025" s="123"/>
      <c r="AX1025" s="123"/>
      <c r="AY1025" s="123"/>
      <c r="AZ1025" s="123"/>
      <c r="BA1025" s="123"/>
      <c r="BB1025" s="123"/>
      <c r="BC1025" s="123"/>
      <c r="BD1025" s="123"/>
      <c r="BE1025" s="123"/>
      <c r="BF1025" s="123"/>
      <c r="BG1025" s="123"/>
      <c r="BH1025" s="123"/>
      <c r="BI1025" s="123"/>
      <c r="BJ1025" s="123"/>
      <c r="BK1025" s="123"/>
    </row>
    <row r="1026" spans="1:63" ht="14.25" customHeight="1" x14ac:dyDescent="0.35">
      <c r="A1026" s="123"/>
      <c r="B1026" s="123"/>
      <c r="C1026" s="123"/>
      <c r="D1026" s="123"/>
      <c r="E1026" s="123"/>
      <c r="F1026" s="123"/>
      <c r="G1026" s="123"/>
      <c r="H1026" s="123"/>
      <c r="I1026" s="173"/>
      <c r="J1026" s="123"/>
      <c r="K1026" s="123"/>
      <c r="L1026" s="123"/>
      <c r="M1026" s="123"/>
      <c r="N1026" s="123"/>
      <c r="O1026" s="123"/>
      <c r="P1026" s="123"/>
      <c r="Q1026" s="123"/>
      <c r="R1026" s="123"/>
      <c r="S1026" s="123"/>
      <c r="T1026" s="123"/>
      <c r="U1026" s="123"/>
      <c r="V1026" s="123"/>
      <c r="W1026" s="123"/>
      <c r="X1026" s="123"/>
      <c r="Y1026" s="123"/>
      <c r="Z1026" s="123"/>
      <c r="AA1026" s="123"/>
      <c r="AB1026" s="123"/>
      <c r="AC1026" s="123"/>
      <c r="AD1026" s="123"/>
      <c r="AE1026" s="123"/>
      <c r="AF1026" s="123"/>
      <c r="AG1026" s="123"/>
      <c r="AH1026" s="123"/>
      <c r="AI1026" s="123"/>
      <c r="AJ1026" s="123"/>
      <c r="AK1026" s="123"/>
      <c r="AL1026" s="123"/>
      <c r="AM1026" s="123"/>
      <c r="AN1026" s="123"/>
      <c r="AO1026" s="123"/>
      <c r="AP1026" s="123"/>
      <c r="AQ1026" s="123"/>
      <c r="AR1026" s="123"/>
      <c r="AS1026" s="123"/>
      <c r="AT1026" s="123"/>
      <c r="AU1026" s="123"/>
      <c r="AV1026" s="123"/>
      <c r="AW1026" s="123"/>
      <c r="AX1026" s="123"/>
      <c r="AY1026" s="123"/>
      <c r="AZ1026" s="123"/>
      <c r="BA1026" s="123"/>
      <c r="BB1026" s="123"/>
      <c r="BC1026" s="123"/>
      <c r="BD1026" s="123"/>
      <c r="BE1026" s="123"/>
      <c r="BF1026" s="123"/>
      <c r="BG1026" s="123"/>
      <c r="BH1026" s="123"/>
      <c r="BI1026" s="123"/>
      <c r="BJ1026" s="123"/>
      <c r="BK1026" s="123"/>
    </row>
    <row r="1027" spans="1:63" ht="14.25" customHeight="1" x14ac:dyDescent="0.35">
      <c r="A1027" s="123"/>
      <c r="B1027" s="123"/>
      <c r="C1027" s="123"/>
      <c r="D1027" s="123"/>
      <c r="E1027" s="123"/>
      <c r="F1027" s="123"/>
      <c r="G1027" s="123"/>
      <c r="H1027" s="123"/>
      <c r="I1027" s="173"/>
      <c r="J1027" s="123"/>
      <c r="K1027" s="123"/>
      <c r="L1027" s="123"/>
      <c r="M1027" s="123"/>
      <c r="N1027" s="123"/>
      <c r="O1027" s="123"/>
      <c r="P1027" s="123"/>
      <c r="Q1027" s="123"/>
      <c r="R1027" s="123"/>
      <c r="S1027" s="123"/>
      <c r="T1027" s="123"/>
      <c r="U1027" s="123"/>
      <c r="V1027" s="123"/>
      <c r="W1027" s="123"/>
      <c r="X1027" s="123"/>
      <c r="Y1027" s="123"/>
      <c r="Z1027" s="123"/>
      <c r="AA1027" s="123"/>
      <c r="AB1027" s="123"/>
      <c r="AC1027" s="123"/>
      <c r="AD1027" s="123"/>
      <c r="AE1027" s="123"/>
      <c r="AF1027" s="123"/>
      <c r="AG1027" s="123"/>
      <c r="AH1027" s="123"/>
      <c r="AI1027" s="123"/>
      <c r="AJ1027" s="123"/>
      <c r="AK1027" s="123"/>
      <c r="AL1027" s="123"/>
      <c r="AM1027" s="123"/>
      <c r="AN1027" s="123"/>
      <c r="AO1027" s="123"/>
      <c r="AP1027" s="123"/>
      <c r="AQ1027" s="123"/>
      <c r="AR1027" s="123"/>
      <c r="AS1027" s="123"/>
      <c r="AT1027" s="123"/>
      <c r="AU1027" s="123"/>
      <c r="AV1027" s="123"/>
      <c r="AW1027" s="123"/>
      <c r="AX1027" s="123"/>
      <c r="AY1027" s="123"/>
      <c r="AZ1027" s="123"/>
      <c r="BA1027" s="123"/>
      <c r="BB1027" s="123"/>
      <c r="BC1027" s="123"/>
      <c r="BD1027" s="123"/>
      <c r="BE1027" s="123"/>
      <c r="BF1027" s="123"/>
      <c r="BG1027" s="123"/>
      <c r="BH1027" s="123"/>
      <c r="BI1027" s="123"/>
      <c r="BJ1027" s="123"/>
      <c r="BK1027" s="123"/>
    </row>
    <row r="1028" spans="1:63" ht="14.25" customHeight="1" x14ac:dyDescent="0.35">
      <c r="A1028" s="123"/>
      <c r="B1028" s="123"/>
      <c r="C1028" s="123"/>
      <c r="D1028" s="123"/>
      <c r="E1028" s="123"/>
      <c r="F1028" s="123"/>
      <c r="G1028" s="123"/>
      <c r="H1028" s="123"/>
      <c r="I1028" s="173"/>
      <c r="J1028" s="123"/>
      <c r="K1028" s="123"/>
      <c r="L1028" s="123"/>
      <c r="M1028" s="123"/>
      <c r="N1028" s="123"/>
      <c r="O1028" s="123"/>
      <c r="P1028" s="123"/>
      <c r="Q1028" s="123"/>
      <c r="R1028" s="123"/>
      <c r="S1028" s="123"/>
      <c r="T1028" s="123"/>
      <c r="U1028" s="123"/>
      <c r="V1028" s="123"/>
      <c r="W1028" s="123"/>
      <c r="X1028" s="123"/>
      <c r="Y1028" s="123"/>
      <c r="Z1028" s="123"/>
      <c r="AA1028" s="123"/>
      <c r="AB1028" s="123"/>
      <c r="AC1028" s="123"/>
      <c r="AD1028" s="123"/>
      <c r="AE1028" s="123"/>
      <c r="AF1028" s="123"/>
      <c r="AG1028" s="123"/>
      <c r="AH1028" s="123"/>
      <c r="AI1028" s="123"/>
      <c r="AJ1028" s="123"/>
      <c r="AK1028" s="123"/>
      <c r="AL1028" s="123"/>
      <c r="AM1028" s="123"/>
      <c r="AN1028" s="123"/>
      <c r="AO1028" s="123"/>
      <c r="AP1028" s="123"/>
      <c r="AQ1028" s="123"/>
      <c r="AR1028" s="123"/>
      <c r="AS1028" s="123"/>
      <c r="AT1028" s="123"/>
      <c r="AU1028" s="123"/>
      <c r="AV1028" s="123"/>
      <c r="AW1028" s="123"/>
      <c r="AX1028" s="123"/>
      <c r="AY1028" s="123"/>
      <c r="AZ1028" s="123"/>
      <c r="BA1028" s="123"/>
      <c r="BB1028" s="123"/>
      <c r="BC1028" s="123"/>
      <c r="BD1028" s="123"/>
      <c r="BE1028" s="123"/>
      <c r="BF1028" s="123"/>
      <c r="BG1028" s="123"/>
      <c r="BH1028" s="123"/>
      <c r="BI1028" s="123"/>
      <c r="BJ1028" s="123"/>
      <c r="BK1028" s="123"/>
    </row>
    <row r="1029" spans="1:63" ht="14.25" customHeight="1" x14ac:dyDescent="0.35">
      <c r="A1029" s="123"/>
      <c r="B1029" s="123"/>
      <c r="C1029" s="123"/>
      <c r="D1029" s="123"/>
      <c r="E1029" s="123"/>
      <c r="F1029" s="123"/>
      <c r="G1029" s="123"/>
      <c r="H1029" s="123"/>
      <c r="I1029" s="173"/>
      <c r="J1029" s="123"/>
      <c r="K1029" s="123"/>
      <c r="L1029" s="123"/>
      <c r="M1029" s="123"/>
      <c r="N1029" s="123"/>
      <c r="O1029" s="123"/>
      <c r="P1029" s="123"/>
      <c r="Q1029" s="123"/>
      <c r="R1029" s="123"/>
      <c r="S1029" s="123"/>
      <c r="T1029" s="123"/>
      <c r="U1029" s="123"/>
      <c r="V1029" s="123"/>
      <c r="W1029" s="123"/>
      <c r="X1029" s="123"/>
      <c r="Y1029" s="123"/>
      <c r="Z1029" s="123"/>
      <c r="AA1029" s="123"/>
      <c r="AB1029" s="123"/>
      <c r="AC1029" s="123"/>
      <c r="AD1029" s="123"/>
      <c r="AE1029" s="123"/>
      <c r="AF1029" s="123"/>
      <c r="AG1029" s="123"/>
      <c r="AH1029" s="123"/>
      <c r="AI1029" s="123"/>
      <c r="AJ1029" s="123"/>
      <c r="AK1029" s="123"/>
      <c r="AL1029" s="123"/>
      <c r="AM1029" s="123"/>
      <c r="AN1029" s="123"/>
      <c r="AO1029" s="123"/>
      <c r="AP1029" s="123"/>
      <c r="AQ1029" s="123"/>
      <c r="AR1029" s="123"/>
      <c r="AS1029" s="123"/>
      <c r="AT1029" s="123"/>
      <c r="AU1029" s="123"/>
      <c r="AV1029" s="123"/>
      <c r="AW1029" s="123"/>
      <c r="AX1029" s="123"/>
      <c r="AY1029" s="123"/>
      <c r="AZ1029" s="123"/>
      <c r="BA1029" s="123"/>
      <c r="BB1029" s="123"/>
      <c r="BC1029" s="123"/>
      <c r="BD1029" s="123"/>
      <c r="BE1029" s="123"/>
      <c r="BF1029" s="123"/>
      <c r="BG1029" s="123"/>
      <c r="BH1029" s="123"/>
      <c r="BI1029" s="123"/>
      <c r="BJ1029" s="123"/>
      <c r="BK1029" s="123"/>
    </row>
    <row r="1030" spans="1:63" ht="14.25" customHeight="1" x14ac:dyDescent="0.35">
      <c r="A1030" s="123"/>
      <c r="B1030" s="123"/>
      <c r="C1030" s="123"/>
      <c r="D1030" s="123"/>
      <c r="E1030" s="123"/>
      <c r="F1030" s="123"/>
      <c r="G1030" s="123"/>
      <c r="H1030" s="123"/>
      <c r="I1030" s="173"/>
      <c r="J1030" s="123"/>
      <c r="K1030" s="123"/>
      <c r="L1030" s="123"/>
      <c r="M1030" s="123"/>
      <c r="N1030" s="123"/>
      <c r="O1030" s="123"/>
      <c r="P1030" s="123"/>
      <c r="Q1030" s="123"/>
      <c r="R1030" s="123"/>
      <c r="S1030" s="123"/>
      <c r="T1030" s="123"/>
      <c r="U1030" s="123"/>
      <c r="V1030" s="123"/>
      <c r="W1030" s="123"/>
      <c r="X1030" s="123"/>
      <c r="Y1030" s="123"/>
      <c r="Z1030" s="123"/>
      <c r="AA1030" s="123"/>
      <c r="AB1030" s="123"/>
      <c r="AC1030" s="123"/>
      <c r="AD1030" s="123"/>
      <c r="AE1030" s="123"/>
      <c r="AF1030" s="123"/>
      <c r="AG1030" s="123"/>
      <c r="AH1030" s="123"/>
      <c r="AI1030" s="123"/>
      <c r="AJ1030" s="123"/>
      <c r="AK1030" s="123"/>
      <c r="AL1030" s="123"/>
      <c r="AM1030" s="123"/>
      <c r="AN1030" s="123"/>
      <c r="AO1030" s="123"/>
      <c r="AP1030" s="123"/>
      <c r="AQ1030" s="123"/>
      <c r="AR1030" s="123"/>
      <c r="AS1030" s="123"/>
      <c r="AT1030" s="123"/>
      <c r="AU1030" s="123"/>
      <c r="AV1030" s="123"/>
      <c r="AW1030" s="123"/>
      <c r="AX1030" s="123"/>
      <c r="AY1030" s="123"/>
      <c r="AZ1030" s="123"/>
      <c r="BA1030" s="123"/>
      <c r="BB1030" s="123"/>
      <c r="BC1030" s="123"/>
      <c r="BD1030" s="123"/>
      <c r="BE1030" s="123"/>
      <c r="BF1030" s="123"/>
      <c r="BG1030" s="123"/>
      <c r="BH1030" s="123"/>
      <c r="BI1030" s="123"/>
      <c r="BJ1030" s="123"/>
      <c r="BK1030" s="123"/>
    </row>
    <row r="1031" spans="1:63" ht="14.25" customHeight="1" x14ac:dyDescent="0.35">
      <c r="A1031" s="123"/>
      <c r="B1031" s="123"/>
      <c r="C1031" s="123"/>
      <c r="D1031" s="123"/>
      <c r="E1031" s="123"/>
      <c r="F1031" s="123"/>
      <c r="G1031" s="123"/>
      <c r="H1031" s="123"/>
      <c r="I1031" s="173"/>
      <c r="J1031" s="123"/>
      <c r="K1031" s="123"/>
      <c r="L1031" s="123"/>
      <c r="M1031" s="123"/>
      <c r="N1031" s="123"/>
      <c r="O1031" s="123"/>
      <c r="P1031" s="123"/>
      <c r="Q1031" s="123"/>
      <c r="R1031" s="123"/>
      <c r="S1031" s="123"/>
      <c r="T1031" s="123"/>
      <c r="U1031" s="123"/>
      <c r="V1031" s="123"/>
      <c r="W1031" s="123"/>
      <c r="X1031" s="123"/>
      <c r="Y1031" s="123"/>
      <c r="Z1031" s="123"/>
      <c r="AA1031" s="123"/>
      <c r="AB1031" s="123"/>
      <c r="AC1031" s="123"/>
      <c r="AD1031" s="123"/>
      <c r="AE1031" s="123"/>
      <c r="AF1031" s="123"/>
      <c r="AG1031" s="123"/>
      <c r="AH1031" s="123"/>
      <c r="AI1031" s="123"/>
      <c r="AJ1031" s="123"/>
      <c r="AK1031" s="123"/>
      <c r="AL1031" s="123"/>
      <c r="AM1031" s="123"/>
      <c r="AN1031" s="123"/>
      <c r="AO1031" s="123"/>
      <c r="AP1031" s="123"/>
      <c r="AQ1031" s="123"/>
      <c r="AR1031" s="123"/>
      <c r="AS1031" s="123"/>
      <c r="AT1031" s="123"/>
      <c r="AU1031" s="123"/>
      <c r="AV1031" s="123"/>
      <c r="AW1031" s="123"/>
      <c r="AX1031" s="123"/>
      <c r="AY1031" s="123"/>
      <c r="AZ1031" s="123"/>
      <c r="BA1031" s="123"/>
      <c r="BB1031" s="123"/>
      <c r="BC1031" s="123"/>
      <c r="BD1031" s="123"/>
      <c r="BE1031" s="123"/>
      <c r="BF1031" s="123"/>
      <c r="BG1031" s="123"/>
      <c r="BH1031" s="123"/>
      <c r="BI1031" s="123"/>
      <c r="BJ1031" s="123"/>
      <c r="BK1031" s="123"/>
    </row>
    <row r="1032" spans="1:63" ht="14.25" customHeight="1" x14ac:dyDescent="0.35">
      <c r="A1032" s="123"/>
      <c r="B1032" s="123"/>
      <c r="C1032" s="123"/>
      <c r="D1032" s="123"/>
      <c r="E1032" s="123"/>
      <c r="F1032" s="123"/>
      <c r="G1032" s="123"/>
      <c r="H1032" s="123"/>
      <c r="I1032" s="173"/>
      <c r="J1032" s="123"/>
      <c r="K1032" s="123"/>
      <c r="L1032" s="123"/>
      <c r="M1032" s="123"/>
      <c r="N1032" s="123"/>
      <c r="O1032" s="123"/>
      <c r="P1032" s="123"/>
      <c r="Q1032" s="123"/>
      <c r="R1032" s="123"/>
      <c r="S1032" s="123"/>
      <c r="T1032" s="123"/>
      <c r="U1032" s="123"/>
      <c r="V1032" s="123"/>
      <c r="W1032" s="123"/>
      <c r="X1032" s="123"/>
      <c r="Y1032" s="123"/>
      <c r="Z1032" s="123"/>
      <c r="AA1032" s="123"/>
      <c r="AB1032" s="123"/>
      <c r="AC1032" s="123"/>
      <c r="AD1032" s="123"/>
      <c r="AE1032" s="123"/>
      <c r="AF1032" s="123"/>
      <c r="AG1032" s="123"/>
      <c r="AH1032" s="123"/>
      <c r="AI1032" s="123"/>
      <c r="AJ1032" s="123"/>
      <c r="AK1032" s="123"/>
      <c r="AL1032" s="123"/>
      <c r="AM1032" s="123"/>
      <c r="AN1032" s="123"/>
      <c r="AO1032" s="123"/>
      <c r="AP1032" s="123"/>
      <c r="AQ1032" s="123"/>
      <c r="AR1032" s="123"/>
      <c r="AS1032" s="123"/>
      <c r="AT1032" s="123"/>
      <c r="AU1032" s="123"/>
      <c r="AV1032" s="123"/>
      <c r="AW1032" s="123"/>
      <c r="AX1032" s="123"/>
      <c r="AY1032" s="123"/>
      <c r="AZ1032" s="123"/>
      <c r="BA1032" s="123"/>
      <c r="BB1032" s="123"/>
      <c r="BC1032" s="123"/>
      <c r="BD1032" s="123"/>
      <c r="BE1032" s="123"/>
      <c r="BF1032" s="123"/>
      <c r="BG1032" s="123"/>
      <c r="BH1032" s="123"/>
      <c r="BI1032" s="123"/>
      <c r="BJ1032" s="123"/>
      <c r="BK1032" s="123"/>
    </row>
    <row r="1033" spans="1:63" ht="14.25" customHeight="1" x14ac:dyDescent="0.35">
      <c r="A1033" s="123"/>
      <c r="B1033" s="123"/>
      <c r="C1033" s="123"/>
      <c r="D1033" s="123"/>
      <c r="E1033" s="123"/>
      <c r="F1033" s="123"/>
      <c r="G1033" s="123"/>
      <c r="H1033" s="123"/>
      <c r="I1033" s="173"/>
      <c r="J1033" s="123"/>
      <c r="K1033" s="123"/>
      <c r="L1033" s="123"/>
      <c r="M1033" s="123"/>
      <c r="N1033" s="123"/>
      <c r="O1033" s="123"/>
      <c r="P1033" s="123"/>
      <c r="Q1033" s="123"/>
      <c r="R1033" s="123"/>
      <c r="S1033" s="123"/>
      <c r="T1033" s="123"/>
      <c r="U1033" s="123"/>
      <c r="V1033" s="123"/>
      <c r="W1033" s="123"/>
      <c r="X1033" s="123"/>
      <c r="Y1033" s="123"/>
      <c r="Z1033" s="123"/>
      <c r="AA1033" s="123"/>
      <c r="AB1033" s="123"/>
      <c r="AC1033" s="123"/>
      <c r="AD1033" s="123"/>
      <c r="AE1033" s="123"/>
      <c r="AF1033" s="123"/>
      <c r="AG1033" s="123"/>
      <c r="AH1033" s="123"/>
      <c r="AI1033" s="123"/>
      <c r="AJ1033" s="123"/>
      <c r="AK1033" s="123"/>
      <c r="AL1033" s="123"/>
      <c r="AM1033" s="123"/>
      <c r="AN1033" s="123"/>
      <c r="AO1033" s="123"/>
      <c r="AP1033" s="123"/>
      <c r="AQ1033" s="123"/>
      <c r="AR1033" s="123"/>
      <c r="AS1033" s="123"/>
      <c r="AT1033" s="123"/>
      <c r="AU1033" s="123"/>
      <c r="AV1033" s="123"/>
      <c r="AW1033" s="123"/>
      <c r="AX1033" s="123"/>
      <c r="AY1033" s="123"/>
      <c r="AZ1033" s="123"/>
      <c r="BA1033" s="123"/>
      <c r="BB1033" s="123"/>
      <c r="BC1033" s="123"/>
      <c r="BD1033" s="123"/>
      <c r="BE1033" s="123"/>
      <c r="BF1033" s="123"/>
      <c r="BG1033" s="123"/>
      <c r="BH1033" s="123"/>
      <c r="BI1033" s="123"/>
      <c r="BJ1033" s="123"/>
      <c r="BK1033" s="123"/>
    </row>
    <row r="1034" spans="1:63" ht="14.25" customHeight="1" x14ac:dyDescent="0.35">
      <c r="A1034" s="123"/>
      <c r="B1034" s="123"/>
      <c r="C1034" s="123"/>
      <c r="D1034" s="123"/>
      <c r="E1034" s="123"/>
      <c r="F1034" s="123"/>
      <c r="G1034" s="123"/>
      <c r="H1034" s="123"/>
      <c r="I1034" s="173"/>
      <c r="J1034" s="123"/>
      <c r="K1034" s="123"/>
      <c r="L1034" s="123"/>
      <c r="M1034" s="123"/>
      <c r="N1034" s="123"/>
      <c r="O1034" s="123"/>
      <c r="P1034" s="123"/>
      <c r="Q1034" s="123"/>
      <c r="R1034" s="123"/>
      <c r="S1034" s="123"/>
      <c r="T1034" s="123"/>
      <c r="U1034" s="123"/>
      <c r="V1034" s="123"/>
      <c r="W1034" s="123"/>
      <c r="X1034" s="123"/>
      <c r="Y1034" s="123"/>
      <c r="Z1034" s="123"/>
      <c r="AA1034" s="123"/>
      <c r="AB1034" s="123"/>
      <c r="AC1034" s="123"/>
      <c r="AD1034" s="123"/>
      <c r="AE1034" s="123"/>
      <c r="AF1034" s="123"/>
      <c r="AG1034" s="123"/>
      <c r="AH1034" s="123"/>
      <c r="AI1034" s="123"/>
      <c r="AJ1034" s="123"/>
      <c r="AK1034" s="123"/>
      <c r="AL1034" s="123"/>
      <c r="AM1034" s="123"/>
      <c r="AN1034" s="123"/>
      <c r="AO1034" s="123"/>
      <c r="AP1034" s="123"/>
      <c r="AQ1034" s="123"/>
      <c r="AR1034" s="123"/>
      <c r="AS1034" s="123"/>
      <c r="AT1034" s="123"/>
      <c r="AU1034" s="123"/>
      <c r="AV1034" s="123"/>
      <c r="AW1034" s="123"/>
      <c r="AX1034" s="123"/>
      <c r="AY1034" s="123"/>
      <c r="AZ1034" s="123"/>
      <c r="BA1034" s="123"/>
      <c r="BB1034" s="123"/>
      <c r="BC1034" s="123"/>
      <c r="BD1034" s="123"/>
      <c r="BE1034" s="123"/>
      <c r="BF1034" s="123"/>
      <c r="BG1034" s="123"/>
      <c r="BH1034" s="123"/>
      <c r="BI1034" s="123"/>
      <c r="BJ1034" s="123"/>
      <c r="BK1034" s="123"/>
    </row>
    <row r="1035" spans="1:63" ht="14.25" customHeight="1" x14ac:dyDescent="0.35">
      <c r="A1035" s="123"/>
      <c r="B1035" s="123"/>
      <c r="C1035" s="123"/>
      <c r="D1035" s="123"/>
      <c r="E1035" s="123"/>
      <c r="F1035" s="123"/>
      <c r="G1035" s="123"/>
      <c r="H1035" s="123"/>
      <c r="I1035" s="173"/>
      <c r="J1035" s="123"/>
      <c r="K1035" s="123"/>
      <c r="L1035" s="123"/>
      <c r="M1035" s="123"/>
      <c r="N1035" s="123"/>
      <c r="O1035" s="123"/>
      <c r="P1035" s="123"/>
      <c r="Q1035" s="123"/>
      <c r="R1035" s="123"/>
      <c r="S1035" s="123"/>
      <c r="T1035" s="123"/>
      <c r="U1035" s="123"/>
      <c r="V1035" s="123"/>
      <c r="W1035" s="123"/>
      <c r="X1035" s="123"/>
      <c r="Y1035" s="123"/>
      <c r="Z1035" s="123"/>
      <c r="AA1035" s="123"/>
      <c r="AB1035" s="123"/>
      <c r="AC1035" s="123"/>
      <c r="AD1035" s="123"/>
      <c r="AE1035" s="123"/>
      <c r="AF1035" s="123"/>
      <c r="AG1035" s="123"/>
      <c r="AH1035" s="123"/>
      <c r="AI1035" s="123"/>
      <c r="AJ1035" s="123"/>
      <c r="AK1035" s="123"/>
      <c r="AL1035" s="123"/>
      <c r="AM1035" s="123"/>
      <c r="AN1035" s="123"/>
      <c r="AO1035" s="123"/>
      <c r="AP1035" s="123"/>
      <c r="AQ1035" s="123"/>
      <c r="AR1035" s="123"/>
      <c r="AS1035" s="123"/>
      <c r="AT1035" s="123"/>
      <c r="AU1035" s="123"/>
      <c r="AV1035" s="123"/>
      <c r="AW1035" s="123"/>
      <c r="AX1035" s="123"/>
      <c r="AY1035" s="123"/>
      <c r="AZ1035" s="123"/>
      <c r="BA1035" s="123"/>
      <c r="BB1035" s="123"/>
      <c r="BC1035" s="123"/>
      <c r="BD1035" s="123"/>
      <c r="BE1035" s="123"/>
      <c r="BF1035" s="123"/>
      <c r="BG1035" s="123"/>
      <c r="BH1035" s="123"/>
      <c r="BI1035" s="123"/>
      <c r="BJ1035" s="123"/>
      <c r="BK1035" s="123"/>
    </row>
    <row r="1036" spans="1:63" ht="14.25" customHeight="1" x14ac:dyDescent="0.35">
      <c r="A1036" s="123"/>
      <c r="B1036" s="123"/>
      <c r="C1036" s="123"/>
      <c r="D1036" s="123"/>
      <c r="E1036" s="123"/>
      <c r="F1036" s="123"/>
      <c r="G1036" s="123"/>
      <c r="H1036" s="123"/>
      <c r="I1036" s="173"/>
      <c r="J1036" s="123"/>
      <c r="K1036" s="123"/>
      <c r="L1036" s="123"/>
      <c r="M1036" s="123"/>
      <c r="N1036" s="123"/>
      <c r="O1036" s="123"/>
      <c r="P1036" s="123"/>
      <c r="Q1036" s="123"/>
      <c r="R1036" s="123"/>
      <c r="S1036" s="123"/>
      <c r="T1036" s="123"/>
      <c r="U1036" s="123"/>
      <c r="V1036" s="123"/>
      <c r="W1036" s="123"/>
      <c r="X1036" s="123"/>
      <c r="Y1036" s="123"/>
      <c r="Z1036" s="123"/>
      <c r="AA1036" s="123"/>
      <c r="AB1036" s="123"/>
      <c r="AC1036" s="123"/>
      <c r="AD1036" s="123"/>
      <c r="AE1036" s="123"/>
      <c r="AF1036" s="123"/>
      <c r="AG1036" s="123"/>
      <c r="AH1036" s="123"/>
      <c r="AI1036" s="123"/>
      <c r="AJ1036" s="123"/>
      <c r="AK1036" s="123"/>
      <c r="AL1036" s="123"/>
      <c r="AM1036" s="123"/>
      <c r="AN1036" s="123"/>
      <c r="AO1036" s="123"/>
      <c r="AP1036" s="123"/>
      <c r="AQ1036" s="123"/>
      <c r="AR1036" s="123"/>
      <c r="AS1036" s="123"/>
      <c r="AT1036" s="123"/>
      <c r="AU1036" s="123"/>
      <c r="AV1036" s="123"/>
      <c r="AW1036" s="123"/>
      <c r="AX1036" s="123"/>
      <c r="AY1036" s="123"/>
      <c r="AZ1036" s="123"/>
      <c r="BA1036" s="123"/>
      <c r="BB1036" s="123"/>
      <c r="BC1036" s="123"/>
      <c r="BD1036" s="123"/>
      <c r="BE1036" s="123"/>
      <c r="BF1036" s="123"/>
      <c r="BG1036" s="123"/>
      <c r="BH1036" s="123"/>
      <c r="BI1036" s="123"/>
      <c r="BJ1036" s="123"/>
      <c r="BK1036" s="123"/>
    </row>
    <row r="1037" spans="1:63" ht="14.25" customHeight="1" x14ac:dyDescent="0.35">
      <c r="A1037" s="123"/>
      <c r="B1037" s="123"/>
      <c r="C1037" s="123"/>
      <c r="D1037" s="123"/>
      <c r="E1037" s="123"/>
      <c r="F1037" s="123"/>
      <c r="G1037" s="123"/>
      <c r="H1037" s="123"/>
      <c r="I1037" s="173"/>
      <c r="J1037" s="123"/>
      <c r="K1037" s="123"/>
      <c r="L1037" s="123"/>
      <c r="M1037" s="123"/>
      <c r="N1037" s="123"/>
      <c r="O1037" s="123"/>
      <c r="P1037" s="123"/>
      <c r="Q1037" s="123"/>
      <c r="R1037" s="123"/>
      <c r="S1037" s="123"/>
      <c r="T1037" s="123"/>
      <c r="U1037" s="123"/>
      <c r="V1037" s="123"/>
      <c r="W1037" s="123"/>
      <c r="X1037" s="123"/>
      <c r="Y1037" s="123"/>
      <c r="Z1037" s="123"/>
      <c r="AA1037" s="123"/>
      <c r="AB1037" s="123"/>
      <c r="AC1037" s="123"/>
      <c r="AD1037" s="123"/>
      <c r="AE1037" s="123"/>
      <c r="AF1037" s="123"/>
      <c r="AG1037" s="123"/>
      <c r="AH1037" s="123"/>
      <c r="AI1037" s="123"/>
      <c r="AJ1037" s="123"/>
      <c r="AK1037" s="123"/>
      <c r="AL1037" s="123"/>
      <c r="AM1037" s="123"/>
      <c r="AN1037" s="123"/>
      <c r="AO1037" s="123"/>
      <c r="AP1037" s="123"/>
      <c r="AQ1037" s="123"/>
      <c r="AR1037" s="123"/>
      <c r="AS1037" s="123"/>
      <c r="AT1037" s="123"/>
      <c r="AU1037" s="123"/>
      <c r="AV1037" s="123"/>
      <c r="AW1037" s="123"/>
      <c r="AX1037" s="123"/>
      <c r="AY1037" s="123"/>
      <c r="AZ1037" s="123"/>
      <c r="BA1037" s="123"/>
      <c r="BB1037" s="123"/>
      <c r="BC1037" s="123"/>
      <c r="BD1037" s="123"/>
      <c r="BE1037" s="123"/>
      <c r="BF1037" s="123"/>
      <c r="BG1037" s="123"/>
      <c r="BH1037" s="123"/>
      <c r="BI1037" s="123"/>
      <c r="BJ1037" s="123"/>
      <c r="BK1037" s="123"/>
    </row>
    <row r="1038" spans="1:63" ht="14.25" customHeight="1" x14ac:dyDescent="0.35">
      <c r="A1038" s="123"/>
      <c r="B1038" s="123"/>
      <c r="C1038" s="123"/>
      <c r="D1038" s="123"/>
      <c r="E1038" s="123"/>
      <c r="F1038" s="123"/>
      <c r="G1038" s="123"/>
      <c r="H1038" s="123"/>
      <c r="I1038" s="173"/>
      <c r="J1038" s="123"/>
      <c r="K1038" s="123"/>
      <c r="L1038" s="123"/>
      <c r="M1038" s="123"/>
      <c r="N1038" s="123"/>
      <c r="O1038" s="123"/>
      <c r="P1038" s="123"/>
      <c r="Q1038" s="123"/>
      <c r="R1038" s="123"/>
      <c r="S1038" s="123"/>
      <c r="T1038" s="123"/>
      <c r="U1038" s="123"/>
      <c r="V1038" s="123"/>
      <c r="W1038" s="123"/>
      <c r="X1038" s="123"/>
      <c r="Y1038" s="123"/>
      <c r="Z1038" s="123"/>
      <c r="AA1038" s="123"/>
      <c r="AB1038" s="123"/>
      <c r="AC1038" s="123"/>
      <c r="AD1038" s="123"/>
      <c r="AE1038" s="123"/>
      <c r="AF1038" s="123"/>
      <c r="AG1038" s="123"/>
      <c r="AH1038" s="123"/>
      <c r="AI1038" s="123"/>
      <c r="AJ1038" s="123"/>
      <c r="AK1038" s="123"/>
      <c r="AL1038" s="123"/>
      <c r="AM1038" s="123"/>
      <c r="AN1038" s="123"/>
      <c r="AO1038" s="123"/>
      <c r="AP1038" s="123"/>
      <c r="AQ1038" s="123"/>
      <c r="AR1038" s="123"/>
      <c r="AS1038" s="123"/>
      <c r="AT1038" s="123"/>
      <c r="AU1038" s="123"/>
      <c r="AV1038" s="123"/>
      <c r="AW1038" s="123"/>
      <c r="AX1038" s="123"/>
      <c r="AY1038" s="123"/>
      <c r="AZ1038" s="123"/>
      <c r="BA1038" s="123"/>
      <c r="BB1038" s="123"/>
      <c r="BC1038" s="123"/>
      <c r="BD1038" s="123"/>
      <c r="BE1038" s="123"/>
      <c r="BF1038" s="123"/>
      <c r="BG1038" s="123"/>
      <c r="BH1038" s="123"/>
      <c r="BI1038" s="123"/>
      <c r="BJ1038" s="123"/>
      <c r="BK1038" s="123"/>
    </row>
    <row r="1039" spans="1:63" ht="14.25" customHeight="1" x14ac:dyDescent="0.35">
      <c r="A1039" s="123"/>
      <c r="B1039" s="123"/>
      <c r="C1039" s="123"/>
      <c r="D1039" s="123"/>
      <c r="E1039" s="123"/>
      <c r="F1039" s="123"/>
      <c r="G1039" s="123"/>
      <c r="H1039" s="123"/>
      <c r="I1039" s="173"/>
      <c r="J1039" s="123"/>
      <c r="K1039" s="123"/>
      <c r="L1039" s="123"/>
      <c r="M1039" s="123"/>
      <c r="N1039" s="123"/>
      <c r="O1039" s="123"/>
      <c r="P1039" s="123"/>
      <c r="Q1039" s="123"/>
      <c r="R1039" s="123"/>
      <c r="S1039" s="123"/>
      <c r="T1039" s="123"/>
      <c r="U1039" s="123"/>
      <c r="V1039" s="123"/>
      <c r="W1039" s="123"/>
      <c r="X1039" s="123"/>
      <c r="Y1039" s="123"/>
      <c r="Z1039" s="123"/>
      <c r="AA1039" s="123"/>
      <c r="AB1039" s="123"/>
      <c r="AC1039" s="123"/>
      <c r="AD1039" s="123"/>
      <c r="AE1039" s="123"/>
      <c r="AF1039" s="123"/>
      <c r="AG1039" s="123"/>
      <c r="AH1039" s="123"/>
      <c r="AI1039" s="123"/>
      <c r="AJ1039" s="123"/>
      <c r="AK1039" s="123"/>
      <c r="AL1039" s="123"/>
      <c r="AM1039" s="123"/>
      <c r="AN1039" s="123"/>
      <c r="AO1039" s="123"/>
      <c r="AP1039" s="123"/>
      <c r="AQ1039" s="123"/>
      <c r="AR1039" s="123"/>
      <c r="AS1039" s="123"/>
      <c r="AT1039" s="123"/>
      <c r="AU1039" s="123"/>
      <c r="AV1039" s="123"/>
      <c r="AW1039" s="123"/>
      <c r="AX1039" s="123"/>
      <c r="AY1039" s="123"/>
      <c r="AZ1039" s="123"/>
      <c r="BA1039" s="123"/>
      <c r="BB1039" s="123"/>
      <c r="BC1039" s="123"/>
      <c r="BD1039" s="123"/>
      <c r="BE1039" s="123"/>
      <c r="BF1039" s="123"/>
      <c r="BG1039" s="123"/>
      <c r="BH1039" s="123"/>
      <c r="BI1039" s="123"/>
      <c r="BJ1039" s="123"/>
      <c r="BK1039" s="123"/>
    </row>
    <row r="1040" spans="1:63" ht="14.25" customHeight="1" x14ac:dyDescent="0.35">
      <c r="A1040" s="123"/>
      <c r="B1040" s="123"/>
      <c r="C1040" s="123"/>
      <c r="D1040" s="123"/>
      <c r="E1040" s="123"/>
      <c r="F1040" s="123"/>
      <c r="G1040" s="123"/>
      <c r="H1040" s="123"/>
      <c r="I1040" s="173"/>
      <c r="J1040" s="123"/>
      <c r="K1040" s="123"/>
      <c r="L1040" s="123"/>
      <c r="M1040" s="123"/>
      <c r="N1040" s="123"/>
      <c r="O1040" s="123"/>
      <c r="P1040" s="123"/>
      <c r="Q1040" s="123"/>
      <c r="R1040" s="123"/>
      <c r="S1040" s="123"/>
      <c r="T1040" s="123"/>
      <c r="U1040" s="123"/>
      <c r="V1040" s="123"/>
      <c r="W1040" s="123"/>
      <c r="X1040" s="123"/>
      <c r="Y1040" s="123"/>
      <c r="Z1040" s="123"/>
      <c r="AA1040" s="123"/>
      <c r="AB1040" s="123"/>
      <c r="AC1040" s="123"/>
      <c r="AD1040" s="123"/>
      <c r="AE1040" s="123"/>
      <c r="AF1040" s="123"/>
      <c r="AG1040" s="123"/>
      <c r="AH1040" s="123"/>
      <c r="AI1040" s="123"/>
      <c r="AJ1040" s="123"/>
      <c r="AK1040" s="123"/>
      <c r="AL1040" s="123"/>
      <c r="AM1040" s="123"/>
      <c r="AN1040" s="123"/>
      <c r="AO1040" s="123"/>
      <c r="AP1040" s="123"/>
      <c r="AQ1040" s="123"/>
      <c r="AR1040" s="123"/>
      <c r="AS1040" s="123"/>
      <c r="AT1040" s="123"/>
      <c r="AU1040" s="123"/>
      <c r="AV1040" s="123"/>
      <c r="AW1040" s="123"/>
      <c r="AX1040" s="123"/>
      <c r="AY1040" s="123"/>
      <c r="AZ1040" s="123"/>
      <c r="BA1040" s="123"/>
      <c r="BB1040" s="123"/>
      <c r="BC1040" s="123"/>
      <c r="BD1040" s="123"/>
      <c r="BE1040" s="123"/>
      <c r="BF1040" s="123"/>
      <c r="BG1040" s="123"/>
      <c r="BH1040" s="123"/>
      <c r="BI1040" s="123"/>
      <c r="BJ1040" s="123"/>
      <c r="BK1040" s="123"/>
    </row>
    <row r="1041" spans="1:63" ht="14.25" customHeight="1" x14ac:dyDescent="0.35">
      <c r="A1041" s="123"/>
      <c r="B1041" s="123"/>
      <c r="C1041" s="123"/>
      <c r="D1041" s="123"/>
      <c r="E1041" s="123"/>
      <c r="F1041" s="123"/>
      <c r="G1041" s="123"/>
      <c r="H1041" s="123"/>
      <c r="I1041" s="173"/>
      <c r="J1041" s="123"/>
      <c r="K1041" s="123"/>
      <c r="L1041" s="123"/>
      <c r="M1041" s="123"/>
      <c r="N1041" s="123"/>
      <c r="O1041" s="123"/>
      <c r="P1041" s="123"/>
      <c r="Q1041" s="123"/>
      <c r="R1041" s="123"/>
      <c r="S1041" s="123"/>
      <c r="T1041" s="123"/>
      <c r="U1041" s="123"/>
      <c r="V1041" s="123"/>
      <c r="W1041" s="123"/>
      <c r="X1041" s="123"/>
      <c r="Y1041" s="123"/>
      <c r="Z1041" s="123"/>
      <c r="AA1041" s="123"/>
      <c r="AB1041" s="123"/>
      <c r="AC1041" s="123"/>
      <c r="AD1041" s="123"/>
      <c r="AE1041" s="123"/>
      <c r="AF1041" s="123"/>
      <c r="AG1041" s="123"/>
      <c r="AH1041" s="123"/>
      <c r="AI1041" s="123"/>
      <c r="AJ1041" s="123"/>
      <c r="AK1041" s="123"/>
      <c r="AL1041" s="123"/>
      <c r="AM1041" s="123"/>
      <c r="AN1041" s="123"/>
      <c r="AO1041" s="123"/>
      <c r="AP1041" s="123"/>
      <c r="AQ1041" s="123"/>
      <c r="AR1041" s="123"/>
      <c r="AS1041" s="123"/>
      <c r="AT1041" s="123"/>
      <c r="AU1041" s="123"/>
      <c r="AV1041" s="123"/>
      <c r="AW1041" s="123"/>
      <c r="AX1041" s="123"/>
      <c r="AY1041" s="123"/>
      <c r="AZ1041" s="123"/>
      <c r="BA1041" s="123"/>
      <c r="BB1041" s="123"/>
      <c r="BC1041" s="123"/>
      <c r="BD1041" s="123"/>
      <c r="BE1041" s="123"/>
      <c r="BF1041" s="123"/>
      <c r="BG1041" s="123"/>
      <c r="BH1041" s="123"/>
      <c r="BI1041" s="123"/>
      <c r="BJ1041" s="123"/>
      <c r="BK1041" s="123"/>
    </row>
    <row r="1042" spans="1:63" ht="14.25" customHeight="1" x14ac:dyDescent="0.35">
      <c r="A1042" s="123"/>
      <c r="B1042" s="123"/>
      <c r="C1042" s="123"/>
      <c r="D1042" s="123"/>
      <c r="E1042" s="123"/>
      <c r="F1042" s="123"/>
      <c r="G1042" s="123"/>
      <c r="H1042" s="123"/>
      <c r="I1042" s="173"/>
      <c r="J1042" s="123"/>
      <c r="K1042" s="123"/>
      <c r="L1042" s="123"/>
      <c r="M1042" s="123"/>
      <c r="N1042" s="123"/>
      <c r="O1042" s="123"/>
      <c r="P1042" s="123"/>
      <c r="Q1042" s="123"/>
      <c r="R1042" s="123"/>
      <c r="S1042" s="123"/>
      <c r="T1042" s="123"/>
      <c r="U1042" s="123"/>
      <c r="V1042" s="123"/>
      <c r="W1042" s="123"/>
      <c r="X1042" s="123"/>
      <c r="Y1042" s="123"/>
      <c r="Z1042" s="123"/>
      <c r="AA1042" s="123"/>
      <c r="AB1042" s="123"/>
      <c r="AC1042" s="123"/>
      <c r="AD1042" s="123"/>
      <c r="AE1042" s="123"/>
      <c r="AF1042" s="123"/>
      <c r="AG1042" s="123"/>
      <c r="AH1042" s="123"/>
      <c r="AI1042" s="123"/>
      <c r="AJ1042" s="123"/>
      <c r="AK1042" s="123"/>
      <c r="AL1042" s="123"/>
      <c r="AM1042" s="123"/>
      <c r="AN1042" s="123"/>
      <c r="AO1042" s="123"/>
      <c r="AP1042" s="123"/>
      <c r="AQ1042" s="123"/>
      <c r="AR1042" s="123"/>
      <c r="AS1042" s="123"/>
      <c r="AT1042" s="123"/>
      <c r="AU1042" s="123"/>
      <c r="AV1042" s="123"/>
      <c r="AW1042" s="123"/>
      <c r="AX1042" s="123"/>
      <c r="AY1042" s="123"/>
      <c r="AZ1042" s="123"/>
      <c r="BA1042" s="123"/>
      <c r="BB1042" s="123"/>
      <c r="BC1042" s="123"/>
      <c r="BD1042" s="123"/>
      <c r="BE1042" s="123"/>
      <c r="BF1042" s="123"/>
      <c r="BG1042" s="123"/>
      <c r="BH1042" s="123"/>
      <c r="BI1042" s="123"/>
      <c r="BJ1042" s="123"/>
      <c r="BK1042" s="123"/>
    </row>
    <row r="1043" spans="1:63" ht="14.25" customHeight="1" x14ac:dyDescent="0.35">
      <c r="A1043" s="123"/>
      <c r="B1043" s="123"/>
      <c r="C1043" s="123"/>
      <c r="D1043" s="123"/>
      <c r="E1043" s="123"/>
      <c r="F1043" s="123"/>
      <c r="G1043" s="123"/>
      <c r="H1043" s="123"/>
      <c r="I1043" s="173"/>
      <c r="J1043" s="123"/>
      <c r="K1043" s="123"/>
      <c r="L1043" s="123"/>
      <c r="M1043" s="123"/>
      <c r="N1043" s="123"/>
      <c r="O1043" s="123"/>
      <c r="P1043" s="123"/>
      <c r="Q1043" s="123"/>
      <c r="R1043" s="123"/>
      <c r="S1043" s="123"/>
      <c r="T1043" s="123"/>
      <c r="U1043" s="123"/>
      <c r="V1043" s="123"/>
      <c r="W1043" s="123"/>
      <c r="X1043" s="123"/>
      <c r="Y1043" s="123"/>
      <c r="Z1043" s="123"/>
      <c r="AA1043" s="123"/>
      <c r="AB1043" s="123"/>
      <c r="AC1043" s="123"/>
      <c r="AD1043" s="123"/>
      <c r="AE1043" s="123"/>
      <c r="AF1043" s="123"/>
      <c r="AG1043" s="123"/>
      <c r="AH1043" s="123"/>
      <c r="AI1043" s="123"/>
      <c r="AJ1043" s="123"/>
      <c r="AK1043" s="123"/>
      <c r="AL1043" s="123"/>
      <c r="AM1043" s="123"/>
      <c r="AN1043" s="123"/>
      <c r="AO1043" s="123"/>
      <c r="AP1043" s="123"/>
      <c r="AQ1043" s="123"/>
      <c r="AR1043" s="123"/>
      <c r="AS1043" s="123"/>
      <c r="AT1043" s="123"/>
      <c r="AU1043" s="123"/>
      <c r="AV1043" s="123"/>
      <c r="AW1043" s="123"/>
      <c r="AX1043" s="123"/>
      <c r="AY1043" s="123"/>
      <c r="AZ1043" s="123"/>
      <c r="BA1043" s="123"/>
      <c r="BB1043" s="123"/>
      <c r="BC1043" s="123"/>
      <c r="BD1043" s="123"/>
      <c r="BE1043" s="123"/>
      <c r="BF1043" s="123"/>
      <c r="BG1043" s="123"/>
      <c r="BH1043" s="123"/>
      <c r="BI1043" s="123"/>
      <c r="BJ1043" s="123"/>
      <c r="BK1043" s="123"/>
    </row>
    <row r="1044" spans="1:63" ht="14.25" customHeight="1" x14ac:dyDescent="0.35">
      <c r="A1044" s="123"/>
      <c r="B1044" s="123"/>
      <c r="C1044" s="123"/>
      <c r="D1044" s="123"/>
      <c r="E1044" s="123"/>
      <c r="F1044" s="123"/>
      <c r="G1044" s="123"/>
      <c r="H1044" s="123"/>
      <c r="I1044" s="173"/>
      <c r="J1044" s="123"/>
      <c r="K1044" s="123"/>
      <c r="L1044" s="123"/>
      <c r="M1044" s="123"/>
      <c r="N1044" s="123"/>
      <c r="O1044" s="123"/>
      <c r="P1044" s="123"/>
      <c r="Q1044" s="123"/>
      <c r="R1044" s="123"/>
      <c r="S1044" s="123"/>
      <c r="T1044" s="123"/>
      <c r="U1044" s="123"/>
      <c r="V1044" s="123"/>
      <c r="W1044" s="123"/>
      <c r="X1044" s="123"/>
      <c r="Y1044" s="123"/>
      <c r="Z1044" s="123"/>
      <c r="AA1044" s="123"/>
      <c r="AB1044" s="123"/>
      <c r="AC1044" s="123"/>
      <c r="AD1044" s="123"/>
      <c r="AE1044" s="123"/>
      <c r="AF1044" s="123"/>
      <c r="AG1044" s="123"/>
      <c r="AH1044" s="123"/>
      <c r="AI1044" s="123"/>
      <c r="AJ1044" s="123"/>
      <c r="AK1044" s="123"/>
      <c r="AL1044" s="123"/>
      <c r="AM1044" s="123"/>
      <c r="AN1044" s="123"/>
      <c r="AO1044" s="123"/>
      <c r="AP1044" s="123"/>
      <c r="AQ1044" s="123"/>
      <c r="AR1044" s="123"/>
      <c r="AS1044" s="123"/>
      <c r="AT1044" s="123"/>
      <c r="AU1044" s="123"/>
      <c r="AV1044" s="123"/>
      <c r="AW1044" s="123"/>
      <c r="AX1044" s="123"/>
      <c r="AY1044" s="123"/>
      <c r="AZ1044" s="123"/>
      <c r="BA1044" s="123"/>
      <c r="BB1044" s="123"/>
      <c r="BC1044" s="123"/>
      <c r="BD1044" s="123"/>
      <c r="BE1044" s="123"/>
      <c r="BF1044" s="123"/>
      <c r="BG1044" s="123"/>
      <c r="BH1044" s="123"/>
      <c r="BI1044" s="123"/>
      <c r="BJ1044" s="123"/>
      <c r="BK1044" s="123"/>
    </row>
    <row r="1045" spans="1:63" ht="14.25" customHeight="1" x14ac:dyDescent="0.35">
      <c r="A1045" s="123"/>
      <c r="B1045" s="123"/>
      <c r="C1045" s="123"/>
      <c r="D1045" s="123"/>
      <c r="E1045" s="123"/>
      <c r="F1045" s="123"/>
      <c r="G1045" s="123"/>
      <c r="H1045" s="123"/>
      <c r="I1045" s="173"/>
      <c r="J1045" s="123"/>
      <c r="K1045" s="123"/>
      <c r="L1045" s="123"/>
      <c r="M1045" s="123"/>
      <c r="N1045" s="123"/>
      <c r="O1045" s="123"/>
      <c r="P1045" s="123"/>
      <c r="Q1045" s="123"/>
      <c r="R1045" s="123"/>
      <c r="S1045" s="123"/>
      <c r="T1045" s="123"/>
      <c r="U1045" s="123"/>
      <c r="V1045" s="123"/>
      <c r="W1045" s="123"/>
      <c r="X1045" s="123"/>
      <c r="Y1045" s="123"/>
      <c r="Z1045" s="123"/>
      <c r="AA1045" s="123"/>
      <c r="AB1045" s="123"/>
      <c r="AC1045" s="123"/>
      <c r="AD1045" s="123"/>
      <c r="AE1045" s="123"/>
      <c r="AF1045" s="123"/>
      <c r="AG1045" s="123"/>
      <c r="AH1045" s="123"/>
      <c r="AI1045" s="123"/>
      <c r="AJ1045" s="123"/>
      <c r="AK1045" s="123"/>
      <c r="AL1045" s="123"/>
      <c r="AM1045" s="123"/>
      <c r="AN1045" s="123"/>
      <c r="AO1045" s="123"/>
      <c r="AP1045" s="123"/>
      <c r="AQ1045" s="123"/>
      <c r="AR1045" s="123"/>
      <c r="AS1045" s="123"/>
      <c r="AT1045" s="123"/>
      <c r="AU1045" s="123"/>
      <c r="AV1045" s="123"/>
      <c r="AW1045" s="123"/>
      <c r="AX1045" s="123"/>
      <c r="AY1045" s="123"/>
      <c r="AZ1045" s="123"/>
      <c r="BA1045" s="123"/>
      <c r="BB1045" s="123"/>
      <c r="BC1045" s="123"/>
      <c r="BD1045" s="123"/>
      <c r="BE1045" s="123"/>
      <c r="BF1045" s="123"/>
      <c r="BG1045" s="123"/>
      <c r="BH1045" s="123"/>
      <c r="BI1045" s="123"/>
      <c r="BJ1045" s="123"/>
      <c r="BK1045" s="123"/>
    </row>
    <row r="1046" spans="1:63" ht="14.25" customHeight="1" x14ac:dyDescent="0.35">
      <c r="A1046" s="123"/>
      <c r="B1046" s="123"/>
      <c r="C1046" s="123"/>
      <c r="D1046" s="123"/>
      <c r="E1046" s="123"/>
      <c r="F1046" s="123"/>
      <c r="G1046" s="123"/>
      <c r="H1046" s="123"/>
      <c r="I1046" s="173"/>
      <c r="J1046" s="123"/>
      <c r="K1046" s="123"/>
      <c r="L1046" s="123"/>
      <c r="M1046" s="123"/>
      <c r="N1046" s="123"/>
      <c r="O1046" s="123"/>
      <c r="P1046" s="123"/>
      <c r="Q1046" s="123"/>
      <c r="R1046" s="123"/>
      <c r="S1046" s="123"/>
      <c r="T1046" s="123"/>
      <c r="U1046" s="123"/>
      <c r="V1046" s="123"/>
      <c r="W1046" s="123"/>
      <c r="X1046" s="123"/>
      <c r="Y1046" s="123"/>
      <c r="Z1046" s="123"/>
      <c r="AA1046" s="123"/>
      <c r="AB1046" s="123"/>
      <c r="AC1046" s="123"/>
      <c r="AD1046" s="123"/>
      <c r="AE1046" s="123"/>
      <c r="AF1046" s="123"/>
      <c r="AG1046" s="123"/>
      <c r="AH1046" s="123"/>
      <c r="AI1046" s="123"/>
      <c r="AJ1046" s="123"/>
      <c r="AK1046" s="123"/>
      <c r="AL1046" s="123"/>
      <c r="AM1046" s="123"/>
      <c r="AN1046" s="123"/>
      <c r="AO1046" s="123"/>
      <c r="AP1046" s="123"/>
      <c r="AQ1046" s="123"/>
      <c r="AR1046" s="123"/>
      <c r="AS1046" s="123"/>
      <c r="AT1046" s="123"/>
      <c r="AU1046" s="123"/>
      <c r="AV1046" s="123"/>
      <c r="AW1046" s="123"/>
      <c r="AX1046" s="123"/>
      <c r="AY1046" s="123"/>
      <c r="AZ1046" s="123"/>
      <c r="BA1046" s="123"/>
      <c r="BB1046" s="123"/>
      <c r="BC1046" s="123"/>
      <c r="BD1046" s="123"/>
      <c r="BE1046" s="123"/>
      <c r="BF1046" s="123"/>
      <c r="BG1046" s="123"/>
      <c r="BH1046" s="123"/>
      <c r="BI1046" s="123"/>
      <c r="BJ1046" s="123"/>
      <c r="BK1046" s="123"/>
    </row>
    <row r="1047" spans="1:63" ht="14.25" customHeight="1" x14ac:dyDescent="0.35">
      <c r="A1047" s="123"/>
      <c r="B1047" s="123"/>
      <c r="C1047" s="123"/>
      <c r="D1047" s="123"/>
      <c r="E1047" s="123"/>
      <c r="F1047" s="123"/>
      <c r="G1047" s="123"/>
      <c r="H1047" s="123"/>
      <c r="I1047" s="173"/>
      <c r="J1047" s="123"/>
      <c r="K1047" s="123"/>
      <c r="L1047" s="123"/>
      <c r="M1047" s="123"/>
      <c r="N1047" s="123"/>
      <c r="O1047" s="123"/>
      <c r="P1047" s="123"/>
      <c r="Q1047" s="123"/>
      <c r="R1047" s="123"/>
      <c r="S1047" s="123"/>
      <c r="T1047" s="123"/>
      <c r="U1047" s="123"/>
      <c r="V1047" s="123"/>
      <c r="W1047" s="123"/>
      <c r="X1047" s="123"/>
      <c r="Y1047" s="123"/>
      <c r="Z1047" s="123"/>
      <c r="AA1047" s="123"/>
      <c r="AB1047" s="123"/>
      <c r="AC1047" s="123"/>
      <c r="AD1047" s="123"/>
      <c r="AE1047" s="123"/>
      <c r="AF1047" s="123"/>
      <c r="AG1047" s="123"/>
      <c r="AH1047" s="123"/>
      <c r="AI1047" s="123"/>
      <c r="AJ1047" s="123"/>
      <c r="AK1047" s="123"/>
      <c r="AL1047" s="123"/>
      <c r="AM1047" s="123"/>
      <c r="AN1047" s="123"/>
      <c r="AO1047" s="123"/>
      <c r="AP1047" s="123"/>
      <c r="AQ1047" s="123"/>
      <c r="AR1047" s="123"/>
      <c r="AS1047" s="123"/>
      <c r="AT1047" s="123"/>
      <c r="AU1047" s="123"/>
      <c r="AV1047" s="123"/>
      <c r="AW1047" s="123"/>
      <c r="AX1047" s="123"/>
      <c r="AY1047" s="123"/>
      <c r="AZ1047" s="123"/>
      <c r="BA1047" s="123"/>
      <c r="BB1047" s="123"/>
      <c r="BC1047" s="123"/>
      <c r="BD1047" s="123"/>
      <c r="BE1047" s="123"/>
      <c r="BF1047" s="123"/>
      <c r="BG1047" s="123"/>
      <c r="BH1047" s="123"/>
      <c r="BI1047" s="123"/>
      <c r="BJ1047" s="123"/>
      <c r="BK1047" s="123"/>
    </row>
    <row r="1048" spans="1:63" ht="14.25" customHeight="1" x14ac:dyDescent="0.35">
      <c r="A1048" s="123"/>
      <c r="B1048" s="123"/>
      <c r="C1048" s="123"/>
      <c r="D1048" s="123"/>
      <c r="E1048" s="123"/>
      <c r="F1048" s="123"/>
      <c r="G1048" s="123"/>
      <c r="H1048" s="123"/>
      <c r="I1048" s="173"/>
      <c r="J1048" s="123"/>
      <c r="K1048" s="123"/>
      <c r="L1048" s="123"/>
      <c r="M1048" s="123"/>
      <c r="N1048" s="123"/>
      <c r="O1048" s="123"/>
      <c r="P1048" s="123"/>
      <c r="Q1048" s="123"/>
      <c r="R1048" s="123"/>
      <c r="S1048" s="123"/>
      <c r="T1048" s="123"/>
      <c r="U1048" s="123"/>
      <c r="V1048" s="123"/>
      <c r="W1048" s="123"/>
      <c r="X1048" s="123"/>
      <c r="Y1048" s="123"/>
      <c r="Z1048" s="123"/>
      <c r="AA1048" s="123"/>
      <c r="AB1048" s="123"/>
      <c r="AC1048" s="123"/>
      <c r="AD1048" s="123"/>
      <c r="AE1048" s="123"/>
      <c r="AF1048" s="123"/>
      <c r="AG1048" s="123"/>
      <c r="AH1048" s="123"/>
      <c r="AI1048" s="123"/>
      <c r="AJ1048" s="123"/>
      <c r="AK1048" s="123"/>
      <c r="AL1048" s="123"/>
      <c r="AM1048" s="123"/>
      <c r="AN1048" s="123"/>
      <c r="AO1048" s="123"/>
      <c r="AP1048" s="123"/>
      <c r="AQ1048" s="123"/>
      <c r="AR1048" s="123"/>
      <c r="AS1048" s="123"/>
      <c r="AT1048" s="123"/>
      <c r="AU1048" s="123"/>
      <c r="AV1048" s="123"/>
      <c r="AW1048" s="123"/>
      <c r="AX1048" s="123"/>
      <c r="AY1048" s="123"/>
      <c r="AZ1048" s="123"/>
      <c r="BA1048" s="123"/>
      <c r="BB1048" s="123"/>
      <c r="BC1048" s="123"/>
      <c r="BD1048" s="123"/>
      <c r="BE1048" s="123"/>
      <c r="BF1048" s="123"/>
      <c r="BG1048" s="123"/>
      <c r="BH1048" s="123"/>
      <c r="BI1048" s="123"/>
      <c r="BJ1048" s="123"/>
      <c r="BK1048" s="123"/>
    </row>
    <row r="1049" spans="1:63" ht="14.25" customHeight="1" x14ac:dyDescent="0.35">
      <c r="A1049" s="123"/>
      <c r="B1049" s="123"/>
      <c r="C1049" s="123"/>
      <c r="D1049" s="123"/>
      <c r="E1049" s="123"/>
      <c r="F1049" s="123"/>
      <c r="G1049" s="123"/>
      <c r="H1049" s="123"/>
      <c r="I1049" s="173"/>
      <c r="J1049" s="123"/>
      <c r="K1049" s="123"/>
      <c r="L1049" s="123"/>
      <c r="M1049" s="123"/>
      <c r="N1049" s="123"/>
      <c r="O1049" s="123"/>
      <c r="P1049" s="123"/>
      <c r="Q1049" s="123"/>
      <c r="R1049" s="123"/>
      <c r="S1049" s="123"/>
      <c r="T1049" s="123"/>
      <c r="U1049" s="123"/>
      <c r="V1049" s="123"/>
      <c r="W1049" s="123"/>
      <c r="X1049" s="123"/>
      <c r="Y1049" s="123"/>
      <c r="Z1049" s="123"/>
      <c r="AA1049" s="123"/>
      <c r="AB1049" s="123"/>
      <c r="AC1049" s="123"/>
      <c r="AD1049" s="123"/>
      <c r="AE1049" s="123"/>
      <c r="AF1049" s="123"/>
      <c r="AG1049" s="123"/>
      <c r="AH1049" s="123"/>
      <c r="AI1049" s="123"/>
      <c r="AJ1049" s="123"/>
      <c r="AK1049" s="123"/>
      <c r="AL1049" s="123"/>
      <c r="AM1049" s="123"/>
      <c r="AN1049" s="123"/>
      <c r="AO1049" s="123"/>
      <c r="AP1049" s="123"/>
      <c r="AQ1049" s="123"/>
      <c r="AR1049" s="123"/>
      <c r="AS1049" s="123"/>
      <c r="AT1049" s="123"/>
      <c r="AU1049" s="123"/>
      <c r="AV1049" s="123"/>
      <c r="AW1049" s="123"/>
      <c r="AX1049" s="123"/>
      <c r="AY1049" s="123"/>
      <c r="AZ1049" s="123"/>
      <c r="BA1049" s="123"/>
      <c r="BB1049" s="123"/>
      <c r="BC1049" s="123"/>
      <c r="BD1049" s="123"/>
      <c r="BE1049" s="123"/>
      <c r="BF1049" s="123"/>
      <c r="BG1049" s="123"/>
      <c r="BH1049" s="123"/>
      <c r="BI1049" s="123"/>
      <c r="BJ1049" s="123"/>
      <c r="BK1049" s="123"/>
    </row>
    <row r="1050" spans="1:63" ht="14.25" customHeight="1" x14ac:dyDescent="0.35">
      <c r="A1050" s="123"/>
      <c r="B1050" s="123"/>
      <c r="C1050" s="123"/>
      <c r="D1050" s="123"/>
      <c r="E1050" s="123"/>
      <c r="F1050" s="123"/>
      <c r="G1050" s="123"/>
      <c r="H1050" s="123"/>
      <c r="I1050" s="173"/>
      <c r="J1050" s="123"/>
      <c r="K1050" s="123"/>
      <c r="L1050" s="123"/>
      <c r="M1050" s="123"/>
      <c r="N1050" s="123"/>
      <c r="O1050" s="123"/>
      <c r="P1050" s="123"/>
      <c r="Q1050" s="123"/>
      <c r="R1050" s="123"/>
      <c r="S1050" s="123"/>
      <c r="T1050" s="123"/>
      <c r="U1050" s="123"/>
      <c r="V1050" s="123"/>
      <c r="W1050" s="123"/>
      <c r="X1050" s="123"/>
      <c r="Y1050" s="123"/>
      <c r="Z1050" s="123"/>
      <c r="AA1050" s="123"/>
      <c r="AB1050" s="123"/>
      <c r="AC1050" s="123"/>
      <c r="AD1050" s="123"/>
      <c r="AE1050" s="123"/>
      <c r="AF1050" s="123"/>
      <c r="AG1050" s="123"/>
      <c r="AH1050" s="123"/>
      <c r="AI1050" s="123"/>
      <c r="AJ1050" s="123"/>
      <c r="AK1050" s="123"/>
      <c r="AL1050" s="123"/>
      <c r="AM1050" s="123"/>
      <c r="AN1050" s="123"/>
      <c r="AO1050" s="123"/>
      <c r="AP1050" s="123"/>
      <c r="AQ1050" s="123"/>
      <c r="AR1050" s="123"/>
      <c r="AS1050" s="123"/>
      <c r="AT1050" s="123"/>
      <c r="AU1050" s="123"/>
      <c r="AV1050" s="123"/>
      <c r="AW1050" s="123"/>
      <c r="AX1050" s="123"/>
      <c r="AY1050" s="123"/>
      <c r="AZ1050" s="123"/>
      <c r="BA1050" s="123"/>
      <c r="BB1050" s="123"/>
      <c r="BC1050" s="123"/>
      <c r="BD1050" s="123"/>
      <c r="BE1050" s="123"/>
      <c r="BF1050" s="123"/>
      <c r="BG1050" s="123"/>
      <c r="BH1050" s="123"/>
      <c r="BI1050" s="123"/>
      <c r="BJ1050" s="123"/>
      <c r="BK1050" s="123"/>
    </row>
    <row r="1051" spans="1:63" ht="14.25" customHeight="1" x14ac:dyDescent="0.35">
      <c r="A1051" s="123"/>
      <c r="B1051" s="123"/>
      <c r="C1051" s="123"/>
      <c r="D1051" s="123"/>
      <c r="E1051" s="123"/>
      <c r="F1051" s="123"/>
      <c r="G1051" s="123"/>
      <c r="H1051" s="123"/>
      <c r="I1051" s="173"/>
      <c r="J1051" s="123"/>
      <c r="K1051" s="123"/>
      <c r="L1051" s="123"/>
      <c r="M1051" s="123"/>
      <c r="N1051" s="123"/>
      <c r="O1051" s="123"/>
      <c r="P1051" s="123"/>
      <c r="Q1051" s="123"/>
      <c r="R1051" s="123"/>
      <c r="S1051" s="123"/>
      <c r="T1051" s="123"/>
      <c r="U1051" s="123"/>
      <c r="V1051" s="123"/>
      <c r="W1051" s="123"/>
      <c r="X1051" s="123"/>
      <c r="Y1051" s="123"/>
      <c r="Z1051" s="123"/>
      <c r="AA1051" s="123"/>
      <c r="AB1051" s="123"/>
      <c r="AC1051" s="123"/>
      <c r="AD1051" s="123"/>
      <c r="AE1051" s="123"/>
      <c r="AF1051" s="123"/>
      <c r="AG1051" s="123"/>
      <c r="AH1051" s="123"/>
      <c r="AI1051" s="123"/>
      <c r="AJ1051" s="123"/>
      <c r="AK1051" s="123"/>
      <c r="AL1051" s="123"/>
      <c r="AM1051" s="123"/>
      <c r="AN1051" s="123"/>
      <c r="AO1051" s="123"/>
      <c r="AP1051" s="123"/>
      <c r="AQ1051" s="123"/>
      <c r="AR1051" s="123"/>
      <c r="AS1051" s="123"/>
      <c r="AT1051" s="123"/>
      <c r="AU1051" s="123"/>
      <c r="AV1051" s="123"/>
      <c r="AW1051" s="123"/>
      <c r="AX1051" s="123"/>
      <c r="AY1051" s="123"/>
      <c r="AZ1051" s="123"/>
      <c r="BA1051" s="123"/>
      <c r="BB1051" s="123"/>
      <c r="BC1051" s="123"/>
      <c r="BD1051" s="123"/>
      <c r="BE1051" s="123"/>
      <c r="BF1051" s="123"/>
      <c r="BG1051" s="123"/>
      <c r="BH1051" s="123"/>
      <c r="BI1051" s="123"/>
      <c r="BJ1051" s="123"/>
      <c r="BK1051" s="123"/>
    </row>
    <row r="1052" spans="1:63" ht="14.25" customHeight="1" x14ac:dyDescent="0.35">
      <c r="A1052" s="123"/>
      <c r="B1052" s="123"/>
      <c r="C1052" s="123"/>
      <c r="D1052" s="123"/>
      <c r="E1052" s="123"/>
      <c r="F1052" s="123"/>
      <c r="G1052" s="123"/>
      <c r="H1052" s="123"/>
      <c r="I1052" s="173"/>
      <c r="J1052" s="123"/>
      <c r="K1052" s="123"/>
      <c r="L1052" s="123"/>
      <c r="M1052" s="123"/>
      <c r="N1052" s="123"/>
      <c r="O1052" s="123"/>
      <c r="P1052" s="123"/>
      <c r="Q1052" s="123"/>
      <c r="R1052" s="123"/>
      <c r="S1052" s="123"/>
      <c r="T1052" s="123"/>
      <c r="U1052" s="123"/>
      <c r="V1052" s="123"/>
      <c r="W1052" s="123"/>
      <c r="X1052" s="123"/>
      <c r="Y1052" s="123"/>
      <c r="Z1052" s="123"/>
      <c r="AA1052" s="123"/>
      <c r="AB1052" s="123"/>
      <c r="AC1052" s="123"/>
      <c r="AD1052" s="123"/>
      <c r="AE1052" s="123"/>
      <c r="AF1052" s="123"/>
      <c r="AG1052" s="123"/>
      <c r="AH1052" s="123"/>
      <c r="AI1052" s="123"/>
      <c r="AJ1052" s="123"/>
      <c r="AK1052" s="123"/>
      <c r="AL1052" s="123"/>
      <c r="AM1052" s="123"/>
      <c r="AN1052" s="123"/>
      <c r="AO1052" s="123"/>
      <c r="AP1052" s="123"/>
      <c r="AQ1052" s="123"/>
      <c r="AR1052" s="123"/>
      <c r="AS1052" s="123"/>
      <c r="AT1052" s="123"/>
      <c r="AU1052" s="123"/>
      <c r="AV1052" s="123"/>
      <c r="AW1052" s="123"/>
      <c r="AX1052" s="123"/>
      <c r="AY1052" s="123"/>
      <c r="AZ1052" s="123"/>
      <c r="BA1052" s="123"/>
      <c r="BB1052" s="123"/>
      <c r="BC1052" s="123"/>
      <c r="BD1052" s="123"/>
      <c r="BE1052" s="123"/>
      <c r="BF1052" s="123"/>
      <c r="BG1052" s="123"/>
      <c r="BH1052" s="123"/>
      <c r="BI1052" s="123"/>
      <c r="BJ1052" s="123"/>
      <c r="BK1052" s="123"/>
    </row>
    <row r="1053" spans="1:63" ht="14.25" customHeight="1" x14ac:dyDescent="0.35">
      <c r="A1053" s="123"/>
      <c r="B1053" s="123"/>
      <c r="C1053" s="123"/>
      <c r="D1053" s="123"/>
      <c r="E1053" s="123"/>
      <c r="F1053" s="123"/>
      <c r="G1053" s="123"/>
      <c r="H1053" s="123"/>
      <c r="I1053" s="173"/>
      <c r="J1053" s="123"/>
      <c r="K1053" s="123"/>
      <c r="L1053" s="123"/>
      <c r="M1053" s="123"/>
      <c r="N1053" s="123"/>
      <c r="O1053" s="123"/>
      <c r="P1053" s="123"/>
      <c r="Q1053" s="123"/>
      <c r="R1053" s="123"/>
      <c r="S1053" s="123"/>
      <c r="T1053" s="123"/>
      <c r="U1053" s="123"/>
      <c r="V1053" s="123"/>
      <c r="W1053" s="123"/>
      <c r="X1053" s="123"/>
      <c r="Y1053" s="123"/>
      <c r="Z1053" s="123"/>
      <c r="AA1053" s="123"/>
      <c r="AB1053" s="123"/>
      <c r="AC1053" s="123"/>
      <c r="AD1053" s="123"/>
      <c r="AE1053" s="123"/>
      <c r="AF1053" s="123"/>
      <c r="AG1053" s="123"/>
      <c r="AH1053" s="123"/>
      <c r="AI1053" s="123"/>
      <c r="AJ1053" s="123"/>
      <c r="AK1053" s="123"/>
      <c r="AL1053" s="123"/>
      <c r="AM1053" s="123"/>
      <c r="AN1053" s="123"/>
      <c r="AO1053" s="123"/>
      <c r="AP1053" s="123"/>
      <c r="AQ1053" s="123"/>
      <c r="AR1053" s="123"/>
      <c r="AS1053" s="123"/>
      <c r="AT1053" s="123"/>
      <c r="AU1053" s="123"/>
      <c r="AV1053" s="123"/>
      <c r="AW1053" s="123"/>
      <c r="AX1053" s="123"/>
      <c r="AY1053" s="123"/>
      <c r="AZ1053" s="123"/>
      <c r="BA1053" s="123"/>
      <c r="BB1053" s="123"/>
      <c r="BC1053" s="123"/>
      <c r="BD1053" s="123"/>
      <c r="BE1053" s="123"/>
      <c r="BF1053" s="123"/>
      <c r="BG1053" s="123"/>
      <c r="BH1053" s="123"/>
      <c r="BI1053" s="123"/>
      <c r="BJ1053" s="123"/>
      <c r="BK1053" s="123"/>
    </row>
    <row r="1054" spans="1:63" ht="14.25" customHeight="1" x14ac:dyDescent="0.35">
      <c r="A1054" s="123"/>
      <c r="B1054" s="123"/>
      <c r="C1054" s="123"/>
      <c r="D1054" s="123"/>
      <c r="E1054" s="123"/>
      <c r="F1054" s="123"/>
      <c r="G1054" s="123"/>
      <c r="H1054" s="123"/>
      <c r="I1054" s="173"/>
      <c r="J1054" s="123"/>
      <c r="K1054" s="123"/>
      <c r="L1054" s="123"/>
      <c r="M1054" s="123"/>
      <c r="N1054" s="123"/>
      <c r="O1054" s="123"/>
      <c r="P1054" s="123"/>
      <c r="Q1054" s="123"/>
      <c r="R1054" s="123"/>
      <c r="S1054" s="123"/>
      <c r="T1054" s="123"/>
      <c r="U1054" s="123"/>
      <c r="V1054" s="123"/>
      <c r="W1054" s="123"/>
      <c r="X1054" s="123"/>
      <c r="Y1054" s="123"/>
      <c r="Z1054" s="123"/>
      <c r="AA1054" s="123"/>
      <c r="AB1054" s="123"/>
      <c r="AC1054" s="123"/>
      <c r="AD1054" s="123"/>
      <c r="AE1054" s="123"/>
      <c r="AF1054" s="123"/>
      <c r="AG1054" s="123"/>
      <c r="AH1054" s="123"/>
      <c r="AI1054" s="123"/>
      <c r="AJ1054" s="123"/>
      <c r="AK1054" s="123"/>
      <c r="AL1054" s="123"/>
      <c r="AM1054" s="123"/>
      <c r="AN1054" s="123"/>
      <c r="AO1054" s="123"/>
      <c r="AP1054" s="123"/>
      <c r="AQ1054" s="123"/>
      <c r="AR1054" s="123"/>
      <c r="AS1054" s="123"/>
      <c r="AT1054" s="123"/>
      <c r="AU1054" s="123"/>
      <c r="AV1054" s="123"/>
      <c r="AW1054" s="123"/>
      <c r="AX1054" s="123"/>
      <c r="AY1054" s="123"/>
      <c r="AZ1054" s="123"/>
      <c r="BA1054" s="123"/>
      <c r="BB1054" s="123"/>
      <c r="BC1054" s="123"/>
      <c r="BD1054" s="123"/>
      <c r="BE1054" s="123"/>
      <c r="BF1054" s="123"/>
      <c r="BG1054" s="123"/>
      <c r="BH1054" s="123"/>
      <c r="BI1054" s="123"/>
      <c r="BJ1054" s="123"/>
      <c r="BK1054" s="123"/>
    </row>
    <row r="1055" spans="1:63" ht="14.25" customHeight="1" x14ac:dyDescent="0.35">
      <c r="A1055" s="123"/>
      <c r="B1055" s="123"/>
      <c r="C1055" s="123"/>
      <c r="D1055" s="123"/>
      <c r="E1055" s="123"/>
      <c r="F1055" s="123"/>
      <c r="G1055" s="123"/>
      <c r="H1055" s="123"/>
      <c r="I1055" s="173"/>
      <c r="J1055" s="123"/>
      <c r="K1055" s="123"/>
      <c r="L1055" s="123"/>
      <c r="M1055" s="123"/>
      <c r="N1055" s="123"/>
      <c r="O1055" s="123"/>
      <c r="P1055" s="123"/>
      <c r="Q1055" s="123"/>
      <c r="R1055" s="123"/>
      <c r="S1055" s="123"/>
      <c r="T1055" s="123"/>
      <c r="U1055" s="123"/>
      <c r="V1055" s="123"/>
      <c r="W1055" s="123"/>
      <c r="X1055" s="123"/>
      <c r="Y1055" s="123"/>
      <c r="Z1055" s="123"/>
      <c r="AA1055" s="123"/>
      <c r="AB1055" s="123"/>
      <c r="AC1055" s="123"/>
      <c r="AD1055" s="123"/>
      <c r="AE1055" s="123"/>
      <c r="AF1055" s="123"/>
      <c r="AG1055" s="123"/>
      <c r="AH1055" s="123"/>
      <c r="AI1055" s="123"/>
      <c r="AJ1055" s="123"/>
      <c r="AK1055" s="123"/>
      <c r="AL1055" s="123"/>
      <c r="AM1055" s="123"/>
      <c r="AN1055" s="123"/>
      <c r="AO1055" s="123"/>
      <c r="AP1055" s="123"/>
      <c r="AQ1055" s="123"/>
      <c r="AR1055" s="123"/>
      <c r="AS1055" s="123"/>
      <c r="AT1055" s="123"/>
      <c r="AU1055" s="123"/>
      <c r="AV1055" s="123"/>
      <c r="AW1055" s="123"/>
      <c r="AX1055" s="123"/>
      <c r="AY1055" s="123"/>
      <c r="AZ1055" s="123"/>
      <c r="BA1055" s="123"/>
      <c r="BB1055" s="123"/>
      <c r="BC1055" s="123"/>
      <c r="BD1055" s="123"/>
      <c r="BE1055" s="123"/>
      <c r="BF1055" s="123"/>
      <c r="BG1055" s="123"/>
      <c r="BH1055" s="123"/>
      <c r="BI1055" s="123"/>
      <c r="BJ1055" s="123"/>
      <c r="BK1055" s="123"/>
    </row>
    <row r="1056" spans="1:63" ht="14.25" customHeight="1" x14ac:dyDescent="0.35">
      <c r="A1056" s="123"/>
      <c r="B1056" s="123"/>
      <c r="C1056" s="123"/>
      <c r="D1056" s="123"/>
      <c r="E1056" s="123"/>
      <c r="F1056" s="123"/>
      <c r="G1056" s="123"/>
      <c r="H1056" s="123"/>
      <c r="I1056" s="173"/>
      <c r="J1056" s="123"/>
      <c r="K1056" s="123"/>
      <c r="L1056" s="123"/>
      <c r="M1056" s="123"/>
      <c r="N1056" s="123"/>
      <c r="O1056" s="123"/>
      <c r="P1056" s="123"/>
      <c r="Q1056" s="123"/>
      <c r="R1056" s="123"/>
      <c r="S1056" s="123"/>
      <c r="T1056" s="123"/>
      <c r="U1056" s="123"/>
      <c r="V1056" s="123"/>
      <c r="W1056" s="123"/>
      <c r="X1056" s="123"/>
      <c r="Y1056" s="123"/>
      <c r="Z1056" s="123"/>
      <c r="AA1056" s="123"/>
      <c r="AB1056" s="123"/>
      <c r="AC1056" s="123"/>
      <c r="AD1056" s="123"/>
      <c r="AE1056" s="123"/>
      <c r="AF1056" s="123"/>
      <c r="AG1056" s="123"/>
      <c r="AH1056" s="123"/>
      <c r="AI1056" s="123"/>
      <c r="AJ1056" s="123"/>
      <c r="AK1056" s="123"/>
      <c r="AL1056" s="123"/>
      <c r="AM1056" s="123"/>
      <c r="AN1056" s="123"/>
      <c r="AO1056" s="123"/>
      <c r="AP1056" s="123"/>
      <c r="AQ1056" s="123"/>
      <c r="AR1056" s="123"/>
      <c r="AS1056" s="123"/>
      <c r="AT1056" s="123"/>
      <c r="AU1056" s="123"/>
      <c r="AV1056" s="123"/>
      <c r="AW1056" s="123"/>
      <c r="AX1056" s="123"/>
      <c r="AY1056" s="123"/>
      <c r="AZ1056" s="123"/>
      <c r="BA1056" s="123"/>
      <c r="BB1056" s="123"/>
      <c r="BC1056" s="123"/>
      <c r="BD1056" s="123"/>
      <c r="BE1056" s="123"/>
      <c r="BF1056" s="123"/>
      <c r="BG1056" s="123"/>
      <c r="BH1056" s="123"/>
      <c r="BI1056" s="123"/>
      <c r="BJ1056" s="123"/>
      <c r="BK1056" s="123"/>
    </row>
    <row r="1057" spans="1:63" ht="14.25" customHeight="1" x14ac:dyDescent="0.35">
      <c r="A1057" s="123"/>
      <c r="B1057" s="123"/>
      <c r="C1057" s="123"/>
      <c r="D1057" s="123"/>
      <c r="E1057" s="123"/>
      <c r="F1057" s="123"/>
      <c r="G1057" s="123"/>
      <c r="H1057" s="123"/>
      <c r="I1057" s="173"/>
      <c r="J1057" s="123"/>
      <c r="K1057" s="123"/>
      <c r="L1057" s="123"/>
      <c r="M1057" s="123"/>
      <c r="N1057" s="123"/>
      <c r="O1057" s="123"/>
      <c r="P1057" s="123"/>
      <c r="Q1057" s="123"/>
      <c r="R1057" s="123"/>
      <c r="S1057" s="123"/>
      <c r="T1057" s="123"/>
      <c r="U1057" s="123"/>
      <c r="V1057" s="123"/>
      <c r="W1057" s="123"/>
      <c r="X1057" s="123"/>
      <c r="Y1057" s="123"/>
      <c r="Z1057" s="123"/>
      <c r="AA1057" s="123"/>
      <c r="AB1057" s="123"/>
      <c r="AC1057" s="123"/>
      <c r="AD1057" s="123"/>
      <c r="AE1057" s="123"/>
      <c r="AF1057" s="123"/>
      <c r="AG1057" s="123"/>
      <c r="AH1057" s="123"/>
      <c r="AI1057" s="123"/>
      <c r="AJ1057" s="123"/>
      <c r="AK1057" s="123"/>
      <c r="AL1057" s="123"/>
      <c r="AM1057" s="123"/>
      <c r="AN1057" s="123"/>
      <c r="AO1057" s="123"/>
      <c r="AP1057" s="123"/>
      <c r="AQ1057" s="123"/>
      <c r="AR1057" s="123"/>
      <c r="AS1057" s="123"/>
      <c r="AT1057" s="123"/>
      <c r="AU1057" s="123"/>
      <c r="AV1057" s="123"/>
      <c r="AW1057" s="123"/>
      <c r="AX1057" s="123"/>
      <c r="AY1057" s="123"/>
      <c r="AZ1057" s="123"/>
      <c r="BA1057" s="123"/>
      <c r="BB1057" s="123"/>
      <c r="BC1057" s="123"/>
      <c r="BD1057" s="123"/>
      <c r="BE1057" s="123"/>
      <c r="BF1057" s="123"/>
      <c r="BG1057" s="123"/>
      <c r="BH1057" s="123"/>
      <c r="BI1057" s="123"/>
      <c r="BJ1057" s="123"/>
      <c r="BK1057" s="123"/>
    </row>
    <row r="1058" spans="1:63" ht="14.25" customHeight="1" x14ac:dyDescent="0.35">
      <c r="A1058" s="123"/>
      <c r="B1058" s="123"/>
      <c r="C1058" s="123"/>
      <c r="D1058" s="123"/>
      <c r="E1058" s="123"/>
      <c r="F1058" s="123"/>
      <c r="G1058" s="123"/>
      <c r="H1058" s="123"/>
      <c r="I1058" s="173"/>
      <c r="J1058" s="123"/>
      <c r="K1058" s="123"/>
      <c r="L1058" s="123"/>
      <c r="M1058" s="123"/>
      <c r="N1058" s="123"/>
      <c r="O1058" s="123"/>
      <c r="P1058" s="123"/>
      <c r="Q1058" s="123"/>
      <c r="R1058" s="123"/>
      <c r="S1058" s="123"/>
      <c r="T1058" s="123"/>
      <c r="U1058" s="123"/>
      <c r="V1058" s="123"/>
      <c r="W1058" s="123"/>
      <c r="X1058" s="123"/>
      <c r="Y1058" s="123"/>
      <c r="Z1058" s="123"/>
      <c r="AA1058" s="123"/>
      <c r="AB1058" s="123"/>
      <c r="AC1058" s="123"/>
      <c r="AD1058" s="123"/>
      <c r="AE1058" s="123"/>
      <c r="AF1058" s="123"/>
      <c r="AG1058" s="123"/>
      <c r="AH1058" s="123"/>
      <c r="AI1058" s="123"/>
      <c r="AJ1058" s="123"/>
      <c r="AK1058" s="123"/>
      <c r="AL1058" s="123"/>
      <c r="AM1058" s="123"/>
      <c r="AN1058" s="123"/>
      <c r="AO1058" s="123"/>
      <c r="AP1058" s="123"/>
      <c r="AQ1058" s="123"/>
      <c r="AR1058" s="123"/>
      <c r="AS1058" s="123"/>
      <c r="AT1058" s="123"/>
      <c r="AU1058" s="123"/>
      <c r="AV1058" s="123"/>
      <c r="AW1058" s="123"/>
      <c r="AX1058" s="123"/>
      <c r="AY1058" s="123"/>
      <c r="AZ1058" s="123"/>
      <c r="BA1058" s="123"/>
      <c r="BB1058" s="123"/>
      <c r="BC1058" s="123"/>
      <c r="BD1058" s="123"/>
      <c r="BE1058" s="123"/>
      <c r="BF1058" s="123"/>
      <c r="BG1058" s="123"/>
      <c r="BH1058" s="123"/>
      <c r="BI1058" s="123"/>
      <c r="BJ1058" s="123"/>
      <c r="BK1058" s="123"/>
    </row>
    <row r="1059" spans="1:63" ht="14.25" customHeight="1" x14ac:dyDescent="0.35">
      <c r="A1059" s="123"/>
      <c r="B1059" s="123"/>
      <c r="C1059" s="123"/>
      <c r="D1059" s="123"/>
      <c r="E1059" s="123"/>
      <c r="F1059" s="123"/>
      <c r="G1059" s="123"/>
      <c r="H1059" s="123"/>
      <c r="I1059" s="173"/>
      <c r="J1059" s="123"/>
      <c r="K1059" s="123"/>
      <c r="L1059" s="123"/>
      <c r="M1059" s="123"/>
      <c r="N1059" s="123"/>
      <c r="O1059" s="123"/>
      <c r="P1059" s="123"/>
      <c r="Q1059" s="123"/>
      <c r="R1059" s="123"/>
      <c r="S1059" s="123"/>
      <c r="T1059" s="123"/>
      <c r="U1059" s="123"/>
      <c r="V1059" s="123"/>
      <c r="W1059" s="123"/>
      <c r="X1059" s="123"/>
      <c r="Y1059" s="123"/>
      <c r="Z1059" s="123"/>
      <c r="AA1059" s="123"/>
      <c r="AB1059" s="123"/>
      <c r="AC1059" s="123"/>
      <c r="AD1059" s="123"/>
      <c r="AE1059" s="123"/>
      <c r="AF1059" s="123"/>
      <c r="AG1059" s="123"/>
      <c r="AH1059" s="123"/>
      <c r="AI1059" s="123"/>
      <c r="AJ1059" s="123"/>
      <c r="AK1059" s="123"/>
      <c r="AL1059" s="123"/>
      <c r="AM1059" s="123"/>
      <c r="AN1059" s="123"/>
      <c r="AO1059" s="123"/>
      <c r="AP1059" s="123"/>
      <c r="AQ1059" s="123"/>
      <c r="AR1059" s="123"/>
      <c r="AS1059" s="123"/>
      <c r="AT1059" s="123"/>
      <c r="AU1059" s="123"/>
      <c r="AV1059" s="123"/>
      <c r="AW1059" s="123"/>
      <c r="AX1059" s="123"/>
      <c r="AY1059" s="123"/>
      <c r="AZ1059" s="123"/>
      <c r="BA1059" s="123"/>
      <c r="BB1059" s="123"/>
      <c r="BC1059" s="123"/>
      <c r="BD1059" s="123"/>
      <c r="BE1059" s="123"/>
      <c r="BF1059" s="123"/>
      <c r="BG1059" s="123"/>
      <c r="BH1059" s="123"/>
      <c r="BI1059" s="123"/>
      <c r="BJ1059" s="123"/>
      <c r="BK1059" s="123"/>
    </row>
    <row r="1060" spans="1:63" ht="14.25" customHeight="1" x14ac:dyDescent="0.35">
      <c r="A1060" s="123"/>
      <c r="B1060" s="123"/>
      <c r="C1060" s="123"/>
      <c r="D1060" s="123"/>
      <c r="E1060" s="123"/>
      <c r="F1060" s="123"/>
      <c r="G1060" s="123"/>
      <c r="H1060" s="123"/>
      <c r="I1060" s="173"/>
      <c r="J1060" s="123"/>
      <c r="K1060" s="123"/>
      <c r="L1060" s="123"/>
      <c r="M1060" s="123"/>
      <c r="N1060" s="123"/>
      <c r="O1060" s="123"/>
      <c r="P1060" s="123"/>
      <c r="Q1060" s="123"/>
      <c r="R1060" s="123"/>
      <c r="S1060" s="123"/>
      <c r="T1060" s="123"/>
      <c r="U1060" s="123"/>
      <c r="V1060" s="123"/>
      <c r="W1060" s="123"/>
      <c r="X1060" s="123"/>
      <c r="Y1060" s="123"/>
      <c r="Z1060" s="123"/>
      <c r="AA1060" s="123"/>
      <c r="AB1060" s="123"/>
      <c r="AC1060" s="123"/>
      <c r="AD1060" s="123"/>
      <c r="AE1060" s="123"/>
      <c r="AF1060" s="123"/>
      <c r="AG1060" s="123"/>
      <c r="AH1060" s="123"/>
      <c r="AI1060" s="123"/>
      <c r="AJ1060" s="123"/>
      <c r="AK1060" s="123"/>
      <c r="AL1060" s="123"/>
      <c r="AM1060" s="123"/>
      <c r="AN1060" s="123"/>
      <c r="AO1060" s="123"/>
      <c r="AP1060" s="123"/>
      <c r="AQ1060" s="123"/>
      <c r="AR1060" s="123"/>
      <c r="AS1060" s="123"/>
      <c r="AT1060" s="123"/>
      <c r="AU1060" s="123"/>
      <c r="AV1060" s="123"/>
      <c r="AW1060" s="123"/>
      <c r="AX1060" s="123"/>
      <c r="AY1060" s="123"/>
      <c r="AZ1060" s="123"/>
      <c r="BA1060" s="123"/>
      <c r="BB1060" s="123"/>
      <c r="BC1060" s="123"/>
      <c r="BD1060" s="123"/>
      <c r="BE1060" s="123"/>
      <c r="BF1060" s="123"/>
      <c r="BG1060" s="123"/>
      <c r="BH1060" s="123"/>
      <c r="BI1060" s="123"/>
      <c r="BJ1060" s="123"/>
      <c r="BK1060" s="123"/>
    </row>
    <row r="1061" spans="1:63" ht="14.25" customHeight="1" x14ac:dyDescent="0.35">
      <c r="A1061" s="123"/>
      <c r="B1061" s="123"/>
      <c r="C1061" s="123"/>
      <c r="D1061" s="123"/>
      <c r="E1061" s="123"/>
      <c r="F1061" s="123"/>
      <c r="G1061" s="123"/>
      <c r="H1061" s="123"/>
      <c r="I1061" s="173"/>
      <c r="J1061" s="123"/>
      <c r="K1061" s="123"/>
      <c r="L1061" s="123"/>
      <c r="M1061" s="123"/>
      <c r="N1061" s="123"/>
      <c r="O1061" s="123"/>
      <c r="P1061" s="123"/>
      <c r="Q1061" s="123"/>
      <c r="R1061" s="123"/>
      <c r="S1061" s="123"/>
      <c r="T1061" s="123"/>
      <c r="U1061" s="123"/>
      <c r="V1061" s="123"/>
      <c r="W1061" s="123"/>
      <c r="X1061" s="123"/>
      <c r="Y1061" s="123"/>
      <c r="Z1061" s="123"/>
      <c r="AA1061" s="123"/>
      <c r="AB1061" s="123"/>
      <c r="AC1061" s="123"/>
      <c r="AD1061" s="123"/>
      <c r="AE1061" s="123"/>
      <c r="AF1061" s="123"/>
      <c r="AG1061" s="123"/>
      <c r="AH1061" s="123"/>
      <c r="AI1061" s="123"/>
      <c r="AJ1061" s="123"/>
      <c r="AK1061" s="123"/>
      <c r="AL1061" s="123"/>
      <c r="AM1061" s="123"/>
      <c r="AN1061" s="123"/>
      <c r="AO1061" s="123"/>
      <c r="AP1061" s="123"/>
      <c r="AQ1061" s="123"/>
      <c r="AR1061" s="123"/>
      <c r="AS1061" s="123"/>
      <c r="AT1061" s="123"/>
      <c r="AU1061" s="123"/>
      <c r="AV1061" s="123"/>
      <c r="AW1061" s="123"/>
      <c r="AX1061" s="123"/>
      <c r="AY1061" s="123"/>
      <c r="AZ1061" s="123"/>
      <c r="BA1061" s="123"/>
      <c r="BB1061" s="123"/>
      <c r="BC1061" s="123"/>
      <c r="BD1061" s="123"/>
      <c r="BE1061" s="123"/>
      <c r="BF1061" s="123"/>
      <c r="BG1061" s="123"/>
      <c r="BH1061" s="123"/>
      <c r="BI1061" s="123"/>
      <c r="BJ1061" s="123"/>
      <c r="BK1061" s="123"/>
    </row>
    <row r="1062" spans="1:63" ht="14.25" customHeight="1" x14ac:dyDescent="0.35">
      <c r="A1062" s="123"/>
      <c r="B1062" s="123"/>
      <c r="C1062" s="123"/>
      <c r="D1062" s="123"/>
      <c r="E1062" s="123"/>
      <c r="F1062" s="123"/>
      <c r="G1062" s="123"/>
      <c r="H1062" s="123"/>
      <c r="I1062" s="173"/>
      <c r="J1062" s="123"/>
      <c r="K1062" s="123"/>
      <c r="L1062" s="123"/>
      <c r="M1062" s="123"/>
      <c r="N1062" s="123"/>
      <c r="O1062" s="123"/>
      <c r="P1062" s="123"/>
      <c r="Q1062" s="123"/>
      <c r="R1062" s="123"/>
      <c r="S1062" s="123"/>
      <c r="T1062" s="123"/>
      <c r="U1062" s="123"/>
      <c r="V1062" s="123"/>
      <c r="W1062" s="123"/>
      <c r="X1062" s="123"/>
      <c r="Y1062" s="123"/>
      <c r="Z1062" s="123"/>
      <c r="AA1062" s="123"/>
      <c r="AB1062" s="123"/>
      <c r="AC1062" s="123"/>
      <c r="AD1062" s="123"/>
      <c r="AE1062" s="123"/>
      <c r="AF1062" s="123"/>
      <c r="AG1062" s="123"/>
      <c r="AH1062" s="123"/>
      <c r="AI1062" s="123"/>
      <c r="AJ1062" s="123"/>
      <c r="AK1062" s="123"/>
      <c r="AL1062" s="123"/>
      <c r="AM1062" s="123"/>
      <c r="AN1062" s="123"/>
      <c r="AO1062" s="123"/>
      <c r="AP1062" s="123"/>
      <c r="AQ1062" s="123"/>
      <c r="AR1062" s="123"/>
      <c r="AS1062" s="123"/>
      <c r="AT1062" s="123"/>
      <c r="AU1062" s="123"/>
      <c r="AV1062" s="123"/>
      <c r="AW1062" s="123"/>
      <c r="AX1062" s="123"/>
      <c r="AY1062" s="123"/>
      <c r="AZ1062" s="123"/>
      <c r="BA1062" s="123"/>
      <c r="BB1062" s="123"/>
      <c r="BC1062" s="123"/>
      <c r="BD1062" s="123"/>
      <c r="BE1062" s="123"/>
      <c r="BF1062" s="123"/>
      <c r="BG1062" s="123"/>
      <c r="BH1062" s="123"/>
      <c r="BI1062" s="123"/>
      <c r="BJ1062" s="123"/>
      <c r="BK1062" s="123"/>
    </row>
    <row r="1063" spans="1:63" ht="14.25" customHeight="1" x14ac:dyDescent="0.35">
      <c r="A1063" s="123"/>
      <c r="B1063" s="123"/>
      <c r="C1063" s="123"/>
      <c r="D1063" s="123"/>
      <c r="E1063" s="123"/>
      <c r="F1063" s="123"/>
      <c r="G1063" s="123"/>
      <c r="H1063" s="123"/>
      <c r="I1063" s="173"/>
      <c r="J1063" s="123"/>
      <c r="K1063" s="123"/>
      <c r="L1063" s="123"/>
      <c r="M1063" s="123"/>
      <c r="N1063" s="123"/>
      <c r="O1063" s="123"/>
      <c r="P1063" s="123"/>
      <c r="Q1063" s="123"/>
      <c r="R1063" s="123"/>
      <c r="S1063" s="123"/>
      <c r="T1063" s="123"/>
      <c r="U1063" s="123"/>
      <c r="V1063" s="123"/>
      <c r="W1063" s="123"/>
      <c r="X1063" s="123"/>
      <c r="Y1063" s="123"/>
      <c r="Z1063" s="123"/>
      <c r="AA1063" s="123"/>
      <c r="AB1063" s="123"/>
      <c r="AC1063" s="123"/>
      <c r="AD1063" s="123"/>
      <c r="AE1063" s="123"/>
      <c r="AF1063" s="123"/>
      <c r="AG1063" s="123"/>
      <c r="AH1063" s="123"/>
      <c r="AI1063" s="123"/>
      <c r="AJ1063" s="123"/>
      <c r="AK1063" s="123"/>
      <c r="AL1063" s="123"/>
      <c r="AM1063" s="123"/>
      <c r="AN1063" s="123"/>
      <c r="AO1063" s="123"/>
      <c r="AP1063" s="123"/>
      <c r="AQ1063" s="123"/>
      <c r="AR1063" s="123"/>
      <c r="AS1063" s="123"/>
      <c r="AT1063" s="123"/>
      <c r="AU1063" s="123"/>
      <c r="AV1063" s="123"/>
      <c r="AW1063" s="123"/>
      <c r="AX1063" s="123"/>
      <c r="AY1063" s="123"/>
      <c r="AZ1063" s="123"/>
      <c r="BA1063" s="123"/>
      <c r="BB1063" s="123"/>
      <c r="BC1063" s="123"/>
      <c r="BD1063" s="123"/>
      <c r="BE1063" s="123"/>
      <c r="BF1063" s="123"/>
      <c r="BG1063" s="123"/>
      <c r="BH1063" s="123"/>
      <c r="BI1063" s="123"/>
      <c r="BJ1063" s="123"/>
      <c r="BK1063" s="123"/>
    </row>
    <row r="1064" spans="1:63" ht="14.25" customHeight="1" x14ac:dyDescent="0.35">
      <c r="A1064" s="123"/>
      <c r="B1064" s="123"/>
      <c r="C1064" s="123"/>
      <c r="D1064" s="123"/>
      <c r="E1064" s="123"/>
      <c r="F1064" s="123"/>
      <c r="G1064" s="123"/>
      <c r="H1064" s="123"/>
      <c r="I1064" s="173"/>
      <c r="J1064" s="123"/>
      <c r="K1064" s="123"/>
      <c r="L1064" s="123"/>
      <c r="M1064" s="123"/>
      <c r="N1064" s="123"/>
      <c r="O1064" s="123"/>
      <c r="P1064" s="123"/>
      <c r="Q1064" s="123"/>
      <c r="R1064" s="123"/>
      <c r="S1064" s="123"/>
      <c r="T1064" s="123"/>
      <c r="U1064" s="123"/>
      <c r="V1064" s="123"/>
      <c r="W1064" s="123"/>
      <c r="X1064" s="123"/>
      <c r="Y1064" s="123"/>
      <c r="Z1064" s="123"/>
      <c r="AA1064" s="123"/>
      <c r="AB1064" s="123"/>
      <c r="AC1064" s="123"/>
      <c r="AD1064" s="123"/>
      <c r="AE1064" s="123"/>
      <c r="AF1064" s="123"/>
      <c r="AG1064" s="123"/>
      <c r="AH1064" s="123"/>
      <c r="AI1064" s="123"/>
      <c r="AJ1064" s="123"/>
      <c r="AK1064" s="123"/>
      <c r="AL1064" s="123"/>
      <c r="AM1064" s="123"/>
      <c r="AN1064" s="123"/>
      <c r="AO1064" s="123"/>
      <c r="AP1064" s="123"/>
      <c r="AQ1064" s="123"/>
      <c r="AR1064" s="123"/>
      <c r="AS1064" s="123"/>
      <c r="AT1064" s="123"/>
      <c r="AU1064" s="123"/>
      <c r="AV1064" s="123"/>
      <c r="AW1064" s="123"/>
      <c r="AX1064" s="123"/>
      <c r="AY1064" s="123"/>
      <c r="AZ1064" s="123"/>
      <c r="BA1064" s="123"/>
      <c r="BB1064" s="123"/>
      <c r="BC1064" s="123"/>
      <c r="BD1064" s="123"/>
      <c r="BE1064" s="123"/>
      <c r="BF1064" s="123"/>
      <c r="BG1064" s="123"/>
      <c r="BH1064" s="123"/>
      <c r="BI1064" s="123"/>
      <c r="BJ1064" s="123"/>
      <c r="BK1064" s="123"/>
    </row>
    <row r="1065" spans="1:63" ht="14.25" customHeight="1" x14ac:dyDescent="0.35">
      <c r="A1065" s="123"/>
      <c r="B1065" s="123"/>
      <c r="C1065" s="123"/>
      <c r="D1065" s="123"/>
      <c r="E1065" s="123"/>
      <c r="F1065" s="123"/>
      <c r="G1065" s="123"/>
      <c r="H1065" s="123"/>
      <c r="I1065" s="173"/>
      <c r="J1065" s="123"/>
      <c r="K1065" s="123"/>
      <c r="L1065" s="123"/>
      <c r="M1065" s="123"/>
      <c r="N1065" s="123"/>
      <c r="O1065" s="123"/>
      <c r="P1065" s="123"/>
      <c r="Q1065" s="123"/>
      <c r="R1065" s="123"/>
      <c r="S1065" s="123"/>
      <c r="T1065" s="123"/>
      <c r="U1065" s="123"/>
      <c r="V1065" s="123"/>
      <c r="W1065" s="123"/>
      <c r="X1065" s="123"/>
      <c r="Y1065" s="123"/>
      <c r="Z1065" s="123"/>
      <c r="AA1065" s="123"/>
      <c r="AB1065" s="123"/>
      <c r="AC1065" s="123"/>
      <c r="AD1065" s="123"/>
      <c r="AE1065" s="123"/>
      <c r="AF1065" s="123"/>
      <c r="AG1065" s="123"/>
      <c r="AH1065" s="123"/>
      <c r="AI1065" s="123"/>
      <c r="AJ1065" s="123"/>
      <c r="AK1065" s="123"/>
      <c r="AL1065" s="123"/>
      <c r="AM1065" s="123"/>
      <c r="AN1065" s="123"/>
      <c r="AO1065" s="123"/>
      <c r="AP1065" s="123"/>
      <c r="AQ1065" s="123"/>
      <c r="AR1065" s="123"/>
      <c r="AS1065" s="123"/>
      <c r="AT1065" s="123"/>
      <c r="AU1065" s="123"/>
      <c r="AV1065" s="123"/>
      <c r="AW1065" s="123"/>
      <c r="AX1065" s="123"/>
      <c r="AY1065" s="123"/>
      <c r="AZ1065" s="123"/>
      <c r="BA1065" s="123"/>
      <c r="BB1065" s="123"/>
      <c r="BC1065" s="123"/>
      <c r="BD1065" s="123"/>
      <c r="BE1065" s="123"/>
      <c r="BF1065" s="123"/>
      <c r="BG1065" s="123"/>
      <c r="BH1065" s="123"/>
      <c r="BI1065" s="123"/>
      <c r="BJ1065" s="123"/>
      <c r="BK1065" s="123"/>
    </row>
    <row r="1066" spans="1:63" ht="14.25" customHeight="1" x14ac:dyDescent="0.35">
      <c r="A1066" s="123"/>
      <c r="B1066" s="123"/>
      <c r="C1066" s="123"/>
      <c r="D1066" s="123"/>
      <c r="E1066" s="123"/>
      <c r="F1066" s="123"/>
      <c r="G1066" s="123"/>
      <c r="H1066" s="123"/>
      <c r="I1066" s="173"/>
      <c r="J1066" s="123"/>
      <c r="K1066" s="123"/>
      <c r="L1066" s="123"/>
      <c r="M1066" s="123"/>
      <c r="N1066" s="123"/>
      <c r="O1066" s="123"/>
      <c r="P1066" s="123"/>
      <c r="Q1066" s="123"/>
      <c r="R1066" s="123"/>
      <c r="S1066" s="123"/>
      <c r="T1066" s="123"/>
      <c r="U1066" s="123"/>
      <c r="V1066" s="123"/>
      <c r="W1066" s="123"/>
      <c r="X1066" s="123"/>
      <c r="Y1066" s="123"/>
      <c r="Z1066" s="123"/>
      <c r="AA1066" s="123"/>
      <c r="AB1066" s="123"/>
      <c r="AC1066" s="123"/>
      <c r="AD1066" s="123"/>
      <c r="AE1066" s="123"/>
      <c r="AF1066" s="123"/>
      <c r="AG1066" s="123"/>
      <c r="AH1066" s="123"/>
      <c r="AI1066" s="123"/>
      <c r="AJ1066" s="123"/>
      <c r="AK1066" s="123"/>
      <c r="AL1066" s="123"/>
      <c r="AM1066" s="123"/>
      <c r="AN1066" s="123"/>
      <c r="AO1066" s="123"/>
      <c r="AP1066" s="123"/>
      <c r="AQ1066" s="123"/>
      <c r="AR1066" s="123"/>
      <c r="AS1066" s="123"/>
      <c r="AT1066" s="123"/>
      <c r="AU1066" s="123"/>
      <c r="AV1066" s="123"/>
      <c r="AW1066" s="123"/>
      <c r="AX1066" s="123"/>
      <c r="AY1066" s="123"/>
      <c r="AZ1066" s="123"/>
      <c r="BA1066" s="123"/>
      <c r="BB1066" s="123"/>
      <c r="BC1066" s="123"/>
      <c r="BD1066" s="123"/>
      <c r="BE1066" s="123"/>
      <c r="BF1066" s="123"/>
      <c r="BG1066" s="123"/>
      <c r="BH1066" s="123"/>
      <c r="BI1066" s="123"/>
      <c r="BJ1066" s="123"/>
      <c r="BK1066" s="123"/>
    </row>
    <row r="1067" spans="1:63" ht="14.25" customHeight="1" x14ac:dyDescent="0.35">
      <c r="A1067" s="123"/>
      <c r="B1067" s="123"/>
      <c r="C1067" s="123"/>
      <c r="D1067" s="123"/>
      <c r="E1067" s="123"/>
      <c r="F1067" s="123"/>
      <c r="G1067" s="123"/>
      <c r="H1067" s="123"/>
      <c r="I1067" s="173"/>
      <c r="J1067" s="123"/>
      <c r="K1067" s="123"/>
      <c r="L1067" s="123"/>
      <c r="M1067" s="123"/>
      <c r="N1067" s="123"/>
      <c r="O1067" s="123"/>
      <c r="P1067" s="123"/>
      <c r="Q1067" s="123"/>
      <c r="R1067" s="123"/>
      <c r="S1067" s="123"/>
      <c r="T1067" s="123"/>
      <c r="U1067" s="123"/>
      <c r="V1067" s="123"/>
      <c r="W1067" s="123"/>
      <c r="X1067" s="123"/>
      <c r="Y1067" s="123"/>
      <c r="Z1067" s="123"/>
      <c r="AA1067" s="123"/>
      <c r="AB1067" s="123"/>
      <c r="AC1067" s="123"/>
      <c r="AD1067" s="123"/>
      <c r="AE1067" s="123"/>
      <c r="AF1067" s="123"/>
      <c r="AG1067" s="123"/>
      <c r="AH1067" s="123"/>
      <c r="AI1067" s="123"/>
      <c r="AJ1067" s="123"/>
      <c r="AK1067" s="123"/>
      <c r="AL1067" s="123"/>
      <c r="AM1067" s="123"/>
      <c r="AN1067" s="123"/>
      <c r="AO1067" s="123"/>
      <c r="AP1067" s="123"/>
      <c r="AQ1067" s="123"/>
      <c r="AR1067" s="123"/>
      <c r="AS1067" s="123"/>
      <c r="AT1067" s="123"/>
      <c r="AU1067" s="123"/>
      <c r="AV1067" s="123"/>
      <c r="AW1067" s="123"/>
      <c r="AX1067" s="123"/>
      <c r="AY1067" s="123"/>
      <c r="AZ1067" s="123"/>
      <c r="BA1067" s="123"/>
      <c r="BB1067" s="123"/>
      <c r="BC1067" s="123"/>
      <c r="BD1067" s="123"/>
      <c r="BE1067" s="123"/>
      <c r="BF1067" s="123"/>
      <c r="BG1067" s="123"/>
      <c r="BH1067" s="123"/>
      <c r="BI1067" s="123"/>
      <c r="BJ1067" s="123"/>
      <c r="BK1067" s="123"/>
    </row>
    <row r="1068" spans="1:63" ht="14.25" customHeight="1" x14ac:dyDescent="0.35">
      <c r="A1068" s="123"/>
      <c r="B1068" s="123"/>
      <c r="C1068" s="123"/>
      <c r="D1068" s="123"/>
      <c r="E1068" s="123"/>
      <c r="F1068" s="123"/>
      <c r="G1068" s="123"/>
      <c r="H1068" s="123"/>
      <c r="I1068" s="173"/>
      <c r="J1068" s="123"/>
      <c r="K1068" s="123"/>
      <c r="L1068" s="123"/>
      <c r="M1068" s="123"/>
      <c r="N1068" s="123"/>
      <c r="O1068" s="123"/>
      <c r="P1068" s="123"/>
      <c r="Q1068" s="123"/>
      <c r="R1068" s="123"/>
      <c r="S1068" s="123"/>
      <c r="T1068" s="123"/>
      <c r="U1068" s="123"/>
      <c r="V1068" s="123"/>
      <c r="W1068" s="123"/>
      <c r="X1068" s="123"/>
      <c r="Y1068" s="123"/>
      <c r="Z1068" s="123"/>
      <c r="AA1068" s="123"/>
      <c r="AB1068" s="123"/>
      <c r="AC1068" s="123"/>
      <c r="AD1068" s="123"/>
      <c r="AE1068" s="123"/>
      <c r="AF1068" s="123"/>
      <c r="AG1068" s="123"/>
      <c r="AH1068" s="123"/>
      <c r="AI1068" s="123"/>
      <c r="AJ1068" s="123"/>
      <c r="AK1068" s="123"/>
      <c r="AL1068" s="123"/>
      <c r="AM1068" s="123"/>
      <c r="AN1068" s="123"/>
      <c r="AO1068" s="123"/>
      <c r="AP1068" s="123"/>
      <c r="AQ1068" s="123"/>
      <c r="AR1068" s="123"/>
      <c r="AS1068" s="123"/>
      <c r="AT1068" s="123"/>
      <c r="AU1068" s="123"/>
      <c r="AV1068" s="123"/>
      <c r="AW1068" s="123"/>
      <c r="AX1068" s="123"/>
      <c r="AY1068" s="123"/>
      <c r="AZ1068" s="123"/>
      <c r="BA1068" s="123"/>
      <c r="BB1068" s="123"/>
      <c r="BC1068" s="123"/>
      <c r="BD1068" s="123"/>
      <c r="BE1068" s="123"/>
      <c r="BF1068" s="123"/>
      <c r="BG1068" s="123"/>
      <c r="BH1068" s="123"/>
      <c r="BI1068" s="123"/>
      <c r="BJ1068" s="123"/>
      <c r="BK1068" s="123"/>
    </row>
    <row r="1069" spans="1:63" ht="14.25" customHeight="1" x14ac:dyDescent="0.35">
      <c r="A1069" s="123"/>
      <c r="B1069" s="123"/>
      <c r="C1069" s="123"/>
      <c r="D1069" s="123"/>
      <c r="E1069" s="123"/>
      <c r="F1069" s="123"/>
      <c r="G1069" s="123"/>
      <c r="H1069" s="123"/>
      <c r="I1069" s="173"/>
      <c r="J1069" s="123"/>
      <c r="K1069" s="123"/>
      <c r="L1069" s="123"/>
      <c r="M1069" s="123"/>
      <c r="N1069" s="123"/>
      <c r="O1069" s="123"/>
      <c r="P1069" s="123"/>
      <c r="Q1069" s="123"/>
      <c r="R1069" s="123"/>
      <c r="S1069" s="123"/>
      <c r="T1069" s="123"/>
      <c r="U1069" s="123"/>
      <c r="V1069" s="123"/>
      <c r="W1069" s="123"/>
      <c r="X1069" s="123"/>
      <c r="Y1069" s="123"/>
      <c r="Z1069" s="123"/>
      <c r="AA1069" s="123"/>
      <c r="AB1069" s="123"/>
      <c r="AC1069" s="123"/>
      <c r="AD1069" s="123"/>
      <c r="AE1069" s="123"/>
      <c r="AF1069" s="123"/>
      <c r="AG1069" s="123"/>
      <c r="AH1069" s="123"/>
      <c r="AI1069" s="123"/>
      <c r="AJ1069" s="123"/>
      <c r="AK1069" s="123"/>
      <c r="AL1069" s="123"/>
      <c r="AM1069" s="123"/>
      <c r="AN1069" s="123"/>
      <c r="AO1069" s="123"/>
      <c r="AP1069" s="123"/>
      <c r="AQ1069" s="123"/>
      <c r="AR1069" s="123"/>
      <c r="AS1069" s="123"/>
      <c r="AT1069" s="123"/>
      <c r="AU1069" s="123"/>
      <c r="AV1069" s="123"/>
      <c r="AW1069" s="123"/>
      <c r="AX1069" s="123"/>
      <c r="AY1069" s="123"/>
      <c r="AZ1069" s="123"/>
      <c r="BA1069" s="123"/>
      <c r="BB1069" s="123"/>
      <c r="BC1069" s="123"/>
      <c r="BD1069" s="123"/>
      <c r="BE1069" s="123"/>
      <c r="BF1069" s="123"/>
      <c r="BG1069" s="123"/>
      <c r="BH1069" s="123"/>
      <c r="BI1069" s="123"/>
      <c r="BJ1069" s="123"/>
      <c r="BK1069" s="123"/>
    </row>
    <row r="1070" spans="1:63" ht="14.25" customHeight="1" x14ac:dyDescent="0.35">
      <c r="A1070" s="123"/>
      <c r="B1070" s="123"/>
      <c r="C1070" s="123"/>
      <c r="D1070" s="123"/>
      <c r="E1070" s="123"/>
      <c r="F1070" s="123"/>
      <c r="G1070" s="123"/>
      <c r="H1070" s="123"/>
      <c r="I1070" s="173"/>
      <c r="J1070" s="123"/>
      <c r="K1070" s="123"/>
      <c r="L1070" s="123"/>
      <c r="M1070" s="123"/>
      <c r="N1070" s="123"/>
      <c r="O1070" s="123"/>
      <c r="P1070" s="123"/>
      <c r="Q1070" s="123"/>
      <c r="R1070" s="123"/>
      <c r="S1070" s="123"/>
      <c r="T1070" s="123"/>
      <c r="U1070" s="123"/>
      <c r="V1070" s="123"/>
      <c r="W1070" s="123"/>
      <c r="X1070" s="123"/>
      <c r="Y1070" s="123"/>
      <c r="Z1070" s="123"/>
      <c r="AA1070" s="123"/>
      <c r="AB1070" s="123"/>
      <c r="AC1070" s="123"/>
      <c r="AD1070" s="123"/>
      <c r="AE1070" s="123"/>
      <c r="AF1070" s="123"/>
      <c r="AG1070" s="123"/>
      <c r="AH1070" s="123"/>
      <c r="AI1070" s="123"/>
      <c r="AJ1070" s="123"/>
      <c r="AK1070" s="123"/>
      <c r="AL1070" s="123"/>
      <c r="AM1070" s="123"/>
      <c r="AN1070" s="123"/>
      <c r="AO1070" s="123"/>
      <c r="AP1070" s="123"/>
      <c r="AQ1070" s="123"/>
      <c r="AR1070" s="123"/>
      <c r="AS1070" s="123"/>
      <c r="AT1070" s="123"/>
      <c r="AU1070" s="123"/>
      <c r="AV1070" s="123"/>
      <c r="AW1070" s="123"/>
      <c r="AX1070" s="123"/>
      <c r="AY1070" s="123"/>
      <c r="AZ1070" s="123"/>
      <c r="BA1070" s="123"/>
      <c r="BB1070" s="123"/>
      <c r="BC1070" s="123"/>
      <c r="BD1070" s="123"/>
      <c r="BE1070" s="123"/>
      <c r="BF1070" s="123"/>
      <c r="BG1070" s="123"/>
      <c r="BH1070" s="123"/>
      <c r="BI1070" s="123"/>
      <c r="BJ1070" s="123"/>
      <c r="BK1070" s="123"/>
    </row>
  </sheetData>
  <autoFilter ref="A3:BK181" xr:uid="{00000000-0009-0000-0000-000005000000}"/>
  <mergeCells count="12">
    <mergeCell ref="Y2:AB2"/>
    <mergeCell ref="AC2:AF2"/>
    <mergeCell ref="AG2:AJ2"/>
    <mergeCell ref="AK2:AN2"/>
    <mergeCell ref="A1:AS1"/>
    <mergeCell ref="A2:G2"/>
    <mergeCell ref="H2:H3"/>
    <mergeCell ref="I2:L2"/>
    <mergeCell ref="M2:P2"/>
    <mergeCell ref="Q2:T2"/>
    <mergeCell ref="U2:X2"/>
    <mergeCell ref="AO2:AR2"/>
  </mergeCells>
  <printOptions horizontalCentered="1" verticalCentered="1"/>
  <pageMargins left="0.78740157480314965" right="0.78740157480314965" top="0.98425196850393704" bottom="0.98425196850393704" header="0" footer="0"/>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Q960"/>
  <sheetViews>
    <sheetView zoomScale="90" zoomScaleNormal="90" workbookViewId="0">
      <pane xSplit="1" ySplit="2" topLeftCell="O3" activePane="bottomRight" state="frozen"/>
      <selection pane="topRight" activeCell="B1" sqref="B1"/>
      <selection pane="bottomLeft" activeCell="A3" sqref="A3"/>
      <selection pane="bottomRight" activeCell="T4" sqref="T4"/>
    </sheetView>
  </sheetViews>
  <sheetFormatPr baseColWidth="10" defaultColWidth="14.453125" defaultRowHeight="15" customHeight="1" x14ac:dyDescent="0.3"/>
  <cols>
    <col min="1" max="1" width="54.1796875" style="260" customWidth="1"/>
    <col min="2" max="2" width="22.1796875" style="260" customWidth="1"/>
    <col min="3" max="3" width="21.7265625" style="260" customWidth="1"/>
    <col min="4" max="4" width="21.453125" style="260" customWidth="1"/>
    <col min="5" max="5" width="19.7265625" style="260" customWidth="1"/>
    <col min="6" max="6" width="19.453125" style="260" customWidth="1"/>
    <col min="7" max="7" width="21.7265625" style="260" customWidth="1"/>
    <col min="8" max="8" width="21.453125" style="260" customWidth="1"/>
    <col min="9" max="9" width="19.7265625" style="260" customWidth="1"/>
    <col min="10" max="10" width="19.453125" style="260" customWidth="1"/>
    <col min="11" max="14" width="21.7265625" style="260" customWidth="1"/>
    <col min="15" max="15" width="21" style="260" customWidth="1"/>
    <col min="16" max="16" width="20.54296875" style="260" customWidth="1"/>
    <col min="17" max="17" width="19.81640625" style="260" customWidth="1"/>
    <col min="18" max="18" width="20.26953125" style="260" customWidth="1"/>
    <col min="19" max="19" width="21.7265625" style="260" customWidth="1"/>
    <col min="20" max="20" width="21.453125" style="260" customWidth="1"/>
    <col min="21" max="21" width="19.7265625" style="260" customWidth="1"/>
    <col min="22" max="22" width="15.453125" style="260" customWidth="1"/>
    <col min="23" max="23" width="14.81640625" style="260" customWidth="1"/>
    <col min="24" max="24" width="15.453125" style="260" customWidth="1"/>
    <col min="25" max="25" width="15.54296875" style="260" customWidth="1"/>
    <col min="26" max="26" width="12.453125" style="260" customWidth="1"/>
    <col min="27" max="27" width="14.26953125" style="260" customWidth="1"/>
    <col min="28" max="28" width="15.453125" style="260" customWidth="1"/>
    <col min="29" max="29" width="15.54296875" style="260" customWidth="1"/>
    <col min="30" max="30" width="12.453125" style="260" customWidth="1"/>
    <col min="31" max="31" width="14.26953125" style="260" customWidth="1"/>
    <col min="32" max="32" width="15.453125" style="260" customWidth="1"/>
    <col min="33" max="33" width="15.54296875" style="260" customWidth="1"/>
    <col min="34" max="34" width="12.453125" style="260" customWidth="1"/>
    <col min="35" max="35" width="15.453125" style="260" bestFit="1" customWidth="1"/>
    <col min="36" max="37" width="16.26953125" style="260" customWidth="1"/>
    <col min="38" max="38" width="14.453125" style="260" customWidth="1"/>
    <col min="39" max="39" width="13.26953125" style="260" bestFit="1" customWidth="1"/>
    <col min="40" max="42" width="12.453125" style="260" customWidth="1"/>
    <col min="43" max="43" width="14.26953125" style="260" customWidth="1"/>
    <col min="44" max="44" width="15.453125" style="260" customWidth="1"/>
    <col min="45" max="45" width="15.54296875" style="260" customWidth="1"/>
    <col min="46" max="46" width="14.1796875" style="260" customWidth="1"/>
    <col min="47" max="47" width="14.453125" style="260" customWidth="1"/>
    <col min="48" max="49" width="13.453125" style="260" customWidth="1"/>
    <col min="50" max="50" width="12.453125" style="260" customWidth="1"/>
    <col min="51" max="51" width="14.1796875" style="260" customWidth="1"/>
    <col min="52" max="54" width="12.453125" style="260" customWidth="1"/>
    <col min="55" max="55" width="16.26953125" style="260" customWidth="1"/>
    <col min="56" max="56" width="15.453125" style="260" customWidth="1"/>
    <col min="57" max="57" width="15.54296875" style="260" customWidth="1"/>
    <col min="58" max="66" width="13.7265625" style="260" customWidth="1"/>
    <col min="67" max="67" width="14.26953125" style="260" customWidth="1"/>
    <col min="68" max="68" width="15.453125" style="260" customWidth="1"/>
    <col min="69" max="69" width="15.54296875" style="260" customWidth="1"/>
    <col min="70" max="70" width="7.453125" style="260" customWidth="1"/>
    <col min="71" max="71" width="14.26953125" style="260" customWidth="1"/>
    <col min="72" max="72" width="15.453125" style="260" customWidth="1"/>
    <col min="73" max="73" width="15.54296875" style="260" customWidth="1"/>
    <col min="74" max="74" width="11.54296875" style="260" customWidth="1"/>
    <col min="75" max="75" width="12.81640625" style="260" customWidth="1"/>
    <col min="76" max="76" width="12.54296875" style="260" bestFit="1" customWidth="1"/>
    <col min="77" max="79" width="12.453125" style="260" bestFit="1" customWidth="1"/>
    <col min="80" max="81" width="11.26953125" style="260" customWidth="1"/>
    <col min="82" max="82" width="11.54296875" style="260" customWidth="1"/>
    <col min="83" max="83" width="15.54296875" style="260" customWidth="1"/>
    <col min="84" max="84" width="11.453125" style="260" customWidth="1"/>
    <col min="85" max="86" width="13.7265625" style="260" customWidth="1"/>
    <col min="87" max="87" width="14.26953125" style="260" customWidth="1"/>
    <col min="88" max="88" width="15.453125" style="260" customWidth="1"/>
    <col min="89" max="89" width="15.54296875" style="260" customWidth="1"/>
    <col min="90" max="98" width="14.453125" style="260" customWidth="1"/>
    <col min="99" max="99" width="15.54296875" style="260" customWidth="1"/>
    <col min="100" max="100" width="15.453125" style="260" customWidth="1"/>
    <col min="101" max="101" width="15.54296875" style="260" customWidth="1"/>
    <col min="102" max="110" width="13" style="260" customWidth="1"/>
    <col min="111" max="114" width="13.7265625" style="260" customWidth="1"/>
    <col min="115" max="115" width="14.26953125" style="260" customWidth="1"/>
    <col min="116" max="116" width="15.453125" style="260" customWidth="1"/>
    <col min="117" max="117" width="15.54296875" style="260" customWidth="1"/>
    <col min="118" max="126" width="16.1796875" style="260" customWidth="1"/>
    <col min="127" max="127" width="14.26953125" style="260" customWidth="1"/>
    <col min="128" max="128" width="15.453125" style="260" customWidth="1"/>
    <col min="129" max="129" width="15.54296875" style="260" customWidth="1"/>
    <col min="130" max="130" width="12.54296875" style="260" customWidth="1"/>
    <col min="131" max="131" width="14.26953125" style="260" customWidth="1"/>
    <col min="132" max="132" width="15.453125" style="260" customWidth="1"/>
    <col min="133" max="133" width="15.54296875" style="260" customWidth="1"/>
    <col min="134" max="134" width="13.453125" style="260" customWidth="1"/>
    <col min="135" max="135" width="14.26953125" style="260" customWidth="1"/>
    <col min="136" max="136" width="15.453125" style="260" customWidth="1"/>
    <col min="137" max="137" width="15.54296875" style="260" customWidth="1"/>
    <col min="138" max="138" width="12.453125" style="260" customWidth="1"/>
    <col min="139" max="139" width="14.26953125" style="260" customWidth="1"/>
    <col min="140" max="140" width="15.453125" style="260" customWidth="1"/>
    <col min="141" max="141" width="15.54296875" style="260" customWidth="1"/>
    <col min="142" max="142" width="11.54296875" style="260" customWidth="1"/>
    <col min="143" max="143" width="14.26953125" style="260" customWidth="1"/>
    <col min="144" max="144" width="15.453125" style="260" customWidth="1"/>
    <col min="145" max="145" width="15.54296875" style="260" customWidth="1"/>
    <col min="146" max="146" width="14.1796875" style="260" customWidth="1"/>
    <col min="147" max="147" width="14.26953125" style="260" customWidth="1"/>
    <col min="148" max="148" width="15.453125" style="260" customWidth="1"/>
    <col min="149" max="149" width="15.54296875" style="260" customWidth="1"/>
    <col min="150" max="150" width="12.453125" style="260" customWidth="1"/>
    <col min="151" max="151" width="14.26953125" style="260" customWidth="1"/>
    <col min="152" max="152" width="15.453125" style="260" customWidth="1"/>
    <col min="153" max="153" width="15.54296875" style="260" customWidth="1"/>
    <col min="154" max="154" width="7.453125" style="260" customWidth="1"/>
    <col min="155" max="155" width="14.26953125" style="260" customWidth="1"/>
    <col min="156" max="156" width="17" style="260" customWidth="1"/>
    <col min="157" max="157" width="16.453125" style="260" customWidth="1"/>
    <col min="158" max="158" width="14.81640625" style="260" customWidth="1"/>
    <col min="159" max="159" width="21.81640625" style="260" customWidth="1"/>
    <col min="160" max="160" width="17" style="260" customWidth="1"/>
    <col min="161" max="161" width="16.453125" style="260" customWidth="1"/>
    <col min="162" max="162" width="8.54296875" style="260" customWidth="1"/>
    <col min="163" max="163" width="19.453125" style="260" customWidth="1"/>
    <col min="164" max="164" width="18.453125" style="260" customWidth="1"/>
    <col min="165" max="165" width="16.453125" style="260" customWidth="1"/>
    <col min="166" max="166" width="12.81640625" style="260" customWidth="1"/>
    <col min="167" max="167" width="21" style="260" customWidth="1"/>
    <col min="168" max="168" width="19.453125" style="260" customWidth="1"/>
    <col min="169" max="169" width="17" style="260" customWidth="1"/>
    <col min="170" max="170" width="16.54296875" style="260" customWidth="1"/>
    <col min="171" max="171" width="21.7265625" style="260" customWidth="1"/>
    <col min="172" max="172" width="19.7265625" style="260" customWidth="1"/>
    <col min="173" max="173" width="19.453125" style="260" customWidth="1"/>
    <col min="174" max="174" width="23.453125" style="260" customWidth="1"/>
    <col min="175" max="176" width="23" style="260" bestFit="1" customWidth="1"/>
    <col min="177" max="178" width="21.7265625" style="260" bestFit="1" customWidth="1"/>
    <col min="179" max="179" width="21.81640625" style="260" bestFit="1" customWidth="1"/>
    <col min="180" max="187" width="20" style="260" customWidth="1"/>
    <col min="188" max="188" width="20.26953125" style="260" customWidth="1"/>
    <col min="189" max="189" width="25.453125" style="260" customWidth="1"/>
    <col min="190" max="190" width="18" style="260" customWidth="1"/>
    <col min="191" max="191" width="19.1796875" style="260" customWidth="1"/>
    <col min="192" max="192" width="23.7265625" style="260" customWidth="1"/>
    <col min="193" max="194" width="25.26953125" style="260" customWidth="1"/>
    <col min="195" max="195" width="24.453125" style="260" customWidth="1"/>
    <col min="196" max="196" width="36.453125" style="260" customWidth="1"/>
    <col min="197" max="197" width="11.453125" style="260" customWidth="1"/>
    <col min="198" max="198" width="19.7265625" style="260" customWidth="1"/>
    <col min="199" max="199" width="18.81640625" style="260" customWidth="1"/>
    <col min="200" max="16384" width="14.453125" style="260"/>
  </cols>
  <sheetData>
    <row r="1" spans="1:180" s="242" customFormat="1" ht="27" customHeight="1" thickTop="1" thickBot="1" x14ac:dyDescent="0.4">
      <c r="A1" s="326" t="s">
        <v>691</v>
      </c>
      <c r="B1" s="240" t="s">
        <v>692</v>
      </c>
      <c r="C1" s="326" t="s">
        <v>164</v>
      </c>
      <c r="D1" s="326"/>
      <c r="E1" s="326"/>
      <c r="F1" s="326"/>
      <c r="G1" s="326" t="s">
        <v>169</v>
      </c>
      <c r="H1" s="326"/>
      <c r="I1" s="326"/>
      <c r="J1" s="326"/>
      <c r="K1" s="326" t="s">
        <v>302</v>
      </c>
      <c r="L1" s="326"/>
      <c r="M1" s="326"/>
      <c r="N1" s="326"/>
      <c r="O1" s="326" t="s">
        <v>166</v>
      </c>
      <c r="P1" s="326"/>
      <c r="Q1" s="326"/>
      <c r="R1" s="326"/>
      <c r="S1" s="326" t="s">
        <v>170</v>
      </c>
      <c r="T1" s="326"/>
      <c r="U1" s="326"/>
      <c r="V1" s="326"/>
      <c r="W1" s="326" t="s">
        <v>401</v>
      </c>
      <c r="X1" s="326"/>
      <c r="Y1" s="326"/>
      <c r="Z1" s="326"/>
      <c r="AA1" s="326" t="s">
        <v>402</v>
      </c>
      <c r="AB1" s="326"/>
      <c r="AC1" s="326"/>
      <c r="AD1" s="326"/>
      <c r="AE1" s="326" t="s">
        <v>193</v>
      </c>
      <c r="AF1" s="326"/>
      <c r="AG1" s="326"/>
      <c r="AH1" s="326"/>
      <c r="AI1" s="326" t="s">
        <v>511</v>
      </c>
      <c r="AJ1" s="326"/>
      <c r="AK1" s="326"/>
      <c r="AL1" s="326"/>
      <c r="AM1" s="326" t="s">
        <v>576</v>
      </c>
      <c r="AN1" s="326"/>
      <c r="AO1" s="326"/>
      <c r="AP1" s="326"/>
      <c r="AQ1" s="326" t="s">
        <v>197</v>
      </c>
      <c r="AR1" s="326"/>
      <c r="AS1" s="326"/>
      <c r="AT1" s="326"/>
      <c r="AU1" s="327" t="s">
        <v>512</v>
      </c>
      <c r="AV1" s="328"/>
      <c r="AW1" s="328"/>
      <c r="AX1" s="329"/>
      <c r="AY1" s="327" t="s">
        <v>577</v>
      </c>
      <c r="AZ1" s="328"/>
      <c r="BA1" s="328"/>
      <c r="BB1" s="329"/>
      <c r="BC1" s="326" t="s">
        <v>181</v>
      </c>
      <c r="BD1" s="326"/>
      <c r="BE1" s="326"/>
      <c r="BF1" s="326"/>
      <c r="BG1" s="327" t="s">
        <v>508</v>
      </c>
      <c r="BH1" s="328"/>
      <c r="BI1" s="328"/>
      <c r="BJ1" s="329"/>
      <c r="BK1" s="327" t="s">
        <v>573</v>
      </c>
      <c r="BL1" s="328"/>
      <c r="BM1" s="328"/>
      <c r="BN1" s="329"/>
      <c r="BO1" s="326" t="s">
        <v>493</v>
      </c>
      <c r="BP1" s="326"/>
      <c r="BQ1" s="326"/>
      <c r="BR1" s="326"/>
      <c r="BS1" s="326" t="s">
        <v>485</v>
      </c>
      <c r="BT1" s="326"/>
      <c r="BU1" s="326"/>
      <c r="BV1" s="326"/>
      <c r="BW1" s="326" t="s">
        <v>206</v>
      </c>
      <c r="BX1" s="326"/>
      <c r="BY1" s="326"/>
      <c r="BZ1" s="326"/>
      <c r="CA1" s="326" t="s">
        <v>514</v>
      </c>
      <c r="CB1" s="326"/>
      <c r="CC1" s="326"/>
      <c r="CD1" s="326"/>
      <c r="CE1" s="326" t="s">
        <v>579</v>
      </c>
      <c r="CF1" s="326"/>
      <c r="CG1" s="326"/>
      <c r="CH1" s="326"/>
      <c r="CI1" s="326" t="s">
        <v>202</v>
      </c>
      <c r="CJ1" s="326"/>
      <c r="CK1" s="326"/>
      <c r="CL1" s="326"/>
      <c r="CM1" s="327" t="s">
        <v>513</v>
      </c>
      <c r="CN1" s="328"/>
      <c r="CO1" s="328"/>
      <c r="CP1" s="329"/>
      <c r="CQ1" s="327" t="s">
        <v>578</v>
      </c>
      <c r="CR1" s="328"/>
      <c r="CS1" s="328"/>
      <c r="CT1" s="329"/>
      <c r="CU1" s="326" t="s">
        <v>210</v>
      </c>
      <c r="CV1" s="326"/>
      <c r="CW1" s="326"/>
      <c r="CX1" s="326"/>
      <c r="CY1" s="326" t="s">
        <v>515</v>
      </c>
      <c r="CZ1" s="326"/>
      <c r="DA1" s="326"/>
      <c r="DB1" s="326"/>
      <c r="DC1" s="326" t="s">
        <v>580</v>
      </c>
      <c r="DD1" s="326"/>
      <c r="DE1" s="326"/>
      <c r="DF1" s="326"/>
      <c r="DG1" s="327" t="s">
        <v>502</v>
      </c>
      <c r="DH1" s="328"/>
      <c r="DI1" s="328"/>
      <c r="DJ1" s="329"/>
      <c r="DK1" s="326" t="s">
        <v>248</v>
      </c>
      <c r="DL1" s="326"/>
      <c r="DM1" s="326"/>
      <c r="DN1" s="326"/>
      <c r="DO1" s="327" t="s">
        <v>520</v>
      </c>
      <c r="DP1" s="328"/>
      <c r="DQ1" s="328"/>
      <c r="DR1" s="329"/>
      <c r="DS1" s="327" t="s">
        <v>585</v>
      </c>
      <c r="DT1" s="328"/>
      <c r="DU1" s="328"/>
      <c r="DV1" s="329"/>
      <c r="DW1" s="326" t="s">
        <v>203</v>
      </c>
      <c r="DX1" s="326"/>
      <c r="DY1" s="326"/>
      <c r="DZ1" s="326"/>
      <c r="EA1" s="326" t="s">
        <v>814</v>
      </c>
      <c r="EB1" s="326"/>
      <c r="EC1" s="326"/>
      <c r="ED1" s="326"/>
      <c r="EE1" s="326" t="s">
        <v>182</v>
      </c>
      <c r="EF1" s="326"/>
      <c r="EG1" s="326"/>
      <c r="EH1" s="326"/>
      <c r="EI1" s="326" t="s">
        <v>249</v>
      </c>
      <c r="EJ1" s="326"/>
      <c r="EK1" s="326"/>
      <c r="EL1" s="326"/>
      <c r="EM1" s="326" t="s">
        <v>303</v>
      </c>
      <c r="EN1" s="326"/>
      <c r="EO1" s="326"/>
      <c r="EP1" s="326"/>
      <c r="EQ1" s="326" t="s">
        <v>404</v>
      </c>
      <c r="ER1" s="326"/>
      <c r="ES1" s="326"/>
      <c r="ET1" s="326"/>
      <c r="EU1" s="326" t="s">
        <v>407</v>
      </c>
      <c r="EV1" s="326"/>
      <c r="EW1" s="326"/>
      <c r="EX1" s="326"/>
      <c r="EY1" s="326" t="s">
        <v>410</v>
      </c>
      <c r="EZ1" s="326"/>
      <c r="FA1" s="326"/>
      <c r="FB1" s="326"/>
      <c r="FC1" s="326" t="s">
        <v>420</v>
      </c>
      <c r="FD1" s="326"/>
      <c r="FE1" s="326"/>
      <c r="FF1" s="326"/>
      <c r="FG1" s="326" t="s">
        <v>409</v>
      </c>
      <c r="FH1" s="326"/>
      <c r="FI1" s="326"/>
      <c r="FJ1" s="326"/>
      <c r="FK1" s="326" t="s">
        <v>251</v>
      </c>
      <c r="FL1" s="326"/>
      <c r="FM1" s="326"/>
      <c r="FN1" s="326"/>
      <c r="FO1" s="326" t="s">
        <v>627</v>
      </c>
      <c r="FP1" s="326"/>
      <c r="FQ1" s="326"/>
      <c r="FR1" s="326"/>
      <c r="FS1" s="330" t="s">
        <v>708</v>
      </c>
      <c r="FT1" s="331"/>
      <c r="FU1" s="331"/>
      <c r="FV1" s="331"/>
      <c r="FW1" s="241" t="s">
        <v>709</v>
      </c>
    </row>
    <row r="2" spans="1:180" s="242" customFormat="1" ht="24" customHeight="1" thickTop="1" thickBot="1" x14ac:dyDescent="0.4">
      <c r="A2" s="326"/>
      <c r="B2" s="243">
        <v>2025</v>
      </c>
      <c r="C2" s="244" t="s">
        <v>639</v>
      </c>
      <c r="D2" s="244" t="s">
        <v>640</v>
      </c>
      <c r="E2" s="244" t="s">
        <v>127</v>
      </c>
      <c r="F2" s="244" t="s">
        <v>128</v>
      </c>
      <c r="G2" s="244" t="s">
        <v>639</v>
      </c>
      <c r="H2" s="244" t="s">
        <v>640</v>
      </c>
      <c r="I2" s="244" t="s">
        <v>127</v>
      </c>
      <c r="J2" s="244" t="s">
        <v>128</v>
      </c>
      <c r="K2" s="244" t="s">
        <v>639</v>
      </c>
      <c r="L2" s="244" t="s">
        <v>640</v>
      </c>
      <c r="M2" s="244" t="s">
        <v>127</v>
      </c>
      <c r="N2" s="244" t="s">
        <v>128</v>
      </c>
      <c r="O2" s="244" t="s">
        <v>639</v>
      </c>
      <c r="P2" s="244" t="s">
        <v>640</v>
      </c>
      <c r="Q2" s="244" t="s">
        <v>127</v>
      </c>
      <c r="R2" s="244" t="s">
        <v>128</v>
      </c>
      <c r="S2" s="244" t="s">
        <v>639</v>
      </c>
      <c r="T2" s="244" t="s">
        <v>640</v>
      </c>
      <c r="U2" s="244" t="s">
        <v>127</v>
      </c>
      <c r="V2" s="244" t="s">
        <v>128</v>
      </c>
      <c r="W2" s="244" t="s">
        <v>639</v>
      </c>
      <c r="X2" s="244" t="s">
        <v>640</v>
      </c>
      <c r="Y2" s="244" t="s">
        <v>127</v>
      </c>
      <c r="Z2" s="244" t="s">
        <v>128</v>
      </c>
      <c r="AA2" s="244" t="s">
        <v>639</v>
      </c>
      <c r="AB2" s="244" t="s">
        <v>640</v>
      </c>
      <c r="AC2" s="244" t="s">
        <v>127</v>
      </c>
      <c r="AD2" s="244" t="s">
        <v>128</v>
      </c>
      <c r="AE2" s="244" t="s">
        <v>639</v>
      </c>
      <c r="AF2" s="244" t="s">
        <v>640</v>
      </c>
      <c r="AG2" s="244" t="s">
        <v>127</v>
      </c>
      <c r="AH2" s="244" t="s">
        <v>128</v>
      </c>
      <c r="AI2" s="244" t="s">
        <v>639</v>
      </c>
      <c r="AJ2" s="244" t="s">
        <v>640</v>
      </c>
      <c r="AK2" s="244" t="s">
        <v>127</v>
      </c>
      <c r="AL2" s="244" t="s">
        <v>128</v>
      </c>
      <c r="AM2" s="244" t="s">
        <v>639</v>
      </c>
      <c r="AN2" s="244" t="s">
        <v>640</v>
      </c>
      <c r="AO2" s="244" t="s">
        <v>127</v>
      </c>
      <c r="AP2" s="244" t="s">
        <v>128</v>
      </c>
      <c r="AQ2" s="244" t="s">
        <v>639</v>
      </c>
      <c r="AR2" s="244" t="s">
        <v>640</v>
      </c>
      <c r="AS2" s="244" t="s">
        <v>127</v>
      </c>
      <c r="AT2" s="244" t="s">
        <v>128</v>
      </c>
      <c r="AU2" s="244" t="s">
        <v>639</v>
      </c>
      <c r="AV2" s="244" t="s">
        <v>640</v>
      </c>
      <c r="AW2" s="244" t="s">
        <v>127</v>
      </c>
      <c r="AX2" s="244" t="s">
        <v>128</v>
      </c>
      <c r="AY2" s="244" t="s">
        <v>639</v>
      </c>
      <c r="AZ2" s="244" t="s">
        <v>640</v>
      </c>
      <c r="BA2" s="244" t="s">
        <v>127</v>
      </c>
      <c r="BB2" s="244" t="s">
        <v>128</v>
      </c>
      <c r="BC2" s="244" t="s">
        <v>639</v>
      </c>
      <c r="BD2" s="244" t="s">
        <v>640</v>
      </c>
      <c r="BE2" s="244" t="s">
        <v>127</v>
      </c>
      <c r="BF2" s="244" t="s">
        <v>128</v>
      </c>
      <c r="BG2" s="244" t="s">
        <v>639</v>
      </c>
      <c r="BH2" s="244" t="s">
        <v>640</v>
      </c>
      <c r="BI2" s="244" t="s">
        <v>127</v>
      </c>
      <c r="BJ2" s="244" t="s">
        <v>128</v>
      </c>
      <c r="BK2" s="244" t="s">
        <v>639</v>
      </c>
      <c r="BL2" s="244" t="s">
        <v>640</v>
      </c>
      <c r="BM2" s="244" t="s">
        <v>127</v>
      </c>
      <c r="BN2" s="244" t="s">
        <v>128</v>
      </c>
      <c r="BO2" s="244" t="s">
        <v>639</v>
      </c>
      <c r="BP2" s="244" t="s">
        <v>640</v>
      </c>
      <c r="BQ2" s="244" t="s">
        <v>127</v>
      </c>
      <c r="BR2" s="244" t="s">
        <v>128</v>
      </c>
      <c r="BS2" s="244" t="s">
        <v>639</v>
      </c>
      <c r="BT2" s="244" t="s">
        <v>640</v>
      </c>
      <c r="BU2" s="244" t="s">
        <v>127</v>
      </c>
      <c r="BV2" s="244" t="s">
        <v>128</v>
      </c>
      <c r="BW2" s="244" t="s">
        <v>639</v>
      </c>
      <c r="BX2" s="244" t="s">
        <v>640</v>
      </c>
      <c r="BY2" s="244" t="s">
        <v>127</v>
      </c>
      <c r="BZ2" s="244" t="s">
        <v>128</v>
      </c>
      <c r="CA2" s="244" t="s">
        <v>639</v>
      </c>
      <c r="CB2" s="244" t="s">
        <v>640</v>
      </c>
      <c r="CC2" s="244" t="s">
        <v>127</v>
      </c>
      <c r="CD2" s="244" t="s">
        <v>128</v>
      </c>
      <c r="CE2" s="244" t="s">
        <v>639</v>
      </c>
      <c r="CF2" s="244" t="s">
        <v>640</v>
      </c>
      <c r="CG2" s="244" t="s">
        <v>127</v>
      </c>
      <c r="CH2" s="244" t="s">
        <v>128</v>
      </c>
      <c r="CI2" s="244" t="s">
        <v>639</v>
      </c>
      <c r="CJ2" s="244" t="s">
        <v>640</v>
      </c>
      <c r="CK2" s="244" t="s">
        <v>127</v>
      </c>
      <c r="CL2" s="244" t="s">
        <v>128</v>
      </c>
      <c r="CM2" s="244" t="s">
        <v>639</v>
      </c>
      <c r="CN2" s="244" t="s">
        <v>640</v>
      </c>
      <c r="CO2" s="244" t="s">
        <v>127</v>
      </c>
      <c r="CP2" s="244" t="s">
        <v>128</v>
      </c>
      <c r="CQ2" s="244" t="s">
        <v>639</v>
      </c>
      <c r="CR2" s="244" t="s">
        <v>640</v>
      </c>
      <c r="CS2" s="244" t="s">
        <v>127</v>
      </c>
      <c r="CT2" s="244" t="s">
        <v>128</v>
      </c>
      <c r="CU2" s="244" t="s">
        <v>639</v>
      </c>
      <c r="CV2" s="244" t="s">
        <v>640</v>
      </c>
      <c r="CW2" s="244" t="s">
        <v>127</v>
      </c>
      <c r="CX2" s="244" t="s">
        <v>128</v>
      </c>
      <c r="CY2" s="244" t="s">
        <v>639</v>
      </c>
      <c r="CZ2" s="244" t="s">
        <v>640</v>
      </c>
      <c r="DA2" s="244" t="s">
        <v>127</v>
      </c>
      <c r="DB2" s="244" t="s">
        <v>128</v>
      </c>
      <c r="DC2" s="244" t="s">
        <v>639</v>
      </c>
      <c r="DD2" s="244" t="s">
        <v>640</v>
      </c>
      <c r="DE2" s="244" t="s">
        <v>127</v>
      </c>
      <c r="DF2" s="244" t="s">
        <v>128</v>
      </c>
      <c r="DG2" s="244" t="s">
        <v>639</v>
      </c>
      <c r="DH2" s="244" t="s">
        <v>640</v>
      </c>
      <c r="DI2" s="244" t="s">
        <v>127</v>
      </c>
      <c r="DJ2" s="244" t="s">
        <v>128</v>
      </c>
      <c r="DK2" s="244" t="s">
        <v>639</v>
      </c>
      <c r="DL2" s="244" t="s">
        <v>640</v>
      </c>
      <c r="DM2" s="244" t="s">
        <v>127</v>
      </c>
      <c r="DN2" s="244" t="s">
        <v>128</v>
      </c>
      <c r="DO2" s="244" t="s">
        <v>639</v>
      </c>
      <c r="DP2" s="244" t="s">
        <v>640</v>
      </c>
      <c r="DQ2" s="244" t="s">
        <v>127</v>
      </c>
      <c r="DR2" s="244" t="s">
        <v>128</v>
      </c>
      <c r="DS2" s="244" t="s">
        <v>639</v>
      </c>
      <c r="DT2" s="244" t="s">
        <v>640</v>
      </c>
      <c r="DU2" s="244" t="s">
        <v>127</v>
      </c>
      <c r="DV2" s="244" t="s">
        <v>128</v>
      </c>
      <c r="DW2" s="244" t="s">
        <v>639</v>
      </c>
      <c r="DX2" s="244" t="s">
        <v>640</v>
      </c>
      <c r="DY2" s="244" t="s">
        <v>127</v>
      </c>
      <c r="DZ2" s="244" t="s">
        <v>128</v>
      </c>
      <c r="EA2" s="244" t="s">
        <v>639</v>
      </c>
      <c r="EB2" s="244" t="s">
        <v>640</v>
      </c>
      <c r="EC2" s="244" t="s">
        <v>127</v>
      </c>
      <c r="ED2" s="244" t="s">
        <v>128</v>
      </c>
      <c r="EE2" s="244" t="s">
        <v>639</v>
      </c>
      <c r="EF2" s="244" t="s">
        <v>640</v>
      </c>
      <c r="EG2" s="244" t="s">
        <v>127</v>
      </c>
      <c r="EH2" s="244" t="s">
        <v>128</v>
      </c>
      <c r="EI2" s="244" t="s">
        <v>639</v>
      </c>
      <c r="EJ2" s="244" t="s">
        <v>640</v>
      </c>
      <c r="EK2" s="244" t="s">
        <v>127</v>
      </c>
      <c r="EL2" s="244" t="s">
        <v>128</v>
      </c>
      <c r="EM2" s="244" t="s">
        <v>639</v>
      </c>
      <c r="EN2" s="244" t="s">
        <v>640</v>
      </c>
      <c r="EO2" s="244" t="s">
        <v>127</v>
      </c>
      <c r="EP2" s="244" t="s">
        <v>128</v>
      </c>
      <c r="EQ2" s="244" t="s">
        <v>639</v>
      </c>
      <c r="ER2" s="244" t="s">
        <v>640</v>
      </c>
      <c r="ES2" s="244" t="s">
        <v>127</v>
      </c>
      <c r="ET2" s="244" t="s">
        <v>128</v>
      </c>
      <c r="EU2" s="244" t="s">
        <v>639</v>
      </c>
      <c r="EV2" s="244" t="s">
        <v>640</v>
      </c>
      <c r="EW2" s="244" t="s">
        <v>127</v>
      </c>
      <c r="EX2" s="244" t="s">
        <v>128</v>
      </c>
      <c r="EY2" s="244" t="s">
        <v>639</v>
      </c>
      <c r="EZ2" s="244" t="s">
        <v>640</v>
      </c>
      <c r="FA2" s="244" t="s">
        <v>127</v>
      </c>
      <c r="FB2" s="244" t="s">
        <v>128</v>
      </c>
      <c r="FC2" s="244" t="s">
        <v>639</v>
      </c>
      <c r="FD2" s="244" t="s">
        <v>640</v>
      </c>
      <c r="FE2" s="244" t="s">
        <v>127</v>
      </c>
      <c r="FF2" s="244" t="s">
        <v>128</v>
      </c>
      <c r="FG2" s="244" t="s">
        <v>639</v>
      </c>
      <c r="FH2" s="244" t="s">
        <v>640</v>
      </c>
      <c r="FI2" s="244" t="s">
        <v>127</v>
      </c>
      <c r="FJ2" s="244" t="s">
        <v>128</v>
      </c>
      <c r="FK2" s="244" t="s">
        <v>639</v>
      </c>
      <c r="FL2" s="244" t="s">
        <v>640</v>
      </c>
      <c r="FM2" s="244" t="s">
        <v>127</v>
      </c>
      <c r="FN2" s="244" t="s">
        <v>128</v>
      </c>
      <c r="FO2" s="244" t="s">
        <v>639</v>
      </c>
      <c r="FP2" s="244" t="s">
        <v>640</v>
      </c>
      <c r="FQ2" s="244" t="s">
        <v>127</v>
      </c>
      <c r="FR2" s="244" t="s">
        <v>128</v>
      </c>
      <c r="FS2" s="244" t="s">
        <v>639</v>
      </c>
      <c r="FT2" s="244" t="s">
        <v>640</v>
      </c>
      <c r="FU2" s="244" t="s">
        <v>127</v>
      </c>
      <c r="FV2" s="244" t="s">
        <v>641</v>
      </c>
      <c r="FW2" s="244"/>
    </row>
    <row r="3" spans="1:180" s="218" customFormat="1" ht="18.649999999999999" customHeight="1" thickTop="1" thickBot="1" x14ac:dyDescent="0.35">
      <c r="A3" s="245" t="s">
        <v>710</v>
      </c>
      <c r="B3" s="246">
        <f t="shared" ref="B3:FR3" si="0">+B4</f>
        <v>1695252920</v>
      </c>
      <c r="C3" s="246">
        <f>+C4</f>
        <v>389175736.84735405</v>
      </c>
      <c r="D3" s="246">
        <f t="shared" si="0"/>
        <v>375024664.83214241</v>
      </c>
      <c r="E3" s="246">
        <f t="shared" si="0"/>
        <v>371703696.74084157</v>
      </c>
      <c r="F3" s="246">
        <f t="shared" si="0"/>
        <v>359257557.59190857</v>
      </c>
      <c r="G3" s="246">
        <f t="shared" si="0"/>
        <v>336321369.15264595</v>
      </c>
      <c r="H3" s="246">
        <f t="shared" si="0"/>
        <v>324092169.16785765</v>
      </c>
      <c r="I3" s="246">
        <f t="shared" si="0"/>
        <v>321222225.25915855</v>
      </c>
      <c r="J3" s="246">
        <f t="shared" si="0"/>
        <v>310466409.40809149</v>
      </c>
      <c r="K3" s="246">
        <f t="shared" si="0"/>
        <v>0</v>
      </c>
      <c r="L3" s="246">
        <f t="shared" si="0"/>
        <v>0</v>
      </c>
      <c r="M3" s="246">
        <f t="shared" si="0"/>
        <v>0</v>
      </c>
      <c r="N3" s="246">
        <f t="shared" si="0"/>
        <v>0</v>
      </c>
      <c r="O3" s="246">
        <f>+O4</f>
        <v>10176697.629286798</v>
      </c>
      <c r="P3" s="246">
        <f>+P4</f>
        <v>10176697.629286798</v>
      </c>
      <c r="Q3" s="246">
        <f>+Q4</f>
        <v>10176697.629286798</v>
      </c>
      <c r="R3" s="246">
        <f>+R4</f>
        <v>10176697.629286798</v>
      </c>
      <c r="S3" s="246">
        <f t="shared" si="0"/>
        <v>9551805.3707132004</v>
      </c>
      <c r="T3" s="246">
        <f t="shared" si="0"/>
        <v>9551805.3707132004</v>
      </c>
      <c r="U3" s="246">
        <f t="shared" si="0"/>
        <v>9551805.3707132004</v>
      </c>
      <c r="V3" s="246">
        <f t="shared" si="0"/>
        <v>9551805.3707132004</v>
      </c>
      <c r="W3" s="246">
        <f>+W4</f>
        <v>0</v>
      </c>
      <c r="X3" s="246">
        <f>+X4</f>
        <v>0</v>
      </c>
      <c r="Y3" s="246">
        <f>+Y4</f>
        <v>0</v>
      </c>
      <c r="Z3" s="246">
        <f>+Z4</f>
        <v>0</v>
      </c>
      <c r="AA3" s="246">
        <f t="shared" si="0"/>
        <v>0</v>
      </c>
      <c r="AB3" s="246">
        <f t="shared" si="0"/>
        <v>0</v>
      </c>
      <c r="AC3" s="246">
        <f t="shared" si="0"/>
        <v>0</v>
      </c>
      <c r="AD3" s="246">
        <f t="shared" si="0"/>
        <v>0</v>
      </c>
      <c r="AE3" s="246">
        <f t="shared" si="0"/>
        <v>0</v>
      </c>
      <c r="AF3" s="246">
        <f t="shared" si="0"/>
        <v>0</v>
      </c>
      <c r="AG3" s="246">
        <f t="shared" si="0"/>
        <v>0</v>
      </c>
      <c r="AH3" s="246">
        <f t="shared" si="0"/>
        <v>0</v>
      </c>
      <c r="AI3" s="246">
        <f t="shared" si="0"/>
        <v>82440052</v>
      </c>
      <c r="AJ3" s="246">
        <f t="shared" si="0"/>
        <v>79260015</v>
      </c>
      <c r="AK3" s="246">
        <f t="shared" si="0"/>
        <v>79260015</v>
      </c>
      <c r="AL3" s="246">
        <f t="shared" si="0"/>
        <v>79260015</v>
      </c>
      <c r="AM3" s="246">
        <f t="shared" si="0"/>
        <v>10781049</v>
      </c>
      <c r="AN3" s="246">
        <f t="shared" si="0"/>
        <v>10429552</v>
      </c>
      <c r="AO3" s="246">
        <f t="shared" si="0"/>
        <v>10429552</v>
      </c>
      <c r="AP3" s="246">
        <f t="shared" si="0"/>
        <v>10429552</v>
      </c>
      <c r="AQ3" s="246">
        <f t="shared" si="0"/>
        <v>0</v>
      </c>
      <c r="AR3" s="246">
        <f t="shared" si="0"/>
        <v>0</v>
      </c>
      <c r="AS3" s="246">
        <f t="shared" si="0"/>
        <v>0</v>
      </c>
      <c r="AT3" s="246">
        <f t="shared" si="0"/>
        <v>0</v>
      </c>
      <c r="AU3" s="246">
        <f t="shared" ref="AU3:BB3" si="1">+AU4</f>
        <v>0</v>
      </c>
      <c r="AV3" s="246">
        <f t="shared" si="1"/>
        <v>0</v>
      </c>
      <c r="AW3" s="246">
        <f t="shared" si="1"/>
        <v>0</v>
      </c>
      <c r="AX3" s="246">
        <f t="shared" si="1"/>
        <v>0</v>
      </c>
      <c r="AY3" s="246">
        <f t="shared" si="1"/>
        <v>0</v>
      </c>
      <c r="AZ3" s="246">
        <f t="shared" si="1"/>
        <v>0</v>
      </c>
      <c r="BA3" s="246">
        <f t="shared" si="1"/>
        <v>0</v>
      </c>
      <c r="BB3" s="246">
        <f t="shared" si="1"/>
        <v>0</v>
      </c>
      <c r="BC3" s="246">
        <f t="shared" si="0"/>
        <v>168903972</v>
      </c>
      <c r="BD3" s="246">
        <f t="shared" si="0"/>
        <v>142587500</v>
      </c>
      <c r="BE3" s="246">
        <f t="shared" si="0"/>
        <v>78331500</v>
      </c>
      <c r="BF3" s="246">
        <f t="shared" si="0"/>
        <v>78331500</v>
      </c>
      <c r="BG3" s="246">
        <f t="shared" si="0"/>
        <v>0</v>
      </c>
      <c r="BH3" s="246">
        <f t="shared" si="0"/>
        <v>0</v>
      </c>
      <c r="BI3" s="246">
        <f t="shared" si="0"/>
        <v>0</v>
      </c>
      <c r="BJ3" s="246">
        <f t="shared" si="0"/>
        <v>0</v>
      </c>
      <c r="BK3" s="246">
        <f t="shared" si="0"/>
        <v>0</v>
      </c>
      <c r="BL3" s="246">
        <f t="shared" si="0"/>
        <v>0</v>
      </c>
      <c r="BM3" s="246">
        <f t="shared" si="0"/>
        <v>0</v>
      </c>
      <c r="BN3" s="246">
        <f t="shared" si="0"/>
        <v>0</v>
      </c>
      <c r="BO3" s="246">
        <f t="shared" si="0"/>
        <v>0</v>
      </c>
      <c r="BP3" s="246">
        <f t="shared" si="0"/>
        <v>0</v>
      </c>
      <c r="BQ3" s="246">
        <f t="shared" si="0"/>
        <v>0</v>
      </c>
      <c r="BR3" s="246">
        <f t="shared" si="0"/>
        <v>0</v>
      </c>
      <c r="BS3" s="246">
        <f t="shared" si="0"/>
        <v>0</v>
      </c>
      <c r="BT3" s="246">
        <f t="shared" si="0"/>
        <v>0</v>
      </c>
      <c r="BU3" s="246">
        <f t="shared" si="0"/>
        <v>0</v>
      </c>
      <c r="BV3" s="246">
        <f t="shared" si="0"/>
        <v>0</v>
      </c>
      <c r="BW3" s="246">
        <f t="shared" si="0"/>
        <v>0</v>
      </c>
      <c r="BX3" s="246">
        <f t="shared" si="0"/>
        <v>0</v>
      </c>
      <c r="BY3" s="246">
        <f t="shared" si="0"/>
        <v>0</v>
      </c>
      <c r="BZ3" s="246">
        <f t="shared" si="0"/>
        <v>0</v>
      </c>
      <c r="CA3" s="246">
        <f t="shared" si="0"/>
        <v>0</v>
      </c>
      <c r="CB3" s="246">
        <f t="shared" si="0"/>
        <v>0</v>
      </c>
      <c r="CC3" s="246">
        <f t="shared" si="0"/>
        <v>0</v>
      </c>
      <c r="CD3" s="246">
        <f t="shared" si="0"/>
        <v>0</v>
      </c>
      <c r="CE3" s="246">
        <f t="shared" si="0"/>
        <v>0</v>
      </c>
      <c r="CF3" s="246">
        <f t="shared" si="0"/>
        <v>0</v>
      </c>
      <c r="CG3" s="246">
        <f t="shared" si="0"/>
        <v>0</v>
      </c>
      <c r="CH3" s="246">
        <f t="shared" si="0"/>
        <v>0</v>
      </c>
      <c r="CI3" s="246">
        <f t="shared" si="0"/>
        <v>0</v>
      </c>
      <c r="CJ3" s="246">
        <f t="shared" si="0"/>
        <v>0</v>
      </c>
      <c r="CK3" s="246">
        <f t="shared" si="0"/>
        <v>0</v>
      </c>
      <c r="CL3" s="246">
        <f t="shared" si="0"/>
        <v>0</v>
      </c>
      <c r="CM3" s="246">
        <f t="shared" si="0"/>
        <v>0</v>
      </c>
      <c r="CN3" s="246">
        <f t="shared" si="0"/>
        <v>0</v>
      </c>
      <c r="CO3" s="246">
        <f t="shared" si="0"/>
        <v>0</v>
      </c>
      <c r="CP3" s="246">
        <f t="shared" si="0"/>
        <v>0</v>
      </c>
      <c r="CQ3" s="246">
        <f t="shared" si="0"/>
        <v>0</v>
      </c>
      <c r="CR3" s="246">
        <f t="shared" si="0"/>
        <v>0</v>
      </c>
      <c r="CS3" s="246">
        <f t="shared" si="0"/>
        <v>0</v>
      </c>
      <c r="CT3" s="246">
        <f t="shared" si="0"/>
        <v>0</v>
      </c>
      <c r="CU3" s="246">
        <f t="shared" si="0"/>
        <v>25000000</v>
      </c>
      <c r="CV3" s="246">
        <f t="shared" si="0"/>
        <v>24096000</v>
      </c>
      <c r="CW3" s="246">
        <f t="shared" si="0"/>
        <v>24096000</v>
      </c>
      <c r="CX3" s="246">
        <f t="shared" si="0"/>
        <v>0</v>
      </c>
      <c r="CY3" s="246">
        <f t="shared" si="0"/>
        <v>0</v>
      </c>
      <c r="CZ3" s="246">
        <f t="shared" si="0"/>
        <v>0</v>
      </c>
      <c r="DA3" s="246">
        <f t="shared" si="0"/>
        <v>0</v>
      </c>
      <c r="DB3" s="246">
        <f t="shared" si="0"/>
        <v>0</v>
      </c>
      <c r="DC3" s="246">
        <f t="shared" si="0"/>
        <v>0</v>
      </c>
      <c r="DD3" s="246">
        <f t="shared" si="0"/>
        <v>0</v>
      </c>
      <c r="DE3" s="246">
        <f t="shared" si="0"/>
        <v>0</v>
      </c>
      <c r="DF3" s="246">
        <f t="shared" si="0"/>
        <v>0</v>
      </c>
      <c r="DG3" s="246">
        <f>+DG4</f>
        <v>59060578</v>
      </c>
      <c r="DH3" s="246">
        <f>+DH4</f>
        <v>59060578</v>
      </c>
      <c r="DI3" s="246">
        <f>+DI4</f>
        <v>59060578</v>
      </c>
      <c r="DJ3" s="246">
        <f>+DJ4</f>
        <v>59060578</v>
      </c>
      <c r="DK3" s="246">
        <f t="shared" si="0"/>
        <v>0</v>
      </c>
      <c r="DL3" s="246">
        <f t="shared" si="0"/>
        <v>0</v>
      </c>
      <c r="DM3" s="246">
        <f t="shared" si="0"/>
        <v>0</v>
      </c>
      <c r="DN3" s="246">
        <f t="shared" si="0"/>
        <v>0</v>
      </c>
      <c r="DO3" s="246">
        <f t="shared" si="0"/>
        <v>132120871</v>
      </c>
      <c r="DP3" s="246">
        <f t="shared" si="0"/>
        <v>122032684</v>
      </c>
      <c r="DQ3" s="246">
        <f t="shared" si="0"/>
        <v>120794502</v>
      </c>
      <c r="DR3" s="246">
        <f t="shared" si="0"/>
        <v>82460945</v>
      </c>
      <c r="DS3" s="246">
        <f t="shared" si="0"/>
        <v>0</v>
      </c>
      <c r="DT3" s="246">
        <f t="shared" si="0"/>
        <v>0</v>
      </c>
      <c r="DU3" s="246">
        <f t="shared" si="0"/>
        <v>0</v>
      </c>
      <c r="DV3" s="246">
        <f t="shared" si="0"/>
        <v>0</v>
      </c>
      <c r="DW3" s="246">
        <f t="shared" si="0"/>
        <v>0</v>
      </c>
      <c r="DX3" s="246">
        <f t="shared" si="0"/>
        <v>0</v>
      </c>
      <c r="DY3" s="246">
        <f t="shared" si="0"/>
        <v>0</v>
      </c>
      <c r="DZ3" s="246">
        <f t="shared" si="0"/>
        <v>0</v>
      </c>
      <c r="EA3" s="246">
        <f t="shared" si="0"/>
        <v>254330182.08799019</v>
      </c>
      <c r="EB3" s="246">
        <f t="shared" si="0"/>
        <v>254330182.08799019</v>
      </c>
      <c r="EC3" s="246">
        <f t="shared" si="0"/>
        <v>254330182.08799019</v>
      </c>
      <c r="ED3" s="246">
        <f t="shared" si="0"/>
        <v>254330182.08799019</v>
      </c>
      <c r="EE3" s="246">
        <f t="shared" si="0"/>
        <v>0</v>
      </c>
      <c r="EF3" s="246">
        <f t="shared" si="0"/>
        <v>0</v>
      </c>
      <c r="EG3" s="246">
        <f t="shared" si="0"/>
        <v>0</v>
      </c>
      <c r="EH3" s="246">
        <f t="shared" si="0"/>
        <v>0</v>
      </c>
      <c r="EI3" s="246">
        <f t="shared" si="0"/>
        <v>0</v>
      </c>
      <c r="EJ3" s="246">
        <f t="shared" si="0"/>
        <v>0</v>
      </c>
      <c r="EK3" s="246">
        <f t="shared" si="0"/>
        <v>0</v>
      </c>
      <c r="EL3" s="246">
        <f t="shared" si="0"/>
        <v>0</v>
      </c>
      <c r="EM3" s="246">
        <f t="shared" si="0"/>
        <v>0</v>
      </c>
      <c r="EN3" s="246">
        <f t="shared" si="0"/>
        <v>0</v>
      </c>
      <c r="EO3" s="246">
        <f t="shared" si="0"/>
        <v>0</v>
      </c>
      <c r="EP3" s="246">
        <f t="shared" si="0"/>
        <v>0</v>
      </c>
      <c r="EQ3" s="246">
        <f t="shared" si="0"/>
        <v>0</v>
      </c>
      <c r="ER3" s="246">
        <f t="shared" si="0"/>
        <v>0</v>
      </c>
      <c r="ES3" s="246">
        <f t="shared" si="0"/>
        <v>0</v>
      </c>
      <c r="ET3" s="246">
        <f t="shared" si="0"/>
        <v>0</v>
      </c>
      <c r="EU3" s="246">
        <f t="shared" si="0"/>
        <v>0</v>
      </c>
      <c r="EV3" s="246">
        <f t="shared" si="0"/>
        <v>0</v>
      </c>
      <c r="EW3" s="246">
        <f t="shared" si="0"/>
        <v>0</v>
      </c>
      <c r="EX3" s="246">
        <f t="shared" si="0"/>
        <v>0</v>
      </c>
      <c r="EY3" s="246">
        <f t="shared" si="0"/>
        <v>13228893</v>
      </c>
      <c r="EZ3" s="246">
        <f t="shared" si="0"/>
        <v>13228893</v>
      </c>
      <c r="FA3" s="246">
        <f t="shared" si="0"/>
        <v>7704682</v>
      </c>
      <c r="FB3" s="246">
        <f t="shared" si="0"/>
        <v>7704682</v>
      </c>
      <c r="FC3" s="246">
        <f t="shared" si="0"/>
        <v>0</v>
      </c>
      <c r="FD3" s="246">
        <f t="shared" si="0"/>
        <v>0</v>
      </c>
      <c r="FE3" s="246">
        <f t="shared" si="0"/>
        <v>0</v>
      </c>
      <c r="FF3" s="246">
        <f t="shared" si="0"/>
        <v>0</v>
      </c>
      <c r="FG3" s="246">
        <f t="shared" si="0"/>
        <v>0</v>
      </c>
      <c r="FH3" s="246">
        <f t="shared" si="0"/>
        <v>0</v>
      </c>
      <c r="FI3" s="246">
        <f t="shared" si="0"/>
        <v>0</v>
      </c>
      <c r="FJ3" s="246">
        <f t="shared" si="0"/>
        <v>0</v>
      </c>
      <c r="FK3" s="246">
        <f t="shared" si="0"/>
        <v>17085983.912009798</v>
      </c>
      <c r="FL3" s="246">
        <f t="shared" si="0"/>
        <v>17085983.912009798</v>
      </c>
      <c r="FM3" s="246">
        <f t="shared" si="0"/>
        <v>17085983.912009798</v>
      </c>
      <c r="FN3" s="246">
        <f t="shared" si="0"/>
        <v>17085983.912009798</v>
      </c>
      <c r="FO3" s="246">
        <f t="shared" si="0"/>
        <v>187075730</v>
      </c>
      <c r="FP3" s="246">
        <f t="shared" si="0"/>
        <v>187075730</v>
      </c>
      <c r="FQ3" s="246">
        <f t="shared" si="0"/>
        <v>187075730</v>
      </c>
      <c r="FR3" s="246">
        <f t="shared" si="0"/>
        <v>187075730</v>
      </c>
      <c r="FS3" s="246">
        <f>C3+G3+K3+O3+S3++W3+AA3+AE3+AI3+AM3+AQ3+AU3+AY3+BC3+BG3+BK3+BO3+BS3+BW3+CA3+CE3+CI3+CM3+CQ3+CU3+CY3+DC3+DG3+DK3+DO3+DS3+DW3+EA3+EE3+EI3+EM3+EQ3+EU3+EY3+FC3+FG3+FK3+FO3</f>
        <v>1695252920</v>
      </c>
      <c r="FT3" s="246">
        <f t="shared" ref="FT3:FV3" si="2">D3+H3+L3+P3+T3++X3+AB3+AF3+AJ3+AN3+AR3+AV3+AZ3+BD3+BH3+BL3+BP3+BT3+BX3+CB3+CF3+CJ3+CN3+CR3+CV3+CZ3+DD3+DH3+DL3+DP3+DT3+DX3+EB3+EF3+EJ3+EN3+ER3+EV3+EZ3+FD3+FH3+FL3+FP3</f>
        <v>1628032455</v>
      </c>
      <c r="FU3" s="246">
        <f t="shared" si="2"/>
        <v>1550823150</v>
      </c>
      <c r="FV3" s="246">
        <f t="shared" si="2"/>
        <v>1465191638</v>
      </c>
      <c r="FW3" s="216"/>
      <c r="FX3" s="217"/>
    </row>
    <row r="4" spans="1:180" s="218" customFormat="1" ht="28" customHeight="1" thickTop="1" thickBot="1" x14ac:dyDescent="0.4">
      <c r="A4" s="247" t="s">
        <v>711</v>
      </c>
      <c r="B4" s="248">
        <f>+B5+B12</f>
        <v>1695252920</v>
      </c>
      <c r="C4" s="248">
        <f t="shared" ref="C4:EL4" si="3">+C5+C12</f>
        <v>389175736.84735405</v>
      </c>
      <c r="D4" s="248">
        <f t="shared" si="3"/>
        <v>375024664.83214241</v>
      </c>
      <c r="E4" s="248">
        <f t="shared" si="3"/>
        <v>371703696.74084157</v>
      </c>
      <c r="F4" s="248">
        <f t="shared" si="3"/>
        <v>359257557.59190857</v>
      </c>
      <c r="G4" s="248">
        <f>+G5+G12</f>
        <v>336321369.15264595</v>
      </c>
      <c r="H4" s="248">
        <f>+H5+H12</f>
        <v>324092169.16785765</v>
      </c>
      <c r="I4" s="248">
        <f>+I5+I12</f>
        <v>321222225.25915855</v>
      </c>
      <c r="J4" s="248">
        <f>+J5+J12</f>
        <v>310466409.40809149</v>
      </c>
      <c r="K4" s="248">
        <f t="shared" si="3"/>
        <v>0</v>
      </c>
      <c r="L4" s="248">
        <f t="shared" si="3"/>
        <v>0</v>
      </c>
      <c r="M4" s="248">
        <f t="shared" si="3"/>
        <v>0</v>
      </c>
      <c r="N4" s="248">
        <f t="shared" si="3"/>
        <v>0</v>
      </c>
      <c r="O4" s="248">
        <f t="shared" ref="O4:Z4" si="4">+O5+O12</f>
        <v>10176697.629286798</v>
      </c>
      <c r="P4" s="248">
        <f t="shared" si="4"/>
        <v>10176697.629286798</v>
      </c>
      <c r="Q4" s="248">
        <f t="shared" si="4"/>
        <v>10176697.629286798</v>
      </c>
      <c r="R4" s="248">
        <f t="shared" si="4"/>
        <v>10176697.629286798</v>
      </c>
      <c r="S4" s="248">
        <f t="shared" si="4"/>
        <v>9551805.3707132004</v>
      </c>
      <c r="T4" s="248">
        <f t="shared" si="4"/>
        <v>9551805.3707132004</v>
      </c>
      <c r="U4" s="248">
        <f t="shared" si="4"/>
        <v>9551805.3707132004</v>
      </c>
      <c r="V4" s="248">
        <f t="shared" si="4"/>
        <v>9551805.3707132004</v>
      </c>
      <c r="W4" s="248">
        <f t="shared" si="4"/>
        <v>0</v>
      </c>
      <c r="X4" s="248">
        <f t="shared" si="4"/>
        <v>0</v>
      </c>
      <c r="Y4" s="248">
        <f t="shared" si="4"/>
        <v>0</v>
      </c>
      <c r="Z4" s="248">
        <f t="shared" si="4"/>
        <v>0</v>
      </c>
      <c r="AA4" s="248">
        <f t="shared" si="3"/>
        <v>0</v>
      </c>
      <c r="AB4" s="248">
        <f t="shared" si="3"/>
        <v>0</v>
      </c>
      <c r="AC4" s="248">
        <f t="shared" si="3"/>
        <v>0</v>
      </c>
      <c r="AD4" s="248">
        <f t="shared" si="3"/>
        <v>0</v>
      </c>
      <c r="AE4" s="248">
        <f t="shared" si="3"/>
        <v>0</v>
      </c>
      <c r="AF4" s="248">
        <f t="shared" si="3"/>
        <v>0</v>
      </c>
      <c r="AG4" s="248">
        <f t="shared" si="3"/>
        <v>0</v>
      </c>
      <c r="AH4" s="248">
        <f t="shared" si="3"/>
        <v>0</v>
      </c>
      <c r="AI4" s="248">
        <f t="shared" ref="AI4:AP4" si="5">+AI5+AI12</f>
        <v>82440052</v>
      </c>
      <c r="AJ4" s="248">
        <f t="shared" si="5"/>
        <v>79260015</v>
      </c>
      <c r="AK4" s="248">
        <f t="shared" si="5"/>
        <v>79260015</v>
      </c>
      <c r="AL4" s="248">
        <f t="shared" si="5"/>
        <v>79260015</v>
      </c>
      <c r="AM4" s="248">
        <f t="shared" si="5"/>
        <v>10781049</v>
      </c>
      <c r="AN4" s="248">
        <f t="shared" si="5"/>
        <v>10429552</v>
      </c>
      <c r="AO4" s="248">
        <f t="shared" si="5"/>
        <v>10429552</v>
      </c>
      <c r="AP4" s="248">
        <f t="shared" si="5"/>
        <v>10429552</v>
      </c>
      <c r="AQ4" s="248">
        <f t="shared" si="3"/>
        <v>0</v>
      </c>
      <c r="AR4" s="248">
        <f t="shared" si="3"/>
        <v>0</v>
      </c>
      <c r="AS4" s="248">
        <f t="shared" si="3"/>
        <v>0</v>
      </c>
      <c r="AT4" s="248">
        <f t="shared" si="3"/>
        <v>0</v>
      </c>
      <c r="AU4" s="248">
        <f t="shared" ref="AU4:BB4" si="6">+AU5+AU12</f>
        <v>0</v>
      </c>
      <c r="AV4" s="248">
        <f t="shared" si="6"/>
        <v>0</v>
      </c>
      <c r="AW4" s="248">
        <f t="shared" si="6"/>
        <v>0</v>
      </c>
      <c r="AX4" s="248">
        <f t="shared" si="6"/>
        <v>0</v>
      </c>
      <c r="AY4" s="248">
        <f t="shared" si="6"/>
        <v>0</v>
      </c>
      <c r="AZ4" s="248">
        <f t="shared" si="6"/>
        <v>0</v>
      </c>
      <c r="BA4" s="248">
        <f t="shared" si="6"/>
        <v>0</v>
      </c>
      <c r="BB4" s="248">
        <f t="shared" si="6"/>
        <v>0</v>
      </c>
      <c r="BC4" s="248">
        <f t="shared" si="3"/>
        <v>168903972</v>
      </c>
      <c r="BD4" s="248">
        <f t="shared" si="3"/>
        <v>142587500</v>
      </c>
      <c r="BE4" s="248">
        <f t="shared" si="3"/>
        <v>78331500</v>
      </c>
      <c r="BF4" s="248">
        <f t="shared" si="3"/>
        <v>78331500</v>
      </c>
      <c r="BG4" s="248">
        <f t="shared" ref="BG4:BN4" si="7">+BG5+BG12</f>
        <v>0</v>
      </c>
      <c r="BH4" s="248">
        <f t="shared" si="7"/>
        <v>0</v>
      </c>
      <c r="BI4" s="248">
        <f t="shared" si="7"/>
        <v>0</v>
      </c>
      <c r="BJ4" s="248">
        <f t="shared" si="7"/>
        <v>0</v>
      </c>
      <c r="BK4" s="248">
        <f t="shared" si="7"/>
        <v>0</v>
      </c>
      <c r="BL4" s="248">
        <f t="shared" si="7"/>
        <v>0</v>
      </c>
      <c r="BM4" s="248">
        <f t="shared" si="7"/>
        <v>0</v>
      </c>
      <c r="BN4" s="248">
        <f t="shared" si="7"/>
        <v>0</v>
      </c>
      <c r="BO4" s="248">
        <f t="shared" si="3"/>
        <v>0</v>
      </c>
      <c r="BP4" s="248">
        <f t="shared" si="3"/>
        <v>0</v>
      </c>
      <c r="BQ4" s="248">
        <f t="shared" si="3"/>
        <v>0</v>
      </c>
      <c r="BR4" s="248">
        <f t="shared" si="3"/>
        <v>0</v>
      </c>
      <c r="BS4" s="248">
        <f t="shared" si="3"/>
        <v>0</v>
      </c>
      <c r="BT4" s="248">
        <f t="shared" si="3"/>
        <v>0</v>
      </c>
      <c r="BU4" s="248">
        <f t="shared" si="3"/>
        <v>0</v>
      </c>
      <c r="BV4" s="248">
        <f t="shared" si="3"/>
        <v>0</v>
      </c>
      <c r="BW4" s="248">
        <f t="shared" si="3"/>
        <v>0</v>
      </c>
      <c r="BX4" s="248">
        <f t="shared" si="3"/>
        <v>0</v>
      </c>
      <c r="BY4" s="248">
        <f t="shared" si="3"/>
        <v>0</v>
      </c>
      <c r="BZ4" s="248">
        <f t="shared" si="3"/>
        <v>0</v>
      </c>
      <c r="CA4" s="248">
        <f t="shared" ref="CA4:CH4" si="8">+CA5+CA12</f>
        <v>0</v>
      </c>
      <c r="CB4" s="248">
        <f t="shared" si="8"/>
        <v>0</v>
      </c>
      <c r="CC4" s="248">
        <f t="shared" si="8"/>
        <v>0</v>
      </c>
      <c r="CD4" s="248">
        <f t="shared" si="8"/>
        <v>0</v>
      </c>
      <c r="CE4" s="248">
        <f t="shared" si="8"/>
        <v>0</v>
      </c>
      <c r="CF4" s="248">
        <f t="shared" si="8"/>
        <v>0</v>
      </c>
      <c r="CG4" s="248">
        <f t="shared" si="8"/>
        <v>0</v>
      </c>
      <c r="CH4" s="248">
        <f t="shared" si="8"/>
        <v>0</v>
      </c>
      <c r="CI4" s="248">
        <f t="shared" si="3"/>
        <v>0</v>
      </c>
      <c r="CJ4" s="248">
        <f t="shared" si="3"/>
        <v>0</v>
      </c>
      <c r="CK4" s="248">
        <f t="shared" si="3"/>
        <v>0</v>
      </c>
      <c r="CL4" s="248">
        <f t="shared" si="3"/>
        <v>0</v>
      </c>
      <c r="CM4" s="248">
        <f t="shared" ref="CM4:CP4" si="9">+CM5+CM12</f>
        <v>0</v>
      </c>
      <c r="CN4" s="248">
        <f t="shared" si="9"/>
        <v>0</v>
      </c>
      <c r="CO4" s="248">
        <f t="shared" si="9"/>
        <v>0</v>
      </c>
      <c r="CP4" s="248">
        <f t="shared" si="9"/>
        <v>0</v>
      </c>
      <c r="CQ4" s="248">
        <f t="shared" si="3"/>
        <v>0</v>
      </c>
      <c r="CR4" s="248">
        <f t="shared" si="3"/>
        <v>0</v>
      </c>
      <c r="CS4" s="248">
        <f t="shared" si="3"/>
        <v>0</v>
      </c>
      <c r="CT4" s="248">
        <f t="shared" si="3"/>
        <v>0</v>
      </c>
      <c r="CU4" s="248">
        <f t="shared" si="3"/>
        <v>25000000</v>
      </c>
      <c r="CV4" s="248">
        <f t="shared" si="3"/>
        <v>24096000</v>
      </c>
      <c r="CW4" s="248">
        <f t="shared" si="3"/>
        <v>24096000</v>
      </c>
      <c r="CX4" s="248">
        <f t="shared" si="3"/>
        <v>0</v>
      </c>
      <c r="CY4" s="248">
        <f t="shared" ref="CY4:DB4" si="10">+CY5+CY12</f>
        <v>0</v>
      </c>
      <c r="CZ4" s="248">
        <f t="shared" si="10"/>
        <v>0</v>
      </c>
      <c r="DA4" s="248">
        <f t="shared" si="10"/>
        <v>0</v>
      </c>
      <c r="DB4" s="248">
        <f t="shared" si="10"/>
        <v>0</v>
      </c>
      <c r="DC4" s="248">
        <f t="shared" si="3"/>
        <v>0</v>
      </c>
      <c r="DD4" s="248">
        <f t="shared" si="3"/>
        <v>0</v>
      </c>
      <c r="DE4" s="248">
        <f t="shared" si="3"/>
        <v>0</v>
      </c>
      <c r="DF4" s="248">
        <f t="shared" si="3"/>
        <v>0</v>
      </c>
      <c r="DG4" s="248">
        <f>+DG5+DG12</f>
        <v>59060578</v>
      </c>
      <c r="DH4" s="248">
        <f>+DH5+DH12</f>
        <v>59060578</v>
      </c>
      <c r="DI4" s="248">
        <f>+DI5+DI12</f>
        <v>59060578</v>
      </c>
      <c r="DJ4" s="248">
        <f>+DJ5+DJ12</f>
        <v>59060578</v>
      </c>
      <c r="DK4" s="248">
        <f t="shared" si="3"/>
        <v>0</v>
      </c>
      <c r="DL4" s="248">
        <f t="shared" si="3"/>
        <v>0</v>
      </c>
      <c r="DM4" s="248">
        <f t="shared" si="3"/>
        <v>0</v>
      </c>
      <c r="DN4" s="248">
        <f t="shared" si="3"/>
        <v>0</v>
      </c>
      <c r="DO4" s="248">
        <f t="shared" si="3"/>
        <v>132120871</v>
      </c>
      <c r="DP4" s="248">
        <f t="shared" si="3"/>
        <v>122032684</v>
      </c>
      <c r="DQ4" s="248">
        <f t="shared" si="3"/>
        <v>120794502</v>
      </c>
      <c r="DR4" s="248">
        <f t="shared" si="3"/>
        <v>82460945</v>
      </c>
      <c r="DS4" s="248">
        <f t="shared" ref="DS4:DV4" si="11">+DS5+DS12</f>
        <v>0</v>
      </c>
      <c r="DT4" s="248">
        <f t="shared" si="11"/>
        <v>0</v>
      </c>
      <c r="DU4" s="248">
        <f t="shared" si="11"/>
        <v>0</v>
      </c>
      <c r="DV4" s="248">
        <f t="shared" si="11"/>
        <v>0</v>
      </c>
      <c r="DW4" s="248">
        <f t="shared" si="3"/>
        <v>0</v>
      </c>
      <c r="DX4" s="248">
        <f t="shared" si="3"/>
        <v>0</v>
      </c>
      <c r="DY4" s="248">
        <f t="shared" si="3"/>
        <v>0</v>
      </c>
      <c r="DZ4" s="248">
        <f t="shared" si="3"/>
        <v>0</v>
      </c>
      <c r="EA4" s="248">
        <f t="shared" si="3"/>
        <v>254330182.08799019</v>
      </c>
      <c r="EB4" s="248">
        <f t="shared" si="3"/>
        <v>254330182.08799019</v>
      </c>
      <c r="EC4" s="248">
        <f t="shared" si="3"/>
        <v>254330182.08799019</v>
      </c>
      <c r="ED4" s="248">
        <f t="shared" si="3"/>
        <v>254330182.08799019</v>
      </c>
      <c r="EE4" s="248">
        <f t="shared" si="3"/>
        <v>0</v>
      </c>
      <c r="EF4" s="248">
        <f t="shared" si="3"/>
        <v>0</v>
      </c>
      <c r="EG4" s="248">
        <f t="shared" si="3"/>
        <v>0</v>
      </c>
      <c r="EH4" s="248">
        <f t="shared" si="3"/>
        <v>0</v>
      </c>
      <c r="EI4" s="248">
        <f t="shared" si="3"/>
        <v>0</v>
      </c>
      <c r="EJ4" s="248">
        <f t="shared" si="3"/>
        <v>0</v>
      </c>
      <c r="EK4" s="248">
        <f t="shared" si="3"/>
        <v>0</v>
      </c>
      <c r="EL4" s="248">
        <f t="shared" si="3"/>
        <v>0</v>
      </c>
      <c r="EM4" s="248">
        <f t="shared" ref="EM4:FR4" si="12">+EM5+EM12</f>
        <v>0</v>
      </c>
      <c r="EN4" s="248">
        <f t="shared" si="12"/>
        <v>0</v>
      </c>
      <c r="EO4" s="248">
        <f t="shared" si="12"/>
        <v>0</v>
      </c>
      <c r="EP4" s="248">
        <f t="shared" si="12"/>
        <v>0</v>
      </c>
      <c r="EQ4" s="248">
        <f t="shared" si="12"/>
        <v>0</v>
      </c>
      <c r="ER4" s="248">
        <f t="shared" si="12"/>
        <v>0</v>
      </c>
      <c r="ES4" s="248">
        <f t="shared" si="12"/>
        <v>0</v>
      </c>
      <c r="ET4" s="248">
        <f t="shared" si="12"/>
        <v>0</v>
      </c>
      <c r="EU4" s="248">
        <f t="shared" si="12"/>
        <v>0</v>
      </c>
      <c r="EV4" s="248">
        <f t="shared" si="12"/>
        <v>0</v>
      </c>
      <c r="EW4" s="248">
        <f t="shared" si="12"/>
        <v>0</v>
      </c>
      <c r="EX4" s="248">
        <f t="shared" si="12"/>
        <v>0</v>
      </c>
      <c r="EY4" s="248">
        <f t="shared" ref="EY4:FB4" si="13">+EY5+EY12</f>
        <v>13228893</v>
      </c>
      <c r="EZ4" s="248">
        <f t="shared" si="13"/>
        <v>13228893</v>
      </c>
      <c r="FA4" s="248">
        <f t="shared" si="13"/>
        <v>7704682</v>
      </c>
      <c r="FB4" s="248">
        <f t="shared" si="13"/>
        <v>7704682</v>
      </c>
      <c r="FC4" s="248">
        <f t="shared" si="12"/>
        <v>0</v>
      </c>
      <c r="FD4" s="248">
        <f t="shared" si="12"/>
        <v>0</v>
      </c>
      <c r="FE4" s="248">
        <f t="shared" si="12"/>
        <v>0</v>
      </c>
      <c r="FF4" s="248">
        <f t="shared" si="12"/>
        <v>0</v>
      </c>
      <c r="FG4" s="248">
        <f t="shared" si="12"/>
        <v>0</v>
      </c>
      <c r="FH4" s="248">
        <f t="shared" si="12"/>
        <v>0</v>
      </c>
      <c r="FI4" s="248">
        <f t="shared" si="12"/>
        <v>0</v>
      </c>
      <c r="FJ4" s="248">
        <f t="shared" si="12"/>
        <v>0</v>
      </c>
      <c r="FK4" s="248">
        <f t="shared" si="12"/>
        <v>17085983.912009798</v>
      </c>
      <c r="FL4" s="248">
        <f t="shared" si="12"/>
        <v>17085983.912009798</v>
      </c>
      <c r="FM4" s="248">
        <f t="shared" si="12"/>
        <v>17085983.912009798</v>
      </c>
      <c r="FN4" s="248">
        <f t="shared" si="12"/>
        <v>17085983.912009798</v>
      </c>
      <c r="FO4" s="248">
        <f t="shared" si="12"/>
        <v>187075730</v>
      </c>
      <c r="FP4" s="248">
        <f t="shared" si="12"/>
        <v>187075730</v>
      </c>
      <c r="FQ4" s="248">
        <f t="shared" si="12"/>
        <v>187075730</v>
      </c>
      <c r="FR4" s="248">
        <f t="shared" si="12"/>
        <v>187075730</v>
      </c>
      <c r="FS4" s="248">
        <f t="shared" ref="FS4:FS67" si="14">C4+G4+K4+O4+S4++W4+AA4+AE4+AI4+AM4+AQ4+AU4+AY4+BC4+BG4+BK4+BO4+BS4+BW4+CA4+CE4+CI4+CM4+CQ4+CU4+CY4+DC4+DG4+DK4+DO4+DS4+DW4+EA4+EE4+EI4+EM4+EQ4+EU4+EY4+FC4+FG4+FK4+FO4</f>
        <v>1695252920</v>
      </c>
      <c r="FT4" s="248">
        <f t="shared" ref="FT4:FT67" si="15">D4+H4+L4+P4+T4++X4+AB4+AF4+AJ4+AN4+AR4+AV4+AZ4+BD4+BH4+BL4+BP4+BT4+BX4+CB4+CF4+CJ4+CN4+CR4+CV4+CZ4+DD4+DH4+DL4+DP4+DT4+DX4+EB4+EF4+EJ4+EN4+ER4+EV4+EZ4+FD4+FH4+FL4+FP4</f>
        <v>1628032455</v>
      </c>
      <c r="FU4" s="248">
        <f t="shared" ref="FU4:FU67" si="16">E4+I4+M4+Q4+U4++Y4+AC4+AG4+AK4+AO4+AS4+AW4+BA4+BE4+BI4+BM4+BQ4+BU4+BY4+CC4+CG4+CK4+CO4+CS4+CW4+DA4+DE4+DI4+DM4+DQ4+DU4+DY4+EC4+EG4+EK4+EO4+ES4+EW4+FA4+FE4+FI4+FM4+FQ4</f>
        <v>1550823150</v>
      </c>
      <c r="FV4" s="248">
        <f t="shared" ref="FV4:FV67" si="17">F4+J4+N4+R4+V4++Z4+AD4+AH4+AL4+AP4+AT4+AX4+BB4+BF4+BJ4+BN4+BR4+BV4+BZ4+CD4+CH4+CL4+CP4+CT4+CX4+DB4+DF4+DJ4+DN4+DR4+DV4+DZ4+ED4+EH4+EL4+EP4+ET4+EX4+FB4+FF4+FJ4+FN4+FR4</f>
        <v>1465191638</v>
      </c>
      <c r="FW4" s="216"/>
      <c r="FX4" s="217"/>
    </row>
    <row r="5" spans="1:180" s="218" customFormat="1" ht="26.25" customHeight="1" thickTop="1" thickBot="1" x14ac:dyDescent="0.4">
      <c r="A5" s="249" t="s">
        <v>712</v>
      </c>
      <c r="B5" s="250">
        <f>SUM(B6:B11)</f>
        <v>894202369</v>
      </c>
      <c r="C5" s="250">
        <f t="shared" ref="C5:EL5" si="18">SUM(C6:C11)</f>
        <v>118346826.7424579</v>
      </c>
      <c r="D5" s="250">
        <f t="shared" si="18"/>
        <v>109927554.62498482</v>
      </c>
      <c r="E5" s="250">
        <f t="shared" si="18"/>
        <v>106606586.53368394</v>
      </c>
      <c r="F5" s="250">
        <f t="shared" si="18"/>
        <v>103807900.26526627</v>
      </c>
      <c r="G5" s="250">
        <f>SUM(G6:G11)</f>
        <v>102274019.2575421</v>
      </c>
      <c r="H5" s="250">
        <f>SUM(H6:H11)</f>
        <v>94998177.375015199</v>
      </c>
      <c r="I5" s="250">
        <f>SUM(I6:I11)</f>
        <v>92128233.466316074</v>
      </c>
      <c r="J5" s="250">
        <f>SUM(J6:J11)</f>
        <v>89709639.734733745</v>
      </c>
      <c r="K5" s="250">
        <f t="shared" si="18"/>
        <v>0</v>
      </c>
      <c r="L5" s="250">
        <f t="shared" si="18"/>
        <v>0</v>
      </c>
      <c r="M5" s="250">
        <f t="shared" si="18"/>
        <v>0</v>
      </c>
      <c r="N5" s="250">
        <f t="shared" si="18"/>
        <v>0</v>
      </c>
      <c r="O5" s="250">
        <f t="shared" ref="O5:Z5" si="19">SUM(O6:O11)</f>
        <v>0</v>
      </c>
      <c r="P5" s="250">
        <f t="shared" si="19"/>
        <v>0</v>
      </c>
      <c r="Q5" s="250">
        <f t="shared" si="19"/>
        <v>0</v>
      </c>
      <c r="R5" s="250">
        <f t="shared" si="19"/>
        <v>0</v>
      </c>
      <c r="S5" s="250">
        <f t="shared" si="19"/>
        <v>0</v>
      </c>
      <c r="T5" s="250">
        <f t="shared" si="19"/>
        <v>0</v>
      </c>
      <c r="U5" s="250">
        <f t="shared" si="19"/>
        <v>0</v>
      </c>
      <c r="V5" s="250">
        <f t="shared" si="19"/>
        <v>0</v>
      </c>
      <c r="W5" s="250">
        <f t="shared" si="19"/>
        <v>0</v>
      </c>
      <c r="X5" s="250">
        <f t="shared" si="19"/>
        <v>0</v>
      </c>
      <c r="Y5" s="250">
        <f t="shared" si="19"/>
        <v>0</v>
      </c>
      <c r="Z5" s="250">
        <f t="shared" si="19"/>
        <v>0</v>
      </c>
      <c r="AA5" s="250">
        <f t="shared" si="18"/>
        <v>0</v>
      </c>
      <c r="AB5" s="250">
        <f t="shared" si="18"/>
        <v>0</v>
      </c>
      <c r="AC5" s="250">
        <f t="shared" si="18"/>
        <v>0</v>
      </c>
      <c r="AD5" s="250">
        <f t="shared" si="18"/>
        <v>0</v>
      </c>
      <c r="AE5" s="250">
        <f t="shared" si="18"/>
        <v>0</v>
      </c>
      <c r="AF5" s="250">
        <f t="shared" si="18"/>
        <v>0</v>
      </c>
      <c r="AG5" s="250">
        <f t="shared" si="18"/>
        <v>0</v>
      </c>
      <c r="AH5" s="250">
        <f t="shared" si="18"/>
        <v>0</v>
      </c>
      <c r="AI5" s="250">
        <f t="shared" ref="AI5:AP5" si="20">SUM(AI6:AI11)</f>
        <v>20000000</v>
      </c>
      <c r="AJ5" s="250">
        <f t="shared" si="20"/>
        <v>20000000</v>
      </c>
      <c r="AK5" s="250">
        <f t="shared" si="20"/>
        <v>20000000</v>
      </c>
      <c r="AL5" s="250">
        <f t="shared" si="20"/>
        <v>20000000</v>
      </c>
      <c r="AM5" s="250">
        <f t="shared" si="20"/>
        <v>0</v>
      </c>
      <c r="AN5" s="250">
        <f t="shared" si="20"/>
        <v>0</v>
      </c>
      <c r="AO5" s="250">
        <f t="shared" si="20"/>
        <v>0</v>
      </c>
      <c r="AP5" s="250">
        <f t="shared" si="20"/>
        <v>0</v>
      </c>
      <c r="AQ5" s="250">
        <f t="shared" si="18"/>
        <v>0</v>
      </c>
      <c r="AR5" s="250">
        <f t="shared" si="18"/>
        <v>0</v>
      </c>
      <c r="AS5" s="250">
        <f t="shared" si="18"/>
        <v>0</v>
      </c>
      <c r="AT5" s="250">
        <f t="shared" si="18"/>
        <v>0</v>
      </c>
      <c r="AU5" s="250">
        <f t="shared" ref="AU5:BB5" si="21">SUM(AU6:AU11)</f>
        <v>0</v>
      </c>
      <c r="AV5" s="250">
        <f t="shared" si="21"/>
        <v>0</v>
      </c>
      <c r="AW5" s="250">
        <f t="shared" si="21"/>
        <v>0</v>
      </c>
      <c r="AX5" s="250">
        <f t="shared" si="21"/>
        <v>0</v>
      </c>
      <c r="AY5" s="250">
        <f t="shared" si="21"/>
        <v>0</v>
      </c>
      <c r="AZ5" s="250">
        <f t="shared" si="21"/>
        <v>0</v>
      </c>
      <c r="BA5" s="250">
        <f t="shared" si="21"/>
        <v>0</v>
      </c>
      <c r="BB5" s="250">
        <f t="shared" si="21"/>
        <v>0</v>
      </c>
      <c r="BC5" s="250">
        <f t="shared" si="18"/>
        <v>168903972</v>
      </c>
      <c r="BD5" s="250">
        <f t="shared" si="18"/>
        <v>142587500</v>
      </c>
      <c r="BE5" s="250">
        <f t="shared" si="18"/>
        <v>78331500</v>
      </c>
      <c r="BF5" s="250">
        <f t="shared" si="18"/>
        <v>78331500</v>
      </c>
      <c r="BG5" s="250">
        <f t="shared" ref="BG5:BN5" si="22">SUM(BG6:BG11)</f>
        <v>0</v>
      </c>
      <c r="BH5" s="250">
        <f t="shared" si="22"/>
        <v>0</v>
      </c>
      <c r="BI5" s="250">
        <f t="shared" si="22"/>
        <v>0</v>
      </c>
      <c r="BJ5" s="250">
        <f t="shared" si="22"/>
        <v>0</v>
      </c>
      <c r="BK5" s="250">
        <f t="shared" si="22"/>
        <v>0</v>
      </c>
      <c r="BL5" s="250">
        <f t="shared" si="22"/>
        <v>0</v>
      </c>
      <c r="BM5" s="250">
        <f t="shared" si="22"/>
        <v>0</v>
      </c>
      <c r="BN5" s="250">
        <f t="shared" si="22"/>
        <v>0</v>
      </c>
      <c r="BO5" s="250">
        <f t="shared" si="18"/>
        <v>0</v>
      </c>
      <c r="BP5" s="250">
        <f t="shared" si="18"/>
        <v>0</v>
      </c>
      <c r="BQ5" s="250">
        <f t="shared" si="18"/>
        <v>0</v>
      </c>
      <c r="BR5" s="250">
        <f t="shared" si="18"/>
        <v>0</v>
      </c>
      <c r="BS5" s="250">
        <f t="shared" si="18"/>
        <v>0</v>
      </c>
      <c r="BT5" s="250">
        <f t="shared" si="18"/>
        <v>0</v>
      </c>
      <c r="BU5" s="250">
        <f t="shared" si="18"/>
        <v>0</v>
      </c>
      <c r="BV5" s="250">
        <f t="shared" si="18"/>
        <v>0</v>
      </c>
      <c r="BW5" s="250">
        <f t="shared" si="18"/>
        <v>0</v>
      </c>
      <c r="BX5" s="250">
        <f t="shared" si="18"/>
        <v>0</v>
      </c>
      <c r="BY5" s="250">
        <f t="shared" si="18"/>
        <v>0</v>
      </c>
      <c r="BZ5" s="250">
        <f t="shared" si="18"/>
        <v>0</v>
      </c>
      <c r="CA5" s="250">
        <f t="shared" ref="CA5:CH5" si="23">SUM(CA6:CA11)</f>
        <v>0</v>
      </c>
      <c r="CB5" s="250">
        <f t="shared" si="23"/>
        <v>0</v>
      </c>
      <c r="CC5" s="250">
        <f t="shared" si="23"/>
        <v>0</v>
      </c>
      <c r="CD5" s="250">
        <f t="shared" si="23"/>
        <v>0</v>
      </c>
      <c r="CE5" s="250">
        <f t="shared" si="23"/>
        <v>0</v>
      </c>
      <c r="CF5" s="250">
        <f t="shared" si="23"/>
        <v>0</v>
      </c>
      <c r="CG5" s="250">
        <f t="shared" si="23"/>
        <v>0</v>
      </c>
      <c r="CH5" s="250">
        <f t="shared" si="23"/>
        <v>0</v>
      </c>
      <c r="CI5" s="250">
        <f t="shared" si="18"/>
        <v>0</v>
      </c>
      <c r="CJ5" s="250">
        <f t="shared" si="18"/>
        <v>0</v>
      </c>
      <c r="CK5" s="250">
        <f t="shared" si="18"/>
        <v>0</v>
      </c>
      <c r="CL5" s="250">
        <f t="shared" si="18"/>
        <v>0</v>
      </c>
      <c r="CM5" s="250">
        <f t="shared" ref="CM5:CP5" si="24">SUM(CM6:CM11)</f>
        <v>0</v>
      </c>
      <c r="CN5" s="250">
        <f t="shared" si="24"/>
        <v>0</v>
      </c>
      <c r="CO5" s="250">
        <f t="shared" si="24"/>
        <v>0</v>
      </c>
      <c r="CP5" s="250">
        <f t="shared" si="24"/>
        <v>0</v>
      </c>
      <c r="CQ5" s="250">
        <f t="shared" si="18"/>
        <v>0</v>
      </c>
      <c r="CR5" s="250">
        <f t="shared" si="18"/>
        <v>0</v>
      </c>
      <c r="CS5" s="250">
        <f t="shared" si="18"/>
        <v>0</v>
      </c>
      <c r="CT5" s="250">
        <f t="shared" si="18"/>
        <v>0</v>
      </c>
      <c r="CU5" s="250">
        <f t="shared" si="18"/>
        <v>25000000</v>
      </c>
      <c r="CV5" s="250">
        <f t="shared" si="18"/>
        <v>24096000</v>
      </c>
      <c r="CW5" s="250">
        <f t="shared" si="18"/>
        <v>24096000</v>
      </c>
      <c r="CX5" s="250">
        <f t="shared" si="18"/>
        <v>0</v>
      </c>
      <c r="CY5" s="250">
        <f t="shared" ref="CY5:DB5" si="25">SUM(CY6:CY11)</f>
        <v>0</v>
      </c>
      <c r="CZ5" s="250">
        <f t="shared" si="25"/>
        <v>0</v>
      </c>
      <c r="DA5" s="250">
        <f t="shared" si="25"/>
        <v>0</v>
      </c>
      <c r="DB5" s="250">
        <f t="shared" si="25"/>
        <v>0</v>
      </c>
      <c r="DC5" s="250">
        <f t="shared" si="18"/>
        <v>0</v>
      </c>
      <c r="DD5" s="250">
        <f t="shared" si="18"/>
        <v>0</v>
      </c>
      <c r="DE5" s="250">
        <f t="shared" si="18"/>
        <v>0</v>
      </c>
      <c r="DF5" s="250">
        <f t="shared" si="18"/>
        <v>0</v>
      </c>
      <c r="DG5" s="250">
        <f>SUM(DG6:DG11)</f>
        <v>0</v>
      </c>
      <c r="DH5" s="250">
        <f>SUM(DH6:DH11)</f>
        <v>0</v>
      </c>
      <c r="DI5" s="250">
        <f>SUM(DI6:DI11)</f>
        <v>0</v>
      </c>
      <c r="DJ5" s="250">
        <f>SUM(DJ6:DJ11)</f>
        <v>0</v>
      </c>
      <c r="DK5" s="250">
        <f t="shared" si="18"/>
        <v>0</v>
      </c>
      <c r="DL5" s="250">
        <f t="shared" si="18"/>
        <v>0</v>
      </c>
      <c r="DM5" s="250">
        <f t="shared" si="18"/>
        <v>0</v>
      </c>
      <c r="DN5" s="250">
        <f t="shared" si="18"/>
        <v>0</v>
      </c>
      <c r="DO5" s="250">
        <f t="shared" si="18"/>
        <v>132120871</v>
      </c>
      <c r="DP5" s="250">
        <f t="shared" si="18"/>
        <v>122032684</v>
      </c>
      <c r="DQ5" s="250">
        <f t="shared" si="18"/>
        <v>120794502</v>
      </c>
      <c r="DR5" s="250">
        <f t="shared" si="18"/>
        <v>82460945</v>
      </c>
      <c r="DS5" s="250">
        <f t="shared" ref="DS5:DV5" si="26">SUM(DS6:DS11)</f>
        <v>0</v>
      </c>
      <c r="DT5" s="250">
        <f t="shared" si="26"/>
        <v>0</v>
      </c>
      <c r="DU5" s="250">
        <f t="shared" si="26"/>
        <v>0</v>
      </c>
      <c r="DV5" s="250">
        <f t="shared" si="26"/>
        <v>0</v>
      </c>
      <c r="DW5" s="250">
        <f t="shared" si="18"/>
        <v>0</v>
      </c>
      <c r="DX5" s="250">
        <f t="shared" si="18"/>
        <v>0</v>
      </c>
      <c r="DY5" s="250">
        <f t="shared" si="18"/>
        <v>0</v>
      </c>
      <c r="DZ5" s="250">
        <f t="shared" si="18"/>
        <v>0</v>
      </c>
      <c r="EA5" s="250">
        <f t="shared" si="18"/>
        <v>254330182.08799019</v>
      </c>
      <c r="EB5" s="250">
        <f t="shared" si="18"/>
        <v>254330182.08799019</v>
      </c>
      <c r="EC5" s="250">
        <f t="shared" si="18"/>
        <v>254330182.08799019</v>
      </c>
      <c r="ED5" s="250">
        <f t="shared" si="18"/>
        <v>254330182.08799019</v>
      </c>
      <c r="EE5" s="250">
        <f t="shared" si="18"/>
        <v>0</v>
      </c>
      <c r="EF5" s="250">
        <f t="shared" si="18"/>
        <v>0</v>
      </c>
      <c r="EG5" s="250">
        <f t="shared" si="18"/>
        <v>0</v>
      </c>
      <c r="EH5" s="250">
        <f t="shared" si="18"/>
        <v>0</v>
      </c>
      <c r="EI5" s="250">
        <f t="shared" si="18"/>
        <v>0</v>
      </c>
      <c r="EJ5" s="250">
        <f t="shared" si="18"/>
        <v>0</v>
      </c>
      <c r="EK5" s="250">
        <f t="shared" si="18"/>
        <v>0</v>
      </c>
      <c r="EL5" s="250">
        <f t="shared" si="18"/>
        <v>0</v>
      </c>
      <c r="EM5" s="250">
        <f t="shared" ref="EM5:FR5" si="27">SUM(EM6:EM11)</f>
        <v>0</v>
      </c>
      <c r="EN5" s="250">
        <f t="shared" si="27"/>
        <v>0</v>
      </c>
      <c r="EO5" s="250">
        <f t="shared" si="27"/>
        <v>0</v>
      </c>
      <c r="EP5" s="250">
        <f t="shared" si="27"/>
        <v>0</v>
      </c>
      <c r="EQ5" s="250">
        <f t="shared" si="27"/>
        <v>0</v>
      </c>
      <c r="ER5" s="250">
        <f t="shared" si="27"/>
        <v>0</v>
      </c>
      <c r="ES5" s="250">
        <f t="shared" si="27"/>
        <v>0</v>
      </c>
      <c r="ET5" s="250">
        <f t="shared" si="27"/>
        <v>0</v>
      </c>
      <c r="EU5" s="250">
        <f t="shared" si="27"/>
        <v>0</v>
      </c>
      <c r="EV5" s="250">
        <f t="shared" si="27"/>
        <v>0</v>
      </c>
      <c r="EW5" s="250">
        <f t="shared" si="27"/>
        <v>0</v>
      </c>
      <c r="EX5" s="250">
        <f t="shared" si="27"/>
        <v>0</v>
      </c>
      <c r="EY5" s="250">
        <f t="shared" ref="EY5:FB5" si="28">SUM(EY6:EY11)</f>
        <v>13228893</v>
      </c>
      <c r="EZ5" s="250">
        <f t="shared" si="28"/>
        <v>13228893</v>
      </c>
      <c r="FA5" s="250">
        <f t="shared" si="28"/>
        <v>7704682</v>
      </c>
      <c r="FB5" s="250">
        <f t="shared" si="28"/>
        <v>7704682</v>
      </c>
      <c r="FC5" s="250">
        <f t="shared" si="27"/>
        <v>0</v>
      </c>
      <c r="FD5" s="250">
        <f t="shared" si="27"/>
        <v>0</v>
      </c>
      <c r="FE5" s="250">
        <f t="shared" si="27"/>
        <v>0</v>
      </c>
      <c r="FF5" s="250">
        <f t="shared" si="27"/>
        <v>0</v>
      </c>
      <c r="FG5" s="250">
        <f t="shared" si="27"/>
        <v>0</v>
      </c>
      <c r="FH5" s="250">
        <f t="shared" si="27"/>
        <v>0</v>
      </c>
      <c r="FI5" s="250">
        <f t="shared" si="27"/>
        <v>0</v>
      </c>
      <c r="FJ5" s="250">
        <f t="shared" si="27"/>
        <v>0</v>
      </c>
      <c r="FK5" s="250">
        <f t="shared" si="27"/>
        <v>17085983.912009798</v>
      </c>
      <c r="FL5" s="250">
        <f t="shared" si="27"/>
        <v>17085983.912009798</v>
      </c>
      <c r="FM5" s="250">
        <f t="shared" si="27"/>
        <v>17085983.912009798</v>
      </c>
      <c r="FN5" s="250">
        <f t="shared" si="27"/>
        <v>17085983.912009798</v>
      </c>
      <c r="FO5" s="250">
        <f t="shared" si="27"/>
        <v>42911621</v>
      </c>
      <c r="FP5" s="250">
        <f t="shared" si="27"/>
        <v>42911621</v>
      </c>
      <c r="FQ5" s="250">
        <f t="shared" si="27"/>
        <v>42911621</v>
      </c>
      <c r="FR5" s="250">
        <f t="shared" si="27"/>
        <v>42911621</v>
      </c>
      <c r="FS5" s="250">
        <f t="shared" si="14"/>
        <v>894202369</v>
      </c>
      <c r="FT5" s="250">
        <f t="shared" si="15"/>
        <v>841198596</v>
      </c>
      <c r="FU5" s="250">
        <f t="shared" si="16"/>
        <v>763989291</v>
      </c>
      <c r="FV5" s="250">
        <f t="shared" si="17"/>
        <v>696342454</v>
      </c>
      <c r="FW5" s="216"/>
      <c r="FX5" s="217"/>
    </row>
    <row r="6" spans="1:180" s="218" customFormat="1" ht="43" customHeight="1" thickTop="1" thickBot="1" x14ac:dyDescent="0.35">
      <c r="A6" s="214" t="s">
        <v>713</v>
      </c>
      <c r="B6" s="213">
        <f>+C6+G6+K6+O6+S6+W6+AA6+AE6+AI6+AM6+AQ6+AU6+AY6+BC6+BG6+BK6+BO6+BS6+BW6+CA6+CE6+CI6+CM6+CQ6+CU6+CY6+DC6+DG6+DK6+DO6+DS6+DW6+EA6+EE6+EI6+EM6+EQ6+EU6+EY6+FC6+FG6+FK6+FO6</f>
        <v>59597440</v>
      </c>
      <c r="C6" s="212">
        <v>31969634.936374191</v>
      </c>
      <c r="D6" s="212">
        <v>29800785.575649526</v>
      </c>
      <c r="E6" s="212">
        <v>29800785.575649526</v>
      </c>
      <c r="F6" s="212">
        <v>29800785.575649526</v>
      </c>
      <c r="G6" s="212">
        <v>27627805.063625813</v>
      </c>
      <c r="H6" s="212">
        <v>25753509.424350478</v>
      </c>
      <c r="I6" s="212">
        <v>25753509.424350478</v>
      </c>
      <c r="J6" s="212">
        <v>25753509.424350478</v>
      </c>
      <c r="K6" s="212">
        <v>0</v>
      </c>
      <c r="L6" s="212">
        <v>0</v>
      </c>
      <c r="M6" s="212">
        <v>0</v>
      </c>
      <c r="N6" s="212">
        <v>0</v>
      </c>
      <c r="O6" s="212">
        <v>0</v>
      </c>
      <c r="P6" s="212">
        <v>0</v>
      </c>
      <c r="Q6" s="212">
        <v>0</v>
      </c>
      <c r="R6" s="212">
        <v>0</v>
      </c>
      <c r="S6" s="212">
        <v>0</v>
      </c>
      <c r="T6" s="212">
        <v>0</v>
      </c>
      <c r="U6" s="212">
        <v>0</v>
      </c>
      <c r="V6" s="212">
        <v>0</v>
      </c>
      <c r="W6" s="212">
        <v>0</v>
      </c>
      <c r="X6" s="212">
        <v>0</v>
      </c>
      <c r="Y6" s="212">
        <v>0</v>
      </c>
      <c r="Z6" s="212">
        <v>0</v>
      </c>
      <c r="AA6" s="212">
        <v>0</v>
      </c>
      <c r="AB6" s="212">
        <v>0</v>
      </c>
      <c r="AC6" s="212">
        <v>0</v>
      </c>
      <c r="AD6" s="212">
        <v>0</v>
      </c>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v>0</v>
      </c>
      <c r="DX6" s="212">
        <v>0</v>
      </c>
      <c r="DY6" s="212">
        <v>0</v>
      </c>
      <c r="DZ6" s="212">
        <v>0</v>
      </c>
      <c r="EA6" s="212"/>
      <c r="EB6" s="212"/>
      <c r="EC6" s="212"/>
      <c r="ED6" s="212"/>
      <c r="EE6" s="212"/>
      <c r="EF6" s="212"/>
      <c r="EG6" s="212"/>
      <c r="EH6" s="212"/>
      <c r="EI6" s="212"/>
      <c r="EJ6" s="212"/>
      <c r="EK6" s="212"/>
      <c r="EL6" s="212"/>
      <c r="EM6" s="212"/>
      <c r="EN6" s="212"/>
      <c r="EO6" s="212"/>
      <c r="EP6" s="212"/>
      <c r="EQ6" s="212"/>
      <c r="ER6" s="212"/>
      <c r="ES6" s="212"/>
      <c r="ET6" s="212"/>
      <c r="EU6" s="212"/>
      <c r="EV6" s="212"/>
      <c r="EW6" s="212"/>
      <c r="EX6" s="212"/>
      <c r="EY6" s="212"/>
      <c r="EZ6" s="212"/>
      <c r="FA6" s="212"/>
      <c r="FB6" s="212"/>
      <c r="FC6" s="212"/>
      <c r="FD6" s="212"/>
      <c r="FE6" s="212"/>
      <c r="FF6" s="212"/>
      <c r="FG6" s="212"/>
      <c r="FH6" s="212"/>
      <c r="FI6" s="212"/>
      <c r="FJ6" s="212"/>
      <c r="FK6" s="212">
        <v>0</v>
      </c>
      <c r="FL6" s="212">
        <v>0</v>
      </c>
      <c r="FM6" s="212">
        <v>0</v>
      </c>
      <c r="FN6" s="212">
        <v>0</v>
      </c>
      <c r="FO6" s="213">
        <v>0</v>
      </c>
      <c r="FP6" s="213">
        <v>0</v>
      </c>
      <c r="FQ6" s="213">
        <v>0</v>
      </c>
      <c r="FR6" s="213">
        <v>0</v>
      </c>
      <c r="FS6" s="215">
        <f t="shared" si="14"/>
        <v>59597440</v>
      </c>
      <c r="FT6" s="215">
        <f t="shared" si="15"/>
        <v>55554295</v>
      </c>
      <c r="FU6" s="215">
        <f t="shared" si="16"/>
        <v>55554295</v>
      </c>
      <c r="FV6" s="215">
        <f t="shared" si="17"/>
        <v>55554295</v>
      </c>
      <c r="FW6" s="216"/>
      <c r="FX6" s="217"/>
    </row>
    <row r="7" spans="1:180" s="218" customFormat="1" ht="40" thickTop="1" thickBot="1" x14ac:dyDescent="0.35">
      <c r="A7" s="214" t="s">
        <v>714</v>
      </c>
      <c r="B7" s="213">
        <f t="shared" ref="B7:B11" si="29">+C7+G7+K7+O7+S7+W7+AA7+AE7+AI7+AM7+AQ7+AU7+AY7+BC7+BG7+BK7+BO7+BS7+BW7+CA7+CE7+CI7+CM7+CQ7+CU7+CY7+DC7+DG7+DK7+DO7+DS7+DW7+EA7+EE7+EI7+EM7+EQ7+EU7+EY7+FC7+FG7+FK7+FO7</f>
        <v>264655357</v>
      </c>
      <c r="C7" s="212">
        <v>14015232.780255591</v>
      </c>
      <c r="D7" s="212">
        <v>14015232.24382928</v>
      </c>
      <c r="E7" s="212">
        <v>14015232.24382928</v>
      </c>
      <c r="F7" s="212">
        <v>14015232.24382928</v>
      </c>
      <c r="G7" s="212">
        <v>12111809.219744409</v>
      </c>
      <c r="H7" s="212">
        <v>12111808.756170722</v>
      </c>
      <c r="I7" s="212">
        <v>12111808.756170722</v>
      </c>
      <c r="J7" s="212">
        <v>12111808.756170722</v>
      </c>
      <c r="K7" s="212">
        <v>0</v>
      </c>
      <c r="L7" s="212">
        <v>0</v>
      </c>
      <c r="M7" s="212">
        <v>0</v>
      </c>
      <c r="N7" s="212">
        <v>0</v>
      </c>
      <c r="O7" s="212">
        <v>0</v>
      </c>
      <c r="P7" s="212">
        <v>0</v>
      </c>
      <c r="Q7" s="212">
        <v>0</v>
      </c>
      <c r="R7" s="212">
        <v>0</v>
      </c>
      <c r="S7" s="212">
        <v>0</v>
      </c>
      <c r="T7" s="212">
        <v>0</v>
      </c>
      <c r="U7" s="212">
        <v>0</v>
      </c>
      <c r="V7" s="212">
        <v>0</v>
      </c>
      <c r="W7" s="212">
        <v>0</v>
      </c>
      <c r="X7" s="212">
        <v>0</v>
      </c>
      <c r="Y7" s="212">
        <v>0</v>
      </c>
      <c r="Z7" s="212">
        <v>0</v>
      </c>
      <c r="AA7" s="212">
        <v>0</v>
      </c>
      <c r="AB7" s="212">
        <v>0</v>
      </c>
      <c r="AC7" s="212">
        <v>0</v>
      </c>
      <c r="AD7" s="212">
        <v>0</v>
      </c>
      <c r="AE7" s="212">
        <v>0</v>
      </c>
      <c r="AF7" s="212"/>
      <c r="AG7" s="212"/>
      <c r="AH7" s="212"/>
      <c r="AI7" s="212">
        <v>20000000</v>
      </c>
      <c r="AJ7" s="212">
        <v>20000000</v>
      </c>
      <c r="AK7" s="212">
        <v>20000000</v>
      </c>
      <c r="AL7" s="212">
        <v>20000000</v>
      </c>
      <c r="AM7" s="212"/>
      <c r="AN7" s="212"/>
      <c r="AO7" s="212"/>
      <c r="AP7" s="212"/>
      <c r="AQ7" s="212"/>
      <c r="AR7" s="212"/>
      <c r="AS7" s="212"/>
      <c r="AT7" s="212"/>
      <c r="AU7" s="212"/>
      <c r="AV7" s="212"/>
      <c r="AW7" s="212"/>
      <c r="AX7" s="212"/>
      <c r="AY7" s="212"/>
      <c r="AZ7" s="212"/>
      <c r="BA7" s="212"/>
      <c r="BB7" s="212"/>
      <c r="BC7" s="212">
        <v>48532003</v>
      </c>
      <c r="BD7" s="212">
        <v>48532003</v>
      </c>
      <c r="BE7" s="212">
        <v>48532003</v>
      </c>
      <c r="BF7" s="212">
        <v>48532003</v>
      </c>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v>25000000</v>
      </c>
      <c r="CV7" s="212">
        <v>24096000</v>
      </c>
      <c r="CW7" s="212">
        <v>24096000</v>
      </c>
      <c r="CX7" s="212">
        <v>0</v>
      </c>
      <c r="CY7" s="212"/>
      <c r="CZ7" s="212"/>
      <c r="DA7" s="212"/>
      <c r="DB7" s="212"/>
      <c r="DC7" s="212"/>
      <c r="DD7" s="212"/>
      <c r="DE7" s="212"/>
      <c r="DF7" s="212"/>
      <c r="DG7" s="212"/>
      <c r="DH7" s="212"/>
      <c r="DI7" s="212"/>
      <c r="DJ7" s="212"/>
      <c r="DK7" s="212"/>
      <c r="DL7" s="212"/>
      <c r="DM7" s="212"/>
      <c r="DN7" s="212"/>
      <c r="DO7" s="212">
        <v>102084691</v>
      </c>
      <c r="DP7" s="212">
        <v>101621691</v>
      </c>
      <c r="DQ7" s="212">
        <v>101621691</v>
      </c>
      <c r="DR7" s="212">
        <v>69744691</v>
      </c>
      <c r="DS7" s="212"/>
      <c r="DT7" s="212"/>
      <c r="DU7" s="212"/>
      <c r="DV7" s="212"/>
      <c r="DW7" s="212">
        <v>0</v>
      </c>
      <c r="DX7" s="212">
        <v>0</v>
      </c>
      <c r="DY7" s="212">
        <v>0</v>
      </c>
      <c r="DZ7" s="212">
        <v>0</v>
      </c>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v>0</v>
      </c>
      <c r="FL7" s="212">
        <v>0</v>
      </c>
      <c r="FM7" s="212">
        <v>0</v>
      </c>
      <c r="FN7" s="212">
        <v>0</v>
      </c>
      <c r="FO7" s="213">
        <v>42911621</v>
      </c>
      <c r="FP7" s="213">
        <v>42911621</v>
      </c>
      <c r="FQ7" s="213">
        <v>42911621</v>
      </c>
      <c r="FR7" s="213">
        <v>42911621</v>
      </c>
      <c r="FS7" s="215">
        <f t="shared" si="14"/>
        <v>264655357</v>
      </c>
      <c r="FT7" s="215">
        <f t="shared" si="15"/>
        <v>263288356</v>
      </c>
      <c r="FU7" s="215">
        <f t="shared" si="16"/>
        <v>263288356</v>
      </c>
      <c r="FV7" s="215">
        <f t="shared" si="17"/>
        <v>207315356</v>
      </c>
      <c r="FW7" s="216"/>
      <c r="FX7" s="217"/>
    </row>
    <row r="8" spans="1:180" s="218" customFormat="1" ht="27" thickTop="1" thickBot="1" x14ac:dyDescent="0.35">
      <c r="A8" s="214" t="s">
        <v>715</v>
      </c>
      <c r="B8" s="213">
        <f t="shared" si="29"/>
        <v>55942282</v>
      </c>
      <c r="C8" s="212">
        <v>3196963.4936374193</v>
      </c>
      <c r="D8" s="212">
        <v>3196963.4936374193</v>
      </c>
      <c r="E8" s="212">
        <v>3196963.4936374193</v>
      </c>
      <c r="F8" s="212">
        <v>3196963.4936374193</v>
      </c>
      <c r="G8" s="212">
        <v>2762780.5063625812</v>
      </c>
      <c r="H8" s="212">
        <v>2762780.5063625812</v>
      </c>
      <c r="I8" s="212">
        <v>2762780.5063625812</v>
      </c>
      <c r="J8" s="212">
        <v>2762780.5063625812</v>
      </c>
      <c r="K8" s="212">
        <v>0</v>
      </c>
      <c r="L8" s="212">
        <v>0</v>
      </c>
      <c r="M8" s="212">
        <v>0</v>
      </c>
      <c r="N8" s="212">
        <v>0</v>
      </c>
      <c r="O8" s="212">
        <v>0</v>
      </c>
      <c r="P8" s="212">
        <v>0</v>
      </c>
      <c r="Q8" s="212">
        <v>0</v>
      </c>
      <c r="R8" s="212">
        <v>0</v>
      </c>
      <c r="S8" s="212">
        <v>0</v>
      </c>
      <c r="T8" s="212">
        <v>0</v>
      </c>
      <c r="U8" s="212">
        <v>0</v>
      </c>
      <c r="V8" s="212">
        <v>0</v>
      </c>
      <c r="W8" s="212">
        <v>0</v>
      </c>
      <c r="X8" s="212">
        <v>0</v>
      </c>
      <c r="Y8" s="212">
        <v>0</v>
      </c>
      <c r="Z8" s="212">
        <v>0</v>
      </c>
      <c r="AA8" s="212">
        <v>0</v>
      </c>
      <c r="AB8" s="212">
        <v>0</v>
      </c>
      <c r="AC8" s="212">
        <v>0</v>
      </c>
      <c r="AD8" s="212">
        <v>0</v>
      </c>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v>29799497</v>
      </c>
      <c r="BD8" s="212">
        <v>29799497</v>
      </c>
      <c r="BE8" s="212">
        <v>29799497</v>
      </c>
      <c r="BF8" s="212">
        <v>29799497</v>
      </c>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v>20183041</v>
      </c>
      <c r="DP8" s="212">
        <v>19172811</v>
      </c>
      <c r="DQ8" s="212">
        <v>19172811</v>
      </c>
      <c r="DR8" s="212">
        <v>12716254</v>
      </c>
      <c r="DS8" s="212"/>
      <c r="DT8" s="212"/>
      <c r="DU8" s="212"/>
      <c r="DV8" s="212"/>
      <c r="DW8" s="212">
        <v>0</v>
      </c>
      <c r="DX8" s="212">
        <v>0</v>
      </c>
      <c r="DY8" s="212">
        <v>0</v>
      </c>
      <c r="DZ8" s="212">
        <v>0</v>
      </c>
      <c r="EA8" s="212"/>
      <c r="EB8" s="212"/>
      <c r="EC8" s="212"/>
      <c r="ED8" s="212"/>
      <c r="EE8" s="212"/>
      <c r="EF8" s="212"/>
      <c r="EG8" s="212"/>
      <c r="EH8" s="212"/>
      <c r="EI8" s="212"/>
      <c r="EJ8" s="212"/>
      <c r="EK8" s="212"/>
      <c r="EL8" s="212"/>
      <c r="EM8" s="212"/>
      <c r="EN8" s="212"/>
      <c r="EO8" s="212"/>
      <c r="EP8" s="212"/>
      <c r="EQ8" s="212"/>
      <c r="ER8" s="212"/>
      <c r="ES8" s="212"/>
      <c r="ET8" s="212"/>
      <c r="EU8" s="212"/>
      <c r="EV8" s="212"/>
      <c r="EW8" s="212"/>
      <c r="EX8" s="212"/>
      <c r="EY8" s="212"/>
      <c r="EZ8" s="212"/>
      <c r="FA8" s="212"/>
      <c r="FB8" s="212"/>
      <c r="FC8" s="212"/>
      <c r="FD8" s="212"/>
      <c r="FE8" s="212"/>
      <c r="FF8" s="212"/>
      <c r="FG8" s="212"/>
      <c r="FH8" s="212"/>
      <c r="FI8" s="212"/>
      <c r="FJ8" s="212"/>
      <c r="FK8" s="212">
        <v>0</v>
      </c>
      <c r="FL8" s="212">
        <v>0</v>
      </c>
      <c r="FM8" s="212">
        <v>0</v>
      </c>
      <c r="FN8" s="212">
        <v>0</v>
      </c>
      <c r="FO8" s="213">
        <v>0</v>
      </c>
      <c r="FP8" s="213">
        <v>0</v>
      </c>
      <c r="FQ8" s="213">
        <v>0</v>
      </c>
      <c r="FR8" s="213">
        <v>0</v>
      </c>
      <c r="FS8" s="215">
        <f t="shared" si="14"/>
        <v>55942282</v>
      </c>
      <c r="FT8" s="215">
        <f t="shared" si="15"/>
        <v>54932052</v>
      </c>
      <c r="FU8" s="215">
        <f t="shared" si="16"/>
        <v>54932052</v>
      </c>
      <c r="FV8" s="215">
        <f t="shared" si="17"/>
        <v>48475495</v>
      </c>
      <c r="FW8" s="216"/>
      <c r="FX8" s="217"/>
    </row>
    <row r="9" spans="1:180" s="218" customFormat="1" ht="27" thickTop="1" thickBot="1" x14ac:dyDescent="0.35">
      <c r="A9" s="214" t="s">
        <v>716</v>
      </c>
      <c r="B9" s="213">
        <f t="shared" si="29"/>
        <v>506657604.99999994</v>
      </c>
      <c r="C9" s="212">
        <v>69164995.532190695</v>
      </c>
      <c r="D9" s="212">
        <v>62914573.311868586</v>
      </c>
      <c r="E9" s="212">
        <v>59593605.220567711</v>
      </c>
      <c r="F9" s="212">
        <v>56794918.952150039</v>
      </c>
      <c r="G9" s="212">
        <v>59771624.467809305</v>
      </c>
      <c r="H9" s="212">
        <v>54370078.688131422</v>
      </c>
      <c r="I9" s="212">
        <v>51500134.779432297</v>
      </c>
      <c r="J9" s="212">
        <v>49081541.047849968</v>
      </c>
      <c r="K9" s="212">
        <v>0</v>
      </c>
      <c r="L9" s="212">
        <v>0</v>
      </c>
      <c r="M9" s="212">
        <v>0</v>
      </c>
      <c r="N9" s="212">
        <v>0</v>
      </c>
      <c r="O9" s="212">
        <v>0</v>
      </c>
      <c r="P9" s="212">
        <v>0</v>
      </c>
      <c r="Q9" s="212">
        <v>0</v>
      </c>
      <c r="R9" s="212">
        <v>0</v>
      </c>
      <c r="S9" s="212">
        <v>0</v>
      </c>
      <c r="T9" s="212">
        <v>0</v>
      </c>
      <c r="U9" s="212">
        <v>0</v>
      </c>
      <c r="V9" s="212">
        <v>0</v>
      </c>
      <c r="W9" s="212">
        <v>0</v>
      </c>
      <c r="X9" s="212">
        <v>0</v>
      </c>
      <c r="Y9" s="212">
        <v>0</v>
      </c>
      <c r="Z9" s="212">
        <v>0</v>
      </c>
      <c r="AA9" s="212">
        <v>0</v>
      </c>
      <c r="AB9" s="212">
        <v>0</v>
      </c>
      <c r="AC9" s="212">
        <v>0</v>
      </c>
      <c r="AD9" s="212">
        <v>0</v>
      </c>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v>90572472</v>
      </c>
      <c r="BD9" s="212">
        <v>64256000</v>
      </c>
      <c r="BE9" s="212">
        <v>0</v>
      </c>
      <c r="BF9" s="212">
        <v>0</v>
      </c>
      <c r="BG9" s="212"/>
      <c r="BH9" s="212"/>
      <c r="BI9" s="212"/>
      <c r="BJ9" s="212"/>
      <c r="BK9" s="212"/>
      <c r="BL9" s="212"/>
      <c r="BM9" s="212"/>
      <c r="BN9" s="212"/>
      <c r="BO9" s="212"/>
      <c r="BP9" s="212"/>
      <c r="BQ9" s="212"/>
      <c r="BR9" s="212"/>
      <c r="BS9" s="212"/>
      <c r="BT9" s="212"/>
      <c r="BU9" s="212"/>
      <c r="BV9" s="212"/>
      <c r="BW9" s="212">
        <v>0</v>
      </c>
      <c r="BX9" s="212">
        <v>0</v>
      </c>
      <c r="BY9" s="212">
        <v>0</v>
      </c>
      <c r="BZ9" s="212">
        <v>0</v>
      </c>
      <c r="CA9" s="212"/>
      <c r="CB9" s="212"/>
      <c r="CC9" s="212"/>
      <c r="CD9" s="212"/>
      <c r="CE9" s="212"/>
      <c r="CF9" s="212"/>
      <c r="CG9" s="212"/>
      <c r="CH9" s="212"/>
      <c r="CI9" s="212"/>
      <c r="CJ9" s="212"/>
      <c r="CK9" s="212"/>
      <c r="CL9" s="212"/>
      <c r="CM9" s="212"/>
      <c r="CN9" s="212"/>
      <c r="CO9" s="212"/>
      <c r="CP9" s="212"/>
      <c r="CQ9" s="212"/>
      <c r="CR9" s="212"/>
      <c r="CS9" s="212"/>
      <c r="CT9" s="212"/>
      <c r="CU9" s="212"/>
      <c r="CV9" s="212"/>
      <c r="CW9" s="212"/>
      <c r="CX9" s="212"/>
      <c r="CY9" s="212"/>
      <c r="CZ9" s="212"/>
      <c r="DA9" s="212"/>
      <c r="DB9" s="212"/>
      <c r="DC9" s="212"/>
      <c r="DD9" s="212"/>
      <c r="DE9" s="212"/>
      <c r="DF9" s="212"/>
      <c r="DG9" s="212"/>
      <c r="DH9" s="212"/>
      <c r="DI9" s="212"/>
      <c r="DJ9" s="212"/>
      <c r="DK9" s="212"/>
      <c r="DL9" s="212"/>
      <c r="DM9" s="212"/>
      <c r="DN9" s="212"/>
      <c r="DO9" s="212">
        <v>2503454</v>
      </c>
      <c r="DP9" s="212">
        <v>1238182</v>
      </c>
      <c r="DQ9" s="212">
        <v>0</v>
      </c>
      <c r="DR9" s="212">
        <v>0</v>
      </c>
      <c r="DS9" s="212"/>
      <c r="DT9" s="212"/>
      <c r="DU9" s="212"/>
      <c r="DV9" s="212"/>
      <c r="DW9" s="212">
        <v>0</v>
      </c>
      <c r="DX9" s="212">
        <v>0</v>
      </c>
      <c r="DY9" s="212">
        <v>0</v>
      </c>
      <c r="DZ9" s="212">
        <v>0</v>
      </c>
      <c r="EA9" s="212">
        <v>254330182.08799019</v>
      </c>
      <c r="EB9" s="212">
        <v>254330182.08799019</v>
      </c>
      <c r="EC9" s="212">
        <v>254330182.08799019</v>
      </c>
      <c r="ED9" s="212">
        <v>254330182.08799019</v>
      </c>
      <c r="EE9" s="212"/>
      <c r="EF9" s="212"/>
      <c r="EG9" s="212"/>
      <c r="EH9" s="212"/>
      <c r="EI9" s="212"/>
      <c r="EJ9" s="212"/>
      <c r="EK9" s="212"/>
      <c r="EL9" s="212"/>
      <c r="EM9" s="212"/>
      <c r="EN9" s="212"/>
      <c r="EO9" s="212"/>
      <c r="EP9" s="212"/>
      <c r="EQ9" s="212"/>
      <c r="ER9" s="212"/>
      <c r="ES9" s="212"/>
      <c r="ET9" s="212"/>
      <c r="EU9" s="212"/>
      <c r="EV9" s="212"/>
      <c r="EW9" s="212"/>
      <c r="EX9" s="212"/>
      <c r="EY9" s="212">
        <v>13228893</v>
      </c>
      <c r="EZ9" s="212">
        <v>13228893</v>
      </c>
      <c r="FA9" s="212">
        <v>7704682</v>
      </c>
      <c r="FB9" s="212">
        <v>7704682</v>
      </c>
      <c r="FC9" s="212"/>
      <c r="FD9" s="212"/>
      <c r="FE9" s="212"/>
      <c r="FF9" s="212"/>
      <c r="FG9" s="212"/>
      <c r="FH9" s="212"/>
      <c r="FI9" s="212"/>
      <c r="FJ9" s="212"/>
      <c r="FK9" s="212">
        <v>17085983.912009798</v>
      </c>
      <c r="FL9" s="212">
        <v>17085983.912009798</v>
      </c>
      <c r="FM9" s="212">
        <v>17085983.912009798</v>
      </c>
      <c r="FN9" s="212">
        <v>17085983.912009798</v>
      </c>
      <c r="FO9" s="213">
        <v>0</v>
      </c>
      <c r="FP9" s="213">
        <v>0</v>
      </c>
      <c r="FQ9" s="213">
        <v>0</v>
      </c>
      <c r="FR9" s="213">
        <v>0</v>
      </c>
      <c r="FS9" s="215">
        <f t="shared" si="14"/>
        <v>506657604.99999994</v>
      </c>
      <c r="FT9" s="215">
        <f t="shared" si="15"/>
        <v>467423892.99999994</v>
      </c>
      <c r="FU9" s="215">
        <f t="shared" si="16"/>
        <v>390214587.99999994</v>
      </c>
      <c r="FV9" s="215">
        <f t="shared" si="17"/>
        <v>384997307.99999994</v>
      </c>
      <c r="FW9" s="216"/>
      <c r="FX9" s="217"/>
    </row>
    <row r="10" spans="1:180" s="218" customFormat="1" ht="27" thickTop="1" thickBot="1" x14ac:dyDescent="0.35">
      <c r="A10" s="214" t="s">
        <v>717</v>
      </c>
      <c r="B10" s="213">
        <f t="shared" si="29"/>
        <v>7349685</v>
      </c>
      <c r="C10" s="212">
        <v>0</v>
      </c>
      <c r="D10" s="212">
        <v>0</v>
      </c>
      <c r="E10" s="212">
        <v>0</v>
      </c>
      <c r="F10" s="212">
        <v>0</v>
      </c>
      <c r="G10" s="212">
        <v>0</v>
      </c>
      <c r="H10" s="212">
        <v>0</v>
      </c>
      <c r="I10" s="212">
        <v>0</v>
      </c>
      <c r="J10" s="212">
        <v>0</v>
      </c>
      <c r="K10" s="212">
        <v>0</v>
      </c>
      <c r="L10" s="212">
        <v>0</v>
      </c>
      <c r="M10" s="212">
        <v>0</v>
      </c>
      <c r="N10" s="212">
        <v>0</v>
      </c>
      <c r="O10" s="212">
        <v>0</v>
      </c>
      <c r="P10" s="212">
        <v>0</v>
      </c>
      <c r="Q10" s="212">
        <v>0</v>
      </c>
      <c r="R10" s="212">
        <v>0</v>
      </c>
      <c r="S10" s="212">
        <v>0</v>
      </c>
      <c r="T10" s="212">
        <v>0</v>
      </c>
      <c r="U10" s="212">
        <v>0</v>
      </c>
      <c r="V10" s="212">
        <v>0</v>
      </c>
      <c r="W10" s="212">
        <v>0</v>
      </c>
      <c r="X10" s="212">
        <v>0</v>
      </c>
      <c r="Y10" s="212">
        <v>0</v>
      </c>
      <c r="Z10" s="212">
        <v>0</v>
      </c>
      <c r="AA10" s="212">
        <v>0</v>
      </c>
      <c r="AB10" s="212">
        <v>0</v>
      </c>
      <c r="AC10" s="212">
        <v>0</v>
      </c>
      <c r="AD10" s="212">
        <v>0</v>
      </c>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v>0</v>
      </c>
      <c r="BD10" s="212">
        <v>0</v>
      </c>
      <c r="BE10" s="212">
        <v>0</v>
      </c>
      <c r="BF10" s="212">
        <v>0</v>
      </c>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2"/>
      <c r="DI10" s="212"/>
      <c r="DJ10" s="212"/>
      <c r="DK10" s="212"/>
      <c r="DL10" s="212"/>
      <c r="DM10" s="212"/>
      <c r="DN10" s="212"/>
      <c r="DO10" s="212">
        <v>7349685</v>
      </c>
      <c r="DP10" s="212">
        <v>0</v>
      </c>
      <c r="DQ10" s="212">
        <v>0</v>
      </c>
      <c r="DR10" s="212">
        <v>0</v>
      </c>
      <c r="DS10" s="212"/>
      <c r="DT10" s="212"/>
      <c r="DU10" s="212"/>
      <c r="DV10" s="212"/>
      <c r="DW10" s="212">
        <v>0</v>
      </c>
      <c r="DX10" s="212">
        <v>0</v>
      </c>
      <c r="DY10" s="212">
        <v>0</v>
      </c>
      <c r="DZ10" s="212">
        <v>0</v>
      </c>
      <c r="EA10" s="212"/>
      <c r="EB10" s="212"/>
      <c r="EC10" s="212"/>
      <c r="ED10" s="212"/>
      <c r="EE10" s="212"/>
      <c r="EF10" s="212"/>
      <c r="EG10" s="212"/>
      <c r="EH10" s="212"/>
      <c r="EI10" s="212"/>
      <c r="EJ10" s="212"/>
      <c r="EK10" s="212"/>
      <c r="EL10" s="212"/>
      <c r="EM10" s="212"/>
      <c r="EN10" s="212"/>
      <c r="EO10" s="212"/>
      <c r="EP10" s="212"/>
      <c r="EQ10" s="212"/>
      <c r="ER10" s="212"/>
      <c r="ES10" s="212"/>
      <c r="ET10" s="212"/>
      <c r="EU10" s="212"/>
      <c r="EV10" s="212"/>
      <c r="EW10" s="212"/>
      <c r="EX10" s="212"/>
      <c r="EY10" s="212"/>
      <c r="EZ10" s="212"/>
      <c r="FA10" s="212"/>
      <c r="FB10" s="212"/>
      <c r="FC10" s="212"/>
      <c r="FD10" s="212"/>
      <c r="FE10" s="212"/>
      <c r="FF10" s="212"/>
      <c r="FG10" s="212"/>
      <c r="FH10" s="212"/>
      <c r="FI10" s="212"/>
      <c r="FJ10" s="212"/>
      <c r="FK10" s="212">
        <v>0</v>
      </c>
      <c r="FL10" s="212">
        <v>0</v>
      </c>
      <c r="FM10" s="212">
        <v>0</v>
      </c>
      <c r="FN10" s="212">
        <v>0</v>
      </c>
      <c r="FO10" s="213">
        <v>0</v>
      </c>
      <c r="FP10" s="213">
        <v>0</v>
      </c>
      <c r="FQ10" s="213">
        <v>0</v>
      </c>
      <c r="FR10" s="213">
        <v>0</v>
      </c>
      <c r="FS10" s="215">
        <f t="shared" si="14"/>
        <v>7349685</v>
      </c>
      <c r="FT10" s="215">
        <f t="shared" si="15"/>
        <v>0</v>
      </c>
      <c r="FU10" s="215">
        <f t="shared" si="16"/>
        <v>0</v>
      </c>
      <c r="FV10" s="215">
        <f t="shared" si="17"/>
        <v>0</v>
      </c>
      <c r="FW10" s="216"/>
      <c r="FX10" s="217"/>
    </row>
    <row r="11" spans="1:180" s="218" customFormat="1" ht="27" thickTop="1" thickBot="1" x14ac:dyDescent="0.35">
      <c r="A11" s="214" t="s">
        <v>718</v>
      </c>
      <c r="B11" s="213">
        <f t="shared" si="29"/>
        <v>0</v>
      </c>
      <c r="C11" s="212">
        <v>0</v>
      </c>
      <c r="D11" s="212">
        <v>0</v>
      </c>
      <c r="E11" s="212">
        <v>0</v>
      </c>
      <c r="F11" s="212">
        <v>0</v>
      </c>
      <c r="G11" s="212">
        <v>0</v>
      </c>
      <c r="H11" s="212">
        <v>0</v>
      </c>
      <c r="I11" s="212">
        <v>0</v>
      </c>
      <c r="J11" s="212">
        <v>0</v>
      </c>
      <c r="K11" s="212">
        <v>0</v>
      </c>
      <c r="L11" s="212">
        <v>0</v>
      </c>
      <c r="M11" s="212">
        <v>0</v>
      </c>
      <c r="N11" s="212">
        <v>0</v>
      </c>
      <c r="O11" s="212">
        <v>0</v>
      </c>
      <c r="P11" s="212">
        <v>0</v>
      </c>
      <c r="Q11" s="212">
        <v>0</v>
      </c>
      <c r="R11" s="212">
        <v>0</v>
      </c>
      <c r="S11" s="212">
        <v>0</v>
      </c>
      <c r="T11" s="212">
        <v>0</v>
      </c>
      <c r="U11" s="212">
        <v>0</v>
      </c>
      <c r="V11" s="212">
        <v>0</v>
      </c>
      <c r="W11" s="212">
        <v>0</v>
      </c>
      <c r="X11" s="212">
        <v>0</v>
      </c>
      <c r="Y11" s="212">
        <v>0</v>
      </c>
      <c r="Z11" s="212">
        <v>0</v>
      </c>
      <c r="AA11" s="212">
        <v>0</v>
      </c>
      <c r="AB11" s="212">
        <v>0</v>
      </c>
      <c r="AC11" s="212">
        <v>0</v>
      </c>
      <c r="AD11" s="212">
        <v>0</v>
      </c>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2"/>
      <c r="BQ11" s="212"/>
      <c r="BR11" s="212"/>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212"/>
      <c r="CP11" s="212"/>
      <c r="CQ11" s="212"/>
      <c r="CR11" s="212"/>
      <c r="CS11" s="212"/>
      <c r="CT11" s="212"/>
      <c r="CU11" s="212"/>
      <c r="CV11" s="212"/>
      <c r="CW11" s="212"/>
      <c r="CX11" s="212"/>
      <c r="CY11" s="212"/>
      <c r="CZ11" s="212"/>
      <c r="DA11" s="212"/>
      <c r="DB11" s="212"/>
      <c r="DC11" s="212"/>
      <c r="DD11" s="212"/>
      <c r="DE11" s="212"/>
      <c r="DF11" s="212"/>
      <c r="DG11" s="212"/>
      <c r="DH11" s="212"/>
      <c r="DI11" s="212"/>
      <c r="DJ11" s="212"/>
      <c r="DK11" s="212"/>
      <c r="DL11" s="212"/>
      <c r="DM11" s="212"/>
      <c r="DN11" s="212"/>
      <c r="DO11" s="212"/>
      <c r="DP11" s="212"/>
      <c r="DQ11" s="212"/>
      <c r="DR11" s="212"/>
      <c r="DS11" s="212"/>
      <c r="DT11" s="212"/>
      <c r="DU11" s="212"/>
      <c r="DV11" s="212"/>
      <c r="DW11" s="212">
        <v>0</v>
      </c>
      <c r="DX11" s="212">
        <v>0</v>
      </c>
      <c r="DY11" s="212">
        <v>0</v>
      </c>
      <c r="DZ11" s="212">
        <v>0</v>
      </c>
      <c r="EA11" s="212"/>
      <c r="EB11" s="212"/>
      <c r="EC11" s="212"/>
      <c r="ED11" s="212"/>
      <c r="EE11" s="212"/>
      <c r="EF11" s="212"/>
      <c r="EG11" s="212"/>
      <c r="EH11" s="212"/>
      <c r="EI11" s="212"/>
      <c r="EJ11" s="212"/>
      <c r="EK11" s="212"/>
      <c r="EL11" s="212"/>
      <c r="EM11" s="212"/>
      <c r="EN11" s="212"/>
      <c r="EO11" s="212"/>
      <c r="EP11" s="212"/>
      <c r="EQ11" s="212"/>
      <c r="ER11" s="212"/>
      <c r="ES11" s="212"/>
      <c r="ET11" s="212"/>
      <c r="EU11" s="212"/>
      <c r="EV11" s="212"/>
      <c r="EW11" s="212"/>
      <c r="EX11" s="212"/>
      <c r="EY11" s="212"/>
      <c r="EZ11" s="212"/>
      <c r="FA11" s="212"/>
      <c r="FB11" s="212"/>
      <c r="FC11" s="212"/>
      <c r="FD11" s="212"/>
      <c r="FE11" s="212"/>
      <c r="FF11" s="212"/>
      <c r="FG11" s="212"/>
      <c r="FH11" s="212"/>
      <c r="FI11" s="212"/>
      <c r="FJ11" s="212"/>
      <c r="FK11" s="212">
        <v>0</v>
      </c>
      <c r="FL11" s="212">
        <v>0</v>
      </c>
      <c r="FM11" s="212">
        <v>0</v>
      </c>
      <c r="FN11" s="212">
        <v>0</v>
      </c>
      <c r="FO11" s="213">
        <v>0</v>
      </c>
      <c r="FP11" s="213">
        <v>0</v>
      </c>
      <c r="FQ11" s="213">
        <v>0</v>
      </c>
      <c r="FR11" s="213">
        <v>0</v>
      </c>
      <c r="FS11" s="215">
        <f t="shared" si="14"/>
        <v>0</v>
      </c>
      <c r="FT11" s="215">
        <f t="shared" si="15"/>
        <v>0</v>
      </c>
      <c r="FU11" s="215">
        <f t="shared" si="16"/>
        <v>0</v>
      </c>
      <c r="FV11" s="215">
        <f t="shared" si="17"/>
        <v>0</v>
      </c>
      <c r="FW11" s="216"/>
      <c r="FX11" s="217"/>
    </row>
    <row r="12" spans="1:180" s="218" customFormat="1" ht="31" customHeight="1" thickTop="1" thickBot="1" x14ac:dyDescent="0.4">
      <c r="A12" s="249" t="s">
        <v>719</v>
      </c>
      <c r="B12" s="250">
        <f>SUM(B13:B19)</f>
        <v>801050551</v>
      </c>
      <c r="C12" s="250">
        <f t="shared" ref="C12:EL12" si="30">SUM(C13:C19)</f>
        <v>270828910.10489613</v>
      </c>
      <c r="D12" s="250">
        <f t="shared" si="30"/>
        <v>265097110.20715761</v>
      </c>
      <c r="E12" s="250">
        <f t="shared" si="30"/>
        <v>265097110.20715761</v>
      </c>
      <c r="F12" s="250">
        <f t="shared" si="30"/>
        <v>255449657.3266423</v>
      </c>
      <c r="G12" s="250">
        <f>SUM(G13:G19)</f>
        <v>234047349.89510387</v>
      </c>
      <c r="H12" s="250">
        <f>SUM(H13:H19)</f>
        <v>229093991.79284248</v>
      </c>
      <c r="I12" s="250">
        <f>SUM(I13:I19)</f>
        <v>229093991.79284248</v>
      </c>
      <c r="J12" s="250">
        <f>SUM(J13:J19)</f>
        <v>220756769.67335773</v>
      </c>
      <c r="K12" s="250">
        <f t="shared" si="30"/>
        <v>0</v>
      </c>
      <c r="L12" s="250">
        <f t="shared" si="30"/>
        <v>0</v>
      </c>
      <c r="M12" s="250">
        <f t="shared" si="30"/>
        <v>0</v>
      </c>
      <c r="N12" s="250">
        <f t="shared" si="30"/>
        <v>0</v>
      </c>
      <c r="O12" s="250">
        <f t="shared" ref="O12:Z12" si="31">SUM(O13:O19)</f>
        <v>10176697.629286798</v>
      </c>
      <c r="P12" s="250">
        <f t="shared" si="31"/>
        <v>10176697.629286798</v>
      </c>
      <c r="Q12" s="250">
        <f t="shared" si="31"/>
        <v>10176697.629286798</v>
      </c>
      <c r="R12" s="250">
        <f t="shared" si="31"/>
        <v>10176697.629286798</v>
      </c>
      <c r="S12" s="250">
        <f t="shared" si="31"/>
        <v>9551805.3707132004</v>
      </c>
      <c r="T12" s="250">
        <f t="shared" si="31"/>
        <v>9551805.3707132004</v>
      </c>
      <c r="U12" s="250">
        <f t="shared" si="31"/>
        <v>9551805.3707132004</v>
      </c>
      <c r="V12" s="250">
        <f t="shared" si="31"/>
        <v>9551805.3707132004</v>
      </c>
      <c r="W12" s="250">
        <f t="shared" si="31"/>
        <v>0</v>
      </c>
      <c r="X12" s="250">
        <f t="shared" si="31"/>
        <v>0</v>
      </c>
      <c r="Y12" s="250">
        <f t="shared" si="31"/>
        <v>0</v>
      </c>
      <c r="Z12" s="250">
        <f t="shared" si="31"/>
        <v>0</v>
      </c>
      <c r="AA12" s="250">
        <f t="shared" si="30"/>
        <v>0</v>
      </c>
      <c r="AB12" s="250">
        <f t="shared" si="30"/>
        <v>0</v>
      </c>
      <c r="AC12" s="250">
        <f t="shared" si="30"/>
        <v>0</v>
      </c>
      <c r="AD12" s="250">
        <f t="shared" si="30"/>
        <v>0</v>
      </c>
      <c r="AE12" s="250">
        <f t="shared" si="30"/>
        <v>0</v>
      </c>
      <c r="AF12" s="250">
        <f t="shared" si="30"/>
        <v>0</v>
      </c>
      <c r="AG12" s="250">
        <f t="shared" si="30"/>
        <v>0</v>
      </c>
      <c r="AH12" s="250">
        <f t="shared" si="30"/>
        <v>0</v>
      </c>
      <c r="AI12" s="250">
        <f t="shared" ref="AI12:AP12" si="32">SUM(AI13:AI19)</f>
        <v>62440052</v>
      </c>
      <c r="AJ12" s="250">
        <f t="shared" si="32"/>
        <v>59260015</v>
      </c>
      <c r="AK12" s="250">
        <f t="shared" si="32"/>
        <v>59260015</v>
      </c>
      <c r="AL12" s="250">
        <f t="shared" si="32"/>
        <v>59260015</v>
      </c>
      <c r="AM12" s="250">
        <f t="shared" si="32"/>
        <v>10781049</v>
      </c>
      <c r="AN12" s="250">
        <f t="shared" si="32"/>
        <v>10429552</v>
      </c>
      <c r="AO12" s="250">
        <f t="shared" si="32"/>
        <v>10429552</v>
      </c>
      <c r="AP12" s="250">
        <f t="shared" si="32"/>
        <v>10429552</v>
      </c>
      <c r="AQ12" s="250">
        <f t="shared" si="30"/>
        <v>0</v>
      </c>
      <c r="AR12" s="250">
        <f t="shared" si="30"/>
        <v>0</v>
      </c>
      <c r="AS12" s="250">
        <f t="shared" si="30"/>
        <v>0</v>
      </c>
      <c r="AT12" s="250">
        <f t="shared" si="30"/>
        <v>0</v>
      </c>
      <c r="AU12" s="250">
        <f t="shared" ref="AU12:BB12" si="33">SUM(AU13:AU19)</f>
        <v>0</v>
      </c>
      <c r="AV12" s="250">
        <f t="shared" si="33"/>
        <v>0</v>
      </c>
      <c r="AW12" s="250">
        <f t="shared" si="33"/>
        <v>0</v>
      </c>
      <c r="AX12" s="250">
        <f t="shared" si="33"/>
        <v>0</v>
      </c>
      <c r="AY12" s="250">
        <f t="shared" si="33"/>
        <v>0</v>
      </c>
      <c r="AZ12" s="250">
        <f t="shared" si="33"/>
        <v>0</v>
      </c>
      <c r="BA12" s="250">
        <f t="shared" si="33"/>
        <v>0</v>
      </c>
      <c r="BB12" s="250">
        <f t="shared" si="33"/>
        <v>0</v>
      </c>
      <c r="BC12" s="250">
        <f t="shared" si="30"/>
        <v>0</v>
      </c>
      <c r="BD12" s="250">
        <f t="shared" si="30"/>
        <v>0</v>
      </c>
      <c r="BE12" s="250">
        <f t="shared" si="30"/>
        <v>0</v>
      </c>
      <c r="BF12" s="250">
        <f t="shared" si="30"/>
        <v>0</v>
      </c>
      <c r="BG12" s="250">
        <f t="shared" ref="BG12:BN12" si="34">SUM(BG13:BG19)</f>
        <v>0</v>
      </c>
      <c r="BH12" s="250">
        <f t="shared" si="34"/>
        <v>0</v>
      </c>
      <c r="BI12" s="250">
        <f t="shared" si="34"/>
        <v>0</v>
      </c>
      <c r="BJ12" s="250">
        <f t="shared" si="34"/>
        <v>0</v>
      </c>
      <c r="BK12" s="250">
        <f t="shared" si="34"/>
        <v>0</v>
      </c>
      <c r="BL12" s="250">
        <f t="shared" si="34"/>
        <v>0</v>
      </c>
      <c r="BM12" s="250">
        <f t="shared" si="34"/>
        <v>0</v>
      </c>
      <c r="BN12" s="250">
        <f t="shared" si="34"/>
        <v>0</v>
      </c>
      <c r="BO12" s="250">
        <f t="shared" si="30"/>
        <v>0</v>
      </c>
      <c r="BP12" s="250">
        <f t="shared" si="30"/>
        <v>0</v>
      </c>
      <c r="BQ12" s="250">
        <f t="shared" si="30"/>
        <v>0</v>
      </c>
      <c r="BR12" s="250">
        <f t="shared" si="30"/>
        <v>0</v>
      </c>
      <c r="BS12" s="250">
        <f t="shared" si="30"/>
        <v>0</v>
      </c>
      <c r="BT12" s="250">
        <f t="shared" si="30"/>
        <v>0</v>
      </c>
      <c r="BU12" s="250">
        <f t="shared" si="30"/>
        <v>0</v>
      </c>
      <c r="BV12" s="250">
        <f t="shared" si="30"/>
        <v>0</v>
      </c>
      <c r="BW12" s="250">
        <f t="shared" si="30"/>
        <v>0</v>
      </c>
      <c r="BX12" s="250">
        <f t="shared" si="30"/>
        <v>0</v>
      </c>
      <c r="BY12" s="250">
        <f t="shared" si="30"/>
        <v>0</v>
      </c>
      <c r="BZ12" s="250">
        <f t="shared" si="30"/>
        <v>0</v>
      </c>
      <c r="CA12" s="250">
        <f t="shared" ref="CA12:CH12" si="35">SUM(CA13:CA19)</f>
        <v>0</v>
      </c>
      <c r="CB12" s="250">
        <f t="shared" si="35"/>
        <v>0</v>
      </c>
      <c r="CC12" s="250">
        <f t="shared" si="35"/>
        <v>0</v>
      </c>
      <c r="CD12" s="250">
        <f t="shared" si="35"/>
        <v>0</v>
      </c>
      <c r="CE12" s="250">
        <f t="shared" si="35"/>
        <v>0</v>
      </c>
      <c r="CF12" s="250">
        <f t="shared" si="35"/>
        <v>0</v>
      </c>
      <c r="CG12" s="250">
        <f t="shared" si="35"/>
        <v>0</v>
      </c>
      <c r="CH12" s="250">
        <f t="shared" si="35"/>
        <v>0</v>
      </c>
      <c r="CI12" s="250">
        <f t="shared" si="30"/>
        <v>0</v>
      </c>
      <c r="CJ12" s="250">
        <f t="shared" si="30"/>
        <v>0</v>
      </c>
      <c r="CK12" s="250">
        <f t="shared" si="30"/>
        <v>0</v>
      </c>
      <c r="CL12" s="250">
        <f t="shared" si="30"/>
        <v>0</v>
      </c>
      <c r="CM12" s="250">
        <f t="shared" ref="CM12:CP12" si="36">SUM(CM13:CM19)</f>
        <v>0</v>
      </c>
      <c r="CN12" s="250">
        <f t="shared" si="36"/>
        <v>0</v>
      </c>
      <c r="CO12" s="250">
        <f t="shared" si="36"/>
        <v>0</v>
      </c>
      <c r="CP12" s="250">
        <f t="shared" si="36"/>
        <v>0</v>
      </c>
      <c r="CQ12" s="250">
        <f t="shared" si="30"/>
        <v>0</v>
      </c>
      <c r="CR12" s="250">
        <f t="shared" si="30"/>
        <v>0</v>
      </c>
      <c r="CS12" s="250">
        <f t="shared" si="30"/>
        <v>0</v>
      </c>
      <c r="CT12" s="250">
        <f t="shared" si="30"/>
        <v>0</v>
      </c>
      <c r="CU12" s="250">
        <f t="shared" si="30"/>
        <v>0</v>
      </c>
      <c r="CV12" s="250">
        <f t="shared" si="30"/>
        <v>0</v>
      </c>
      <c r="CW12" s="250">
        <f t="shared" si="30"/>
        <v>0</v>
      </c>
      <c r="CX12" s="250">
        <f t="shared" si="30"/>
        <v>0</v>
      </c>
      <c r="CY12" s="250">
        <f t="shared" ref="CY12:DB12" si="37">SUM(CY13:CY19)</f>
        <v>0</v>
      </c>
      <c r="CZ12" s="250">
        <f t="shared" si="37"/>
        <v>0</v>
      </c>
      <c r="DA12" s="250">
        <f t="shared" si="37"/>
        <v>0</v>
      </c>
      <c r="DB12" s="250">
        <f t="shared" si="37"/>
        <v>0</v>
      </c>
      <c r="DC12" s="250">
        <f t="shared" si="30"/>
        <v>0</v>
      </c>
      <c r="DD12" s="250">
        <f t="shared" si="30"/>
        <v>0</v>
      </c>
      <c r="DE12" s="250">
        <f t="shared" si="30"/>
        <v>0</v>
      </c>
      <c r="DF12" s="250">
        <f t="shared" si="30"/>
        <v>0</v>
      </c>
      <c r="DG12" s="250">
        <f>SUM(DG13:DG19)</f>
        <v>59060578</v>
      </c>
      <c r="DH12" s="250">
        <f>SUM(DH13:DH19)</f>
        <v>59060578</v>
      </c>
      <c r="DI12" s="250">
        <f>SUM(DI13:DI19)</f>
        <v>59060578</v>
      </c>
      <c r="DJ12" s="250">
        <f>SUM(DJ13:DJ19)</f>
        <v>59060578</v>
      </c>
      <c r="DK12" s="250">
        <f t="shared" si="30"/>
        <v>0</v>
      </c>
      <c r="DL12" s="250">
        <f t="shared" si="30"/>
        <v>0</v>
      </c>
      <c r="DM12" s="250">
        <f t="shared" si="30"/>
        <v>0</v>
      </c>
      <c r="DN12" s="250">
        <f t="shared" si="30"/>
        <v>0</v>
      </c>
      <c r="DO12" s="250">
        <f t="shared" si="30"/>
        <v>0</v>
      </c>
      <c r="DP12" s="250">
        <f t="shared" si="30"/>
        <v>0</v>
      </c>
      <c r="DQ12" s="250">
        <f t="shared" si="30"/>
        <v>0</v>
      </c>
      <c r="DR12" s="250">
        <f t="shared" si="30"/>
        <v>0</v>
      </c>
      <c r="DS12" s="250">
        <f t="shared" ref="DS12:DV12" si="38">SUM(DS13:DS19)</f>
        <v>0</v>
      </c>
      <c r="DT12" s="250">
        <f t="shared" si="38"/>
        <v>0</v>
      </c>
      <c r="DU12" s="250">
        <f t="shared" si="38"/>
        <v>0</v>
      </c>
      <c r="DV12" s="250">
        <f t="shared" si="38"/>
        <v>0</v>
      </c>
      <c r="DW12" s="250">
        <f t="shared" si="30"/>
        <v>0</v>
      </c>
      <c r="DX12" s="250">
        <f t="shared" si="30"/>
        <v>0</v>
      </c>
      <c r="DY12" s="250">
        <f t="shared" si="30"/>
        <v>0</v>
      </c>
      <c r="DZ12" s="250">
        <f t="shared" si="30"/>
        <v>0</v>
      </c>
      <c r="EA12" s="250">
        <f t="shared" si="30"/>
        <v>0</v>
      </c>
      <c r="EB12" s="250">
        <f t="shared" si="30"/>
        <v>0</v>
      </c>
      <c r="EC12" s="250">
        <f t="shared" si="30"/>
        <v>0</v>
      </c>
      <c r="ED12" s="250">
        <f t="shared" si="30"/>
        <v>0</v>
      </c>
      <c r="EE12" s="250">
        <f t="shared" si="30"/>
        <v>0</v>
      </c>
      <c r="EF12" s="250">
        <f t="shared" si="30"/>
        <v>0</v>
      </c>
      <c r="EG12" s="250">
        <f t="shared" si="30"/>
        <v>0</v>
      </c>
      <c r="EH12" s="250">
        <f t="shared" si="30"/>
        <v>0</v>
      </c>
      <c r="EI12" s="250">
        <f t="shared" si="30"/>
        <v>0</v>
      </c>
      <c r="EJ12" s="250">
        <f t="shared" si="30"/>
        <v>0</v>
      </c>
      <c r="EK12" s="250">
        <f t="shared" si="30"/>
        <v>0</v>
      </c>
      <c r="EL12" s="250">
        <f t="shared" si="30"/>
        <v>0</v>
      </c>
      <c r="EM12" s="250">
        <f t="shared" ref="EM12:FR12" si="39">SUM(EM13:EM19)</f>
        <v>0</v>
      </c>
      <c r="EN12" s="250">
        <f t="shared" si="39"/>
        <v>0</v>
      </c>
      <c r="EO12" s="250">
        <f t="shared" si="39"/>
        <v>0</v>
      </c>
      <c r="EP12" s="250">
        <f t="shared" si="39"/>
        <v>0</v>
      </c>
      <c r="EQ12" s="250">
        <f t="shared" si="39"/>
        <v>0</v>
      </c>
      <c r="ER12" s="250">
        <f t="shared" si="39"/>
        <v>0</v>
      </c>
      <c r="ES12" s="250">
        <f t="shared" si="39"/>
        <v>0</v>
      </c>
      <c r="ET12" s="250">
        <f t="shared" si="39"/>
        <v>0</v>
      </c>
      <c r="EU12" s="250">
        <f t="shared" si="39"/>
        <v>0</v>
      </c>
      <c r="EV12" s="250">
        <f t="shared" si="39"/>
        <v>0</v>
      </c>
      <c r="EW12" s="250">
        <f t="shared" si="39"/>
        <v>0</v>
      </c>
      <c r="EX12" s="250">
        <f t="shared" si="39"/>
        <v>0</v>
      </c>
      <c r="EY12" s="250">
        <f t="shared" ref="EY12:FB12" si="40">SUM(EY13:EY19)</f>
        <v>0</v>
      </c>
      <c r="EZ12" s="250">
        <f t="shared" si="40"/>
        <v>0</v>
      </c>
      <c r="FA12" s="250">
        <f t="shared" si="40"/>
        <v>0</v>
      </c>
      <c r="FB12" s="250">
        <f t="shared" si="40"/>
        <v>0</v>
      </c>
      <c r="FC12" s="250">
        <f t="shared" si="39"/>
        <v>0</v>
      </c>
      <c r="FD12" s="250">
        <f t="shared" si="39"/>
        <v>0</v>
      </c>
      <c r="FE12" s="250">
        <f t="shared" si="39"/>
        <v>0</v>
      </c>
      <c r="FF12" s="250">
        <f t="shared" si="39"/>
        <v>0</v>
      </c>
      <c r="FG12" s="250">
        <f t="shared" si="39"/>
        <v>0</v>
      </c>
      <c r="FH12" s="250">
        <f t="shared" si="39"/>
        <v>0</v>
      </c>
      <c r="FI12" s="250">
        <f t="shared" si="39"/>
        <v>0</v>
      </c>
      <c r="FJ12" s="250">
        <f t="shared" si="39"/>
        <v>0</v>
      </c>
      <c r="FK12" s="250">
        <f t="shared" si="39"/>
        <v>0</v>
      </c>
      <c r="FL12" s="250">
        <f t="shared" si="39"/>
        <v>0</v>
      </c>
      <c r="FM12" s="250">
        <f t="shared" si="39"/>
        <v>0</v>
      </c>
      <c r="FN12" s="250">
        <f t="shared" si="39"/>
        <v>0</v>
      </c>
      <c r="FO12" s="250">
        <f t="shared" si="39"/>
        <v>144164109</v>
      </c>
      <c r="FP12" s="250">
        <f t="shared" si="39"/>
        <v>144164109</v>
      </c>
      <c r="FQ12" s="250">
        <f t="shared" si="39"/>
        <v>144164109</v>
      </c>
      <c r="FR12" s="250">
        <f t="shared" si="39"/>
        <v>144164109</v>
      </c>
      <c r="FS12" s="250">
        <f t="shared" si="14"/>
        <v>801050551</v>
      </c>
      <c r="FT12" s="250">
        <f t="shared" si="15"/>
        <v>786833859.00000012</v>
      </c>
      <c r="FU12" s="250">
        <f t="shared" si="16"/>
        <v>786833859.00000012</v>
      </c>
      <c r="FV12" s="250">
        <f t="shared" si="17"/>
        <v>768849184</v>
      </c>
      <c r="FW12" s="216"/>
      <c r="FX12" s="217"/>
    </row>
    <row r="13" spans="1:180" s="218" customFormat="1" ht="27.5" thickTop="1" thickBot="1" x14ac:dyDescent="0.4">
      <c r="A13" s="251" t="s">
        <v>720</v>
      </c>
      <c r="B13" s="213">
        <f t="shared" ref="B13:B19" si="41">+C13+G13+K13+O13+S13+W13+AA13+AE13+AI13+AM13+AQ13+AU13+AY13+BC13+BG13+BK13+BO13+BS13+BW13+CA13+CE13+CI13+CM13+CQ13+CU13+CY13+DC13+DG13+DK13+DO13+DS13+DW13+EA13+EE13+EI13+EM13+EQ13+EU13+EY13+FC13+FG13+FK13+FO13</f>
        <v>220518400</v>
      </c>
      <c r="C13" s="212">
        <v>38332373.561450325</v>
      </c>
      <c r="D13" s="212">
        <v>38328082.150955327</v>
      </c>
      <c r="E13" s="212">
        <v>38328082.150955327</v>
      </c>
      <c r="F13" s="212">
        <v>37007126.45727443</v>
      </c>
      <c r="G13" s="212">
        <v>33126413.438549682</v>
      </c>
      <c r="H13" s="212">
        <v>33122704.849044677</v>
      </c>
      <c r="I13" s="212">
        <v>33122704.849044677</v>
      </c>
      <c r="J13" s="212">
        <v>31981149.542725578</v>
      </c>
      <c r="K13" s="212">
        <v>0</v>
      </c>
      <c r="L13" s="212">
        <v>0</v>
      </c>
      <c r="M13" s="212">
        <v>0</v>
      </c>
      <c r="N13" s="212">
        <v>0</v>
      </c>
      <c r="O13" s="212">
        <v>0</v>
      </c>
      <c r="P13" s="212">
        <v>0</v>
      </c>
      <c r="Q13" s="212">
        <v>0</v>
      </c>
      <c r="R13" s="212">
        <v>0</v>
      </c>
      <c r="S13" s="212">
        <v>0</v>
      </c>
      <c r="T13" s="212">
        <v>0</v>
      </c>
      <c r="U13" s="212">
        <v>0</v>
      </c>
      <c r="V13" s="212">
        <v>0</v>
      </c>
      <c r="W13" s="212">
        <v>0</v>
      </c>
      <c r="X13" s="212">
        <v>0</v>
      </c>
      <c r="Y13" s="212">
        <v>0</v>
      </c>
      <c r="Z13" s="212">
        <v>0</v>
      </c>
      <c r="AA13" s="212">
        <v>0</v>
      </c>
      <c r="AB13" s="212">
        <v>0</v>
      </c>
      <c r="AC13" s="212">
        <v>0</v>
      </c>
      <c r="AD13" s="212">
        <v>0</v>
      </c>
      <c r="AE13" s="212"/>
      <c r="AF13" s="212"/>
      <c r="AG13" s="212"/>
      <c r="AH13" s="212"/>
      <c r="AI13" s="212"/>
      <c r="AJ13" s="212"/>
      <c r="AK13" s="212"/>
      <c r="AL13" s="212"/>
      <c r="AM13" s="212">
        <v>4895504</v>
      </c>
      <c r="AN13" s="212">
        <v>4895504</v>
      </c>
      <c r="AO13" s="212">
        <v>4895504</v>
      </c>
      <c r="AP13" s="212">
        <v>4895504</v>
      </c>
      <c r="AQ13" s="212"/>
      <c r="AR13" s="212"/>
      <c r="AS13" s="212"/>
      <c r="AT13" s="212"/>
      <c r="AU13" s="212"/>
      <c r="AV13" s="212"/>
      <c r="AW13" s="212"/>
      <c r="AX13" s="212"/>
      <c r="AY13" s="212"/>
      <c r="AZ13" s="212"/>
      <c r="BA13" s="212"/>
      <c r="BB13" s="212"/>
      <c r="BC13" s="212"/>
      <c r="BD13" s="212"/>
      <c r="BE13" s="212"/>
      <c r="BF13" s="212"/>
      <c r="BG13" s="212"/>
      <c r="BH13" s="212"/>
      <c r="BI13" s="212"/>
      <c r="BJ13" s="212"/>
      <c r="BK13" s="212"/>
      <c r="BL13" s="212"/>
      <c r="BM13" s="212"/>
      <c r="BN13" s="212"/>
      <c r="BO13" s="212"/>
      <c r="BP13" s="212"/>
      <c r="BQ13" s="212"/>
      <c r="BR13" s="212"/>
      <c r="BS13" s="212"/>
      <c r="BT13" s="212"/>
      <c r="BU13" s="212"/>
      <c r="BV13" s="212"/>
      <c r="BW13" s="212"/>
      <c r="BX13" s="212"/>
      <c r="BY13" s="212"/>
      <c r="BZ13" s="212"/>
      <c r="CA13" s="212"/>
      <c r="CB13" s="212"/>
      <c r="CC13" s="212"/>
      <c r="CD13" s="212"/>
      <c r="CE13" s="212"/>
      <c r="CF13" s="212"/>
      <c r="CG13" s="212"/>
      <c r="CH13" s="212"/>
      <c r="CI13" s="212"/>
      <c r="CJ13" s="212"/>
      <c r="CK13" s="212"/>
      <c r="CL13" s="212"/>
      <c r="CM13" s="212"/>
      <c r="CN13" s="212"/>
      <c r="CO13" s="212"/>
      <c r="CP13" s="212"/>
      <c r="CQ13" s="212"/>
      <c r="CR13" s="212"/>
      <c r="CS13" s="212"/>
      <c r="CT13" s="212"/>
      <c r="CU13" s="212"/>
      <c r="CV13" s="212"/>
      <c r="CW13" s="212"/>
      <c r="CX13" s="212"/>
      <c r="CY13" s="212"/>
      <c r="CZ13" s="212"/>
      <c r="DA13" s="212"/>
      <c r="DB13" s="212"/>
      <c r="DC13" s="212"/>
      <c r="DD13" s="212"/>
      <c r="DE13" s="212"/>
      <c r="DF13" s="212"/>
      <c r="DG13" s="212"/>
      <c r="DH13" s="212"/>
      <c r="DI13" s="212"/>
      <c r="DJ13" s="212"/>
      <c r="DK13" s="212"/>
      <c r="DL13" s="212"/>
      <c r="DM13" s="212"/>
      <c r="DN13" s="212"/>
      <c r="DO13" s="212"/>
      <c r="DP13" s="212"/>
      <c r="DQ13" s="212"/>
      <c r="DR13" s="212"/>
      <c r="DS13" s="212"/>
      <c r="DT13" s="212"/>
      <c r="DU13" s="212"/>
      <c r="DV13" s="212"/>
      <c r="DW13" s="252">
        <v>0</v>
      </c>
      <c r="DX13" s="252">
        <v>0</v>
      </c>
      <c r="DY13" s="252">
        <v>0</v>
      </c>
      <c r="DZ13" s="252">
        <v>0</v>
      </c>
      <c r="EA13" s="212"/>
      <c r="EB13" s="212"/>
      <c r="EC13" s="212"/>
      <c r="ED13" s="212"/>
      <c r="EE13" s="212"/>
      <c r="EF13" s="212"/>
      <c r="EG13" s="212"/>
      <c r="EH13" s="212"/>
      <c r="EI13" s="212"/>
      <c r="EJ13" s="212"/>
      <c r="EK13" s="212"/>
      <c r="EL13" s="212"/>
      <c r="EM13" s="212"/>
      <c r="EN13" s="212"/>
      <c r="EO13" s="212"/>
      <c r="EP13" s="212"/>
      <c r="EQ13" s="212"/>
      <c r="ER13" s="212"/>
      <c r="ES13" s="212"/>
      <c r="ET13" s="212"/>
      <c r="EU13" s="212"/>
      <c r="EV13" s="212"/>
      <c r="EW13" s="212"/>
      <c r="EX13" s="212"/>
      <c r="EY13" s="212"/>
      <c r="EZ13" s="212"/>
      <c r="FA13" s="212"/>
      <c r="FB13" s="212"/>
      <c r="FC13" s="212"/>
      <c r="FD13" s="212"/>
      <c r="FE13" s="212"/>
      <c r="FF13" s="212"/>
      <c r="FG13" s="212"/>
      <c r="FH13" s="212"/>
      <c r="FI13" s="212"/>
      <c r="FJ13" s="212"/>
      <c r="FK13" s="212">
        <v>0</v>
      </c>
      <c r="FL13" s="212">
        <v>0</v>
      </c>
      <c r="FM13" s="212">
        <v>0</v>
      </c>
      <c r="FN13" s="212">
        <v>0</v>
      </c>
      <c r="FO13" s="213">
        <v>144164109</v>
      </c>
      <c r="FP13" s="213">
        <v>144164109</v>
      </c>
      <c r="FQ13" s="213">
        <v>144164109</v>
      </c>
      <c r="FR13" s="213">
        <v>144164109</v>
      </c>
      <c r="FS13" s="215">
        <f t="shared" si="14"/>
        <v>220518400</v>
      </c>
      <c r="FT13" s="215">
        <f t="shared" si="15"/>
        <v>220510400</v>
      </c>
      <c r="FU13" s="215">
        <f t="shared" si="16"/>
        <v>220510400</v>
      </c>
      <c r="FV13" s="215">
        <f t="shared" si="17"/>
        <v>218047889</v>
      </c>
      <c r="FW13" s="216"/>
      <c r="FX13" s="217"/>
    </row>
    <row r="14" spans="1:180" s="218" customFormat="1" ht="19.5" customHeight="1" thickTop="1" thickBot="1" x14ac:dyDescent="0.4">
      <c r="A14" s="251" t="s">
        <v>721</v>
      </c>
      <c r="B14" s="213">
        <f t="shared" si="41"/>
        <v>291257587</v>
      </c>
      <c r="C14" s="212">
        <v>80290658.016139239</v>
      </c>
      <c r="D14" s="212">
        <v>76470802.726268664</v>
      </c>
      <c r="E14" s="212">
        <v>76470802.726268664</v>
      </c>
      <c r="F14" s="212">
        <v>72466849.144720539</v>
      </c>
      <c r="G14" s="212">
        <v>69386298.983860761</v>
      </c>
      <c r="H14" s="212">
        <v>66085222.273731351</v>
      </c>
      <c r="I14" s="212">
        <v>66085222.273731351</v>
      </c>
      <c r="J14" s="212">
        <v>62625049.855279468</v>
      </c>
      <c r="K14" s="212">
        <v>0</v>
      </c>
      <c r="L14" s="212">
        <v>0</v>
      </c>
      <c r="M14" s="212">
        <v>0</v>
      </c>
      <c r="N14" s="212">
        <v>0</v>
      </c>
      <c r="O14" s="212">
        <v>10176697.629286798</v>
      </c>
      <c r="P14" s="212">
        <v>10176697.629286798</v>
      </c>
      <c r="Q14" s="212">
        <v>10176697.629286798</v>
      </c>
      <c r="R14" s="212">
        <v>10176697.629286798</v>
      </c>
      <c r="S14" s="212">
        <v>9551805.3707132004</v>
      </c>
      <c r="T14" s="212">
        <v>9551805.3707132004</v>
      </c>
      <c r="U14" s="212">
        <v>9551805.3707132004</v>
      </c>
      <c r="V14" s="212">
        <v>9551805.3707132004</v>
      </c>
      <c r="W14" s="212">
        <v>0</v>
      </c>
      <c r="X14" s="212">
        <v>0</v>
      </c>
      <c r="Y14" s="212">
        <v>0</v>
      </c>
      <c r="Z14" s="212">
        <v>0</v>
      </c>
      <c r="AA14" s="212">
        <v>0</v>
      </c>
      <c r="AB14" s="212">
        <v>0</v>
      </c>
      <c r="AC14" s="212">
        <v>0</v>
      </c>
      <c r="AD14" s="212">
        <v>0</v>
      </c>
      <c r="AE14" s="212"/>
      <c r="AF14" s="212"/>
      <c r="AG14" s="212"/>
      <c r="AH14" s="212"/>
      <c r="AI14" s="212">
        <v>62440052</v>
      </c>
      <c r="AJ14" s="212">
        <v>59260015</v>
      </c>
      <c r="AK14" s="212">
        <v>59260015</v>
      </c>
      <c r="AL14" s="212">
        <v>59260015</v>
      </c>
      <c r="AM14" s="212">
        <v>351497</v>
      </c>
      <c r="AN14" s="212"/>
      <c r="AO14" s="212"/>
      <c r="AP14" s="212"/>
      <c r="AQ14" s="212"/>
      <c r="AR14" s="212"/>
      <c r="AS14" s="212"/>
      <c r="AT14" s="212"/>
      <c r="AU14" s="212"/>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2"/>
      <c r="BT14" s="212"/>
      <c r="BU14" s="212"/>
      <c r="BV14" s="212"/>
      <c r="BW14" s="212"/>
      <c r="BX14" s="212"/>
      <c r="BY14" s="212"/>
      <c r="BZ14" s="212"/>
      <c r="CA14" s="212"/>
      <c r="CB14" s="212"/>
      <c r="CC14" s="212"/>
      <c r="CD14" s="212"/>
      <c r="CE14" s="212"/>
      <c r="CF14" s="212"/>
      <c r="CG14" s="212"/>
      <c r="CH14" s="212"/>
      <c r="CI14" s="212"/>
      <c r="CJ14" s="212"/>
      <c r="CK14" s="212"/>
      <c r="CL14" s="212"/>
      <c r="CM14" s="212"/>
      <c r="CN14" s="212"/>
      <c r="CO14" s="212"/>
      <c r="CP14" s="212"/>
      <c r="CQ14" s="212"/>
      <c r="CR14" s="212"/>
      <c r="CS14" s="212"/>
      <c r="CT14" s="212"/>
      <c r="CU14" s="212"/>
      <c r="CV14" s="212"/>
      <c r="CW14" s="212"/>
      <c r="CX14" s="212"/>
      <c r="CY14" s="212"/>
      <c r="CZ14" s="212"/>
      <c r="DA14" s="212"/>
      <c r="DB14" s="212"/>
      <c r="DC14" s="212"/>
      <c r="DD14" s="212"/>
      <c r="DE14" s="212"/>
      <c r="DF14" s="212"/>
      <c r="DG14" s="212">
        <v>59060578</v>
      </c>
      <c r="DH14" s="212">
        <v>59060578</v>
      </c>
      <c r="DI14" s="212">
        <v>59060578</v>
      </c>
      <c r="DJ14" s="212">
        <v>59060578</v>
      </c>
      <c r="DK14" s="212"/>
      <c r="DL14" s="212"/>
      <c r="DM14" s="212"/>
      <c r="DN14" s="212"/>
      <c r="DO14" s="212"/>
      <c r="DP14" s="212"/>
      <c r="DQ14" s="212"/>
      <c r="DR14" s="212"/>
      <c r="DS14" s="212"/>
      <c r="DT14" s="212"/>
      <c r="DU14" s="212"/>
      <c r="DV14" s="212"/>
      <c r="DW14" s="252">
        <v>0</v>
      </c>
      <c r="DX14" s="252">
        <v>0</v>
      </c>
      <c r="DY14" s="252">
        <v>0</v>
      </c>
      <c r="DZ14" s="252">
        <v>0</v>
      </c>
      <c r="EA14" s="212"/>
      <c r="EB14" s="212"/>
      <c r="EC14" s="212"/>
      <c r="ED14" s="212"/>
      <c r="EE14" s="212"/>
      <c r="EF14" s="212"/>
      <c r="EG14" s="212"/>
      <c r="EH14" s="212"/>
      <c r="EI14" s="212"/>
      <c r="EJ14" s="212"/>
      <c r="EK14" s="212"/>
      <c r="EL14" s="212"/>
      <c r="EM14" s="212"/>
      <c r="EN14" s="212"/>
      <c r="EO14" s="212"/>
      <c r="EP14" s="212"/>
      <c r="EQ14" s="212"/>
      <c r="ER14" s="212"/>
      <c r="ES14" s="212"/>
      <c r="ET14" s="212"/>
      <c r="EU14" s="212"/>
      <c r="EV14" s="212"/>
      <c r="EW14" s="212"/>
      <c r="EX14" s="212"/>
      <c r="EY14" s="212"/>
      <c r="EZ14" s="212"/>
      <c r="FA14" s="212"/>
      <c r="FB14" s="212"/>
      <c r="FC14" s="212"/>
      <c r="FD14" s="212"/>
      <c r="FE14" s="212"/>
      <c r="FF14" s="212"/>
      <c r="FG14" s="212"/>
      <c r="FH14" s="212"/>
      <c r="FI14" s="212"/>
      <c r="FJ14" s="212"/>
      <c r="FK14" s="212">
        <v>0</v>
      </c>
      <c r="FL14" s="212">
        <v>0</v>
      </c>
      <c r="FM14" s="212">
        <v>0</v>
      </c>
      <c r="FN14" s="212">
        <v>0</v>
      </c>
      <c r="FO14" s="213">
        <v>0</v>
      </c>
      <c r="FP14" s="213">
        <v>0</v>
      </c>
      <c r="FQ14" s="213">
        <v>0</v>
      </c>
      <c r="FR14" s="213">
        <v>0</v>
      </c>
      <c r="FS14" s="215">
        <f t="shared" si="14"/>
        <v>291257587</v>
      </c>
      <c r="FT14" s="215">
        <f t="shared" si="15"/>
        <v>280605121</v>
      </c>
      <c r="FU14" s="215">
        <f t="shared" si="16"/>
        <v>280605121</v>
      </c>
      <c r="FV14" s="215">
        <f t="shared" si="17"/>
        <v>273140995</v>
      </c>
      <c r="FW14" s="216"/>
      <c r="FX14" s="217"/>
    </row>
    <row r="15" spans="1:180" s="218" customFormat="1" ht="27.5" thickTop="1" thickBot="1" x14ac:dyDescent="0.4">
      <c r="A15" s="251" t="s">
        <v>722</v>
      </c>
      <c r="B15" s="213">
        <f t="shared" si="41"/>
        <v>64430787</v>
      </c>
      <c r="C15" s="212">
        <v>34562369.441594876</v>
      </c>
      <c r="D15" s="212">
        <v>34562369.441594876</v>
      </c>
      <c r="E15" s="212">
        <v>34562369.441594876</v>
      </c>
      <c r="F15" s="212">
        <v>34316168.539365299</v>
      </c>
      <c r="G15" s="212">
        <v>29868417.558405127</v>
      </c>
      <c r="H15" s="212">
        <v>29868417.558405127</v>
      </c>
      <c r="I15" s="212">
        <v>29868417.558405127</v>
      </c>
      <c r="J15" s="212">
        <v>29655653.460634705</v>
      </c>
      <c r="K15" s="212">
        <v>0</v>
      </c>
      <c r="L15" s="212">
        <v>0</v>
      </c>
      <c r="M15" s="212">
        <v>0</v>
      </c>
      <c r="N15" s="212">
        <v>0</v>
      </c>
      <c r="O15" s="212">
        <v>0</v>
      </c>
      <c r="P15" s="212">
        <v>0</v>
      </c>
      <c r="Q15" s="212">
        <v>0</v>
      </c>
      <c r="R15" s="212">
        <v>0</v>
      </c>
      <c r="S15" s="212">
        <v>0</v>
      </c>
      <c r="T15" s="212">
        <v>0</v>
      </c>
      <c r="U15" s="212">
        <v>0</v>
      </c>
      <c r="V15" s="212">
        <v>0</v>
      </c>
      <c r="W15" s="212">
        <v>0</v>
      </c>
      <c r="X15" s="212">
        <v>0</v>
      </c>
      <c r="Y15" s="212">
        <v>0</v>
      </c>
      <c r="Z15" s="212">
        <v>0</v>
      </c>
      <c r="AA15" s="212">
        <v>0</v>
      </c>
      <c r="AB15" s="212">
        <v>0</v>
      </c>
      <c r="AC15" s="212">
        <v>0</v>
      </c>
      <c r="AD15" s="212">
        <v>0</v>
      </c>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c r="BD15" s="212"/>
      <c r="BE15" s="212"/>
      <c r="BF15" s="212"/>
      <c r="BG15" s="212"/>
      <c r="BH15" s="212"/>
      <c r="BI15" s="212"/>
      <c r="BJ15" s="212"/>
      <c r="BK15" s="212"/>
      <c r="BL15" s="212"/>
      <c r="BM15" s="212"/>
      <c r="BN15" s="212"/>
      <c r="BO15" s="212"/>
      <c r="BP15" s="212"/>
      <c r="BQ15" s="212"/>
      <c r="BR15" s="212"/>
      <c r="BS15" s="212"/>
      <c r="BT15" s="212"/>
      <c r="BU15" s="212"/>
      <c r="BV15" s="212"/>
      <c r="BW15" s="212"/>
      <c r="BX15" s="212"/>
      <c r="BY15" s="212"/>
      <c r="BZ15" s="212"/>
      <c r="CA15" s="212"/>
      <c r="CB15" s="212"/>
      <c r="CC15" s="212"/>
      <c r="CD15" s="212"/>
      <c r="CE15" s="212"/>
      <c r="CF15" s="212"/>
      <c r="CG15" s="212"/>
      <c r="CH15" s="212"/>
      <c r="CI15" s="212"/>
      <c r="CJ15" s="212"/>
      <c r="CK15" s="212"/>
      <c r="CL15" s="212"/>
      <c r="CM15" s="212"/>
      <c r="CN15" s="212"/>
      <c r="CO15" s="212"/>
      <c r="CP15" s="212"/>
      <c r="CQ15" s="212"/>
      <c r="CR15" s="212"/>
      <c r="CS15" s="212"/>
      <c r="CT15" s="212"/>
      <c r="CU15" s="212"/>
      <c r="CV15" s="212"/>
      <c r="CW15" s="212"/>
      <c r="CX15" s="212"/>
      <c r="CY15" s="212"/>
      <c r="CZ15" s="212"/>
      <c r="DA15" s="212"/>
      <c r="DB15" s="212"/>
      <c r="DC15" s="212"/>
      <c r="DD15" s="212"/>
      <c r="DE15" s="212"/>
      <c r="DF15" s="212"/>
      <c r="DG15" s="212"/>
      <c r="DH15" s="212"/>
      <c r="DI15" s="212"/>
      <c r="DJ15" s="212"/>
      <c r="DK15" s="212"/>
      <c r="DL15" s="212"/>
      <c r="DM15" s="212"/>
      <c r="DN15" s="212"/>
      <c r="DO15" s="212"/>
      <c r="DP15" s="212"/>
      <c r="DQ15" s="212"/>
      <c r="DR15" s="212"/>
      <c r="DS15" s="212"/>
      <c r="DT15" s="212"/>
      <c r="DU15" s="212"/>
      <c r="DV15" s="212"/>
      <c r="DW15" s="252">
        <v>0</v>
      </c>
      <c r="DX15" s="252">
        <v>0</v>
      </c>
      <c r="DY15" s="252">
        <v>0</v>
      </c>
      <c r="DZ15" s="252">
        <v>0</v>
      </c>
      <c r="EA15" s="212"/>
      <c r="EB15" s="212"/>
      <c r="EC15" s="212"/>
      <c r="ED15" s="212"/>
      <c r="EE15" s="212"/>
      <c r="EF15" s="212"/>
      <c r="EG15" s="212"/>
      <c r="EH15" s="212"/>
      <c r="EI15" s="212"/>
      <c r="EJ15" s="212"/>
      <c r="EK15" s="212"/>
      <c r="EL15" s="212"/>
      <c r="EM15" s="212"/>
      <c r="EN15" s="212"/>
      <c r="EO15" s="212"/>
      <c r="EP15" s="212"/>
      <c r="EQ15" s="212"/>
      <c r="ER15" s="212"/>
      <c r="ES15" s="212"/>
      <c r="ET15" s="212"/>
      <c r="EU15" s="212"/>
      <c r="EV15" s="212"/>
      <c r="EW15" s="212"/>
      <c r="EX15" s="212"/>
      <c r="EY15" s="212"/>
      <c r="EZ15" s="212"/>
      <c r="FA15" s="212"/>
      <c r="FB15" s="212"/>
      <c r="FC15" s="212"/>
      <c r="FD15" s="212"/>
      <c r="FE15" s="212"/>
      <c r="FF15" s="212"/>
      <c r="FG15" s="212"/>
      <c r="FH15" s="212"/>
      <c r="FI15" s="212"/>
      <c r="FJ15" s="212"/>
      <c r="FK15" s="212">
        <v>0</v>
      </c>
      <c r="FL15" s="212">
        <v>0</v>
      </c>
      <c r="FM15" s="212">
        <v>0</v>
      </c>
      <c r="FN15" s="212">
        <v>0</v>
      </c>
      <c r="FO15" s="213">
        <v>0</v>
      </c>
      <c r="FP15" s="213">
        <v>0</v>
      </c>
      <c r="FQ15" s="213">
        <v>0</v>
      </c>
      <c r="FR15" s="213">
        <v>0</v>
      </c>
      <c r="FS15" s="215">
        <f t="shared" si="14"/>
        <v>64430787</v>
      </c>
      <c r="FT15" s="215">
        <f t="shared" si="15"/>
        <v>64430787</v>
      </c>
      <c r="FU15" s="215">
        <f t="shared" si="16"/>
        <v>64430787</v>
      </c>
      <c r="FV15" s="215">
        <f t="shared" si="17"/>
        <v>63971822</v>
      </c>
      <c r="FW15" s="216"/>
      <c r="FX15" s="217"/>
    </row>
    <row r="16" spans="1:180" s="218" customFormat="1" ht="15.5" thickTop="1" thickBot="1" x14ac:dyDescent="0.4">
      <c r="A16" s="251" t="s">
        <v>723</v>
      </c>
      <c r="B16" s="213">
        <f t="shared" si="41"/>
        <v>77230599</v>
      </c>
      <c r="C16" s="212">
        <v>38459916.4270669</v>
      </c>
      <c r="D16" s="212">
        <v>38459916.4270669</v>
      </c>
      <c r="E16" s="212">
        <v>38459916.4270669</v>
      </c>
      <c r="F16" s="212">
        <v>38459916.4270669</v>
      </c>
      <c r="G16" s="212">
        <v>33236634.572933104</v>
      </c>
      <c r="H16" s="212">
        <v>33236634.572933104</v>
      </c>
      <c r="I16" s="212">
        <v>33236634.572933104</v>
      </c>
      <c r="J16" s="212">
        <v>33236634.572933104</v>
      </c>
      <c r="K16" s="212">
        <v>0</v>
      </c>
      <c r="L16" s="212">
        <v>0</v>
      </c>
      <c r="M16" s="212">
        <v>0</v>
      </c>
      <c r="N16" s="212">
        <v>0</v>
      </c>
      <c r="O16" s="212">
        <v>0</v>
      </c>
      <c r="P16" s="212">
        <v>0</v>
      </c>
      <c r="Q16" s="212">
        <v>0</v>
      </c>
      <c r="R16" s="212">
        <v>0</v>
      </c>
      <c r="S16" s="212">
        <v>0</v>
      </c>
      <c r="T16" s="212">
        <v>0</v>
      </c>
      <c r="U16" s="212">
        <v>0</v>
      </c>
      <c r="V16" s="212">
        <v>0</v>
      </c>
      <c r="W16" s="212">
        <v>0</v>
      </c>
      <c r="X16" s="212">
        <v>0</v>
      </c>
      <c r="Y16" s="212">
        <v>0</v>
      </c>
      <c r="Z16" s="212">
        <v>0</v>
      </c>
      <c r="AA16" s="212">
        <v>0</v>
      </c>
      <c r="AB16" s="212">
        <v>0</v>
      </c>
      <c r="AC16" s="212">
        <v>0</v>
      </c>
      <c r="AD16" s="212">
        <v>0</v>
      </c>
      <c r="AE16" s="212"/>
      <c r="AF16" s="212"/>
      <c r="AG16" s="212"/>
      <c r="AH16" s="212"/>
      <c r="AI16" s="212"/>
      <c r="AJ16" s="212"/>
      <c r="AK16" s="212"/>
      <c r="AL16" s="212"/>
      <c r="AM16" s="212">
        <v>5534048</v>
      </c>
      <c r="AN16" s="212">
        <v>5534048</v>
      </c>
      <c r="AO16" s="212">
        <v>5534048</v>
      </c>
      <c r="AP16" s="212">
        <v>5534048</v>
      </c>
      <c r="AQ16" s="212"/>
      <c r="AR16" s="212"/>
      <c r="AS16" s="212"/>
      <c r="AT16" s="212"/>
      <c r="AU16" s="212"/>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2"/>
      <c r="BT16" s="212"/>
      <c r="BU16" s="212"/>
      <c r="BV16" s="212"/>
      <c r="BW16" s="212"/>
      <c r="BX16" s="212"/>
      <c r="BY16" s="212"/>
      <c r="BZ16" s="212"/>
      <c r="CA16" s="212"/>
      <c r="CB16" s="212"/>
      <c r="CC16" s="212"/>
      <c r="CD16" s="212"/>
      <c r="CE16" s="212"/>
      <c r="CF16" s="212"/>
      <c r="CG16" s="212"/>
      <c r="CH16" s="212"/>
      <c r="CI16" s="212"/>
      <c r="CJ16" s="212"/>
      <c r="CK16" s="212"/>
      <c r="CL16" s="212"/>
      <c r="CM16" s="212"/>
      <c r="CN16" s="212"/>
      <c r="CO16" s="212"/>
      <c r="CP16" s="212"/>
      <c r="CQ16" s="212"/>
      <c r="CR16" s="212"/>
      <c r="CS16" s="212"/>
      <c r="CT16" s="212"/>
      <c r="CU16" s="212"/>
      <c r="CV16" s="212"/>
      <c r="CW16" s="212"/>
      <c r="CX16" s="212"/>
      <c r="CY16" s="212"/>
      <c r="CZ16" s="212"/>
      <c r="DA16" s="212"/>
      <c r="DB16" s="212"/>
      <c r="DC16" s="212"/>
      <c r="DD16" s="212"/>
      <c r="DE16" s="212"/>
      <c r="DF16" s="212"/>
      <c r="DG16" s="212"/>
      <c r="DH16" s="212"/>
      <c r="DI16" s="212"/>
      <c r="DJ16" s="212"/>
      <c r="DK16" s="212"/>
      <c r="DL16" s="212"/>
      <c r="DM16" s="212"/>
      <c r="DN16" s="212"/>
      <c r="DO16" s="212"/>
      <c r="DP16" s="212"/>
      <c r="DQ16" s="212"/>
      <c r="DR16" s="212"/>
      <c r="DS16" s="212"/>
      <c r="DT16" s="212"/>
      <c r="DU16" s="212"/>
      <c r="DV16" s="212"/>
      <c r="DW16" s="252">
        <v>0</v>
      </c>
      <c r="DX16" s="252">
        <v>0</v>
      </c>
      <c r="DY16" s="252">
        <v>0</v>
      </c>
      <c r="DZ16" s="252">
        <v>0</v>
      </c>
      <c r="EA16" s="212"/>
      <c r="EB16" s="212"/>
      <c r="EC16" s="212"/>
      <c r="ED16" s="212"/>
      <c r="EE16" s="212"/>
      <c r="EF16" s="212"/>
      <c r="EG16" s="212"/>
      <c r="EH16" s="212"/>
      <c r="EI16" s="212"/>
      <c r="EJ16" s="212"/>
      <c r="EK16" s="212"/>
      <c r="EL16" s="212"/>
      <c r="EM16" s="212"/>
      <c r="EN16" s="212"/>
      <c r="EO16" s="212"/>
      <c r="EP16" s="212"/>
      <c r="EQ16" s="212"/>
      <c r="ER16" s="212"/>
      <c r="ES16" s="212"/>
      <c r="ET16" s="212"/>
      <c r="EU16" s="212"/>
      <c r="EV16" s="212"/>
      <c r="EW16" s="212"/>
      <c r="EX16" s="212"/>
      <c r="EY16" s="212"/>
      <c r="EZ16" s="212"/>
      <c r="FA16" s="212"/>
      <c r="FB16" s="212"/>
      <c r="FC16" s="212"/>
      <c r="FD16" s="212"/>
      <c r="FE16" s="212"/>
      <c r="FF16" s="212"/>
      <c r="FG16" s="212"/>
      <c r="FH16" s="212"/>
      <c r="FI16" s="212"/>
      <c r="FJ16" s="212"/>
      <c r="FK16" s="212">
        <v>0</v>
      </c>
      <c r="FL16" s="212">
        <v>0</v>
      </c>
      <c r="FM16" s="212">
        <v>0</v>
      </c>
      <c r="FN16" s="212">
        <v>0</v>
      </c>
      <c r="FO16" s="213">
        <v>0</v>
      </c>
      <c r="FP16" s="213">
        <v>0</v>
      </c>
      <c r="FQ16" s="213">
        <v>0</v>
      </c>
      <c r="FR16" s="213">
        <v>0</v>
      </c>
      <c r="FS16" s="215">
        <f t="shared" si="14"/>
        <v>77230599</v>
      </c>
      <c r="FT16" s="215">
        <f t="shared" si="15"/>
        <v>77230599</v>
      </c>
      <c r="FU16" s="215">
        <f t="shared" si="16"/>
        <v>77230599</v>
      </c>
      <c r="FV16" s="215">
        <f t="shared" si="17"/>
        <v>77230599</v>
      </c>
      <c r="FW16" s="216"/>
      <c r="FX16" s="217"/>
    </row>
    <row r="17" spans="1:180" s="218" customFormat="1" ht="15.5" thickTop="1" thickBot="1" x14ac:dyDescent="0.4">
      <c r="A17" s="251" t="s">
        <v>724</v>
      </c>
      <c r="B17" s="213">
        <f t="shared" si="41"/>
        <v>79601101</v>
      </c>
      <c r="C17" s="212">
        <v>42700125.030596122</v>
      </c>
      <c r="D17" s="212">
        <v>42700117.520627759</v>
      </c>
      <c r="E17" s="212">
        <v>42700117.520627759</v>
      </c>
      <c r="F17" s="212">
        <v>42452014.450696275</v>
      </c>
      <c r="G17" s="212">
        <v>36900975.969403878</v>
      </c>
      <c r="H17" s="212">
        <v>36900969.479372248</v>
      </c>
      <c r="I17" s="212">
        <v>36900969.479372248</v>
      </c>
      <c r="J17" s="212">
        <v>36686561.549303733</v>
      </c>
      <c r="K17" s="212">
        <v>0</v>
      </c>
      <c r="L17" s="212">
        <v>0</v>
      </c>
      <c r="M17" s="212">
        <v>0</v>
      </c>
      <c r="N17" s="212">
        <v>0</v>
      </c>
      <c r="O17" s="212">
        <v>0</v>
      </c>
      <c r="P17" s="212">
        <v>0</v>
      </c>
      <c r="Q17" s="212">
        <v>0</v>
      </c>
      <c r="R17" s="212">
        <v>0</v>
      </c>
      <c r="S17" s="212">
        <v>0</v>
      </c>
      <c r="T17" s="212">
        <v>0</v>
      </c>
      <c r="U17" s="212">
        <v>0</v>
      </c>
      <c r="V17" s="212">
        <v>0</v>
      </c>
      <c r="W17" s="212">
        <v>0</v>
      </c>
      <c r="X17" s="212">
        <v>0</v>
      </c>
      <c r="Y17" s="212">
        <v>0</v>
      </c>
      <c r="Z17" s="212">
        <v>0</v>
      </c>
      <c r="AA17" s="212">
        <v>0</v>
      </c>
      <c r="AB17" s="212">
        <v>0</v>
      </c>
      <c r="AC17" s="212">
        <v>0</v>
      </c>
      <c r="AD17" s="212">
        <v>0</v>
      </c>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c r="BD17" s="212"/>
      <c r="BE17" s="212"/>
      <c r="BF17" s="212"/>
      <c r="BG17" s="212"/>
      <c r="BH17" s="212"/>
      <c r="BI17" s="212"/>
      <c r="BJ17" s="212"/>
      <c r="BK17" s="212"/>
      <c r="BL17" s="212"/>
      <c r="BM17" s="212"/>
      <c r="BN17" s="212"/>
      <c r="BO17" s="212"/>
      <c r="BP17" s="212"/>
      <c r="BQ17" s="212"/>
      <c r="BR17" s="212"/>
      <c r="BS17" s="212"/>
      <c r="BT17" s="212"/>
      <c r="BU17" s="212"/>
      <c r="BV17" s="212"/>
      <c r="BW17" s="212"/>
      <c r="BX17" s="212"/>
      <c r="BY17" s="212"/>
      <c r="BZ17" s="212"/>
      <c r="CA17" s="212"/>
      <c r="CB17" s="212"/>
      <c r="CC17" s="212"/>
      <c r="CD17" s="212"/>
      <c r="CE17" s="212"/>
      <c r="CF17" s="212"/>
      <c r="CG17" s="212"/>
      <c r="CH17" s="212"/>
      <c r="CI17" s="212"/>
      <c r="CJ17" s="212"/>
      <c r="CK17" s="212"/>
      <c r="CL17" s="212"/>
      <c r="CM17" s="212"/>
      <c r="CN17" s="212"/>
      <c r="CO17" s="212"/>
      <c r="CP17" s="212"/>
      <c r="CQ17" s="212"/>
      <c r="CR17" s="212"/>
      <c r="CS17" s="212"/>
      <c r="CT17" s="212"/>
      <c r="CU17" s="212"/>
      <c r="CV17" s="212"/>
      <c r="CW17" s="212"/>
      <c r="CX17" s="212"/>
      <c r="CY17" s="212"/>
      <c r="CZ17" s="212"/>
      <c r="DA17" s="212"/>
      <c r="DB17" s="212"/>
      <c r="DC17" s="212"/>
      <c r="DD17" s="212"/>
      <c r="DE17" s="212"/>
      <c r="DF17" s="212"/>
      <c r="DG17" s="212"/>
      <c r="DH17" s="212"/>
      <c r="DI17" s="212"/>
      <c r="DJ17" s="212"/>
      <c r="DK17" s="212"/>
      <c r="DL17" s="212"/>
      <c r="DM17" s="212"/>
      <c r="DN17" s="212"/>
      <c r="DO17" s="212"/>
      <c r="DP17" s="212"/>
      <c r="DQ17" s="212"/>
      <c r="DR17" s="212"/>
      <c r="DS17" s="212"/>
      <c r="DT17" s="212"/>
      <c r="DU17" s="212"/>
      <c r="DV17" s="212"/>
      <c r="DW17" s="252">
        <v>0</v>
      </c>
      <c r="DX17" s="252">
        <v>0</v>
      </c>
      <c r="DY17" s="252">
        <v>0</v>
      </c>
      <c r="DZ17" s="252">
        <v>0</v>
      </c>
      <c r="EA17" s="212"/>
      <c r="EB17" s="212"/>
      <c r="EC17" s="212"/>
      <c r="ED17" s="212"/>
      <c r="EE17" s="212"/>
      <c r="EF17" s="212"/>
      <c r="EG17" s="212"/>
      <c r="EH17" s="212"/>
      <c r="EI17" s="212"/>
      <c r="EJ17" s="212"/>
      <c r="EK17" s="212"/>
      <c r="EL17" s="212"/>
      <c r="EM17" s="212"/>
      <c r="EN17" s="212"/>
      <c r="EO17" s="212"/>
      <c r="EP17" s="212"/>
      <c r="EQ17" s="212"/>
      <c r="ER17" s="212"/>
      <c r="ES17" s="212"/>
      <c r="ET17" s="212"/>
      <c r="EU17" s="212"/>
      <c r="EV17" s="212"/>
      <c r="EW17" s="212"/>
      <c r="EX17" s="212"/>
      <c r="EY17" s="212"/>
      <c r="EZ17" s="212"/>
      <c r="FA17" s="212"/>
      <c r="FB17" s="212"/>
      <c r="FC17" s="212"/>
      <c r="FD17" s="212"/>
      <c r="FE17" s="212"/>
      <c r="FF17" s="212"/>
      <c r="FG17" s="212"/>
      <c r="FH17" s="212"/>
      <c r="FI17" s="212"/>
      <c r="FJ17" s="212"/>
      <c r="FK17" s="212">
        <v>0</v>
      </c>
      <c r="FL17" s="212">
        <v>0</v>
      </c>
      <c r="FM17" s="212">
        <v>0</v>
      </c>
      <c r="FN17" s="212">
        <v>0</v>
      </c>
      <c r="FO17" s="213">
        <v>0</v>
      </c>
      <c r="FP17" s="213">
        <v>0</v>
      </c>
      <c r="FQ17" s="213">
        <v>0</v>
      </c>
      <c r="FR17" s="213">
        <v>0</v>
      </c>
      <c r="FS17" s="215">
        <f t="shared" si="14"/>
        <v>79601101</v>
      </c>
      <c r="FT17" s="215">
        <f t="shared" si="15"/>
        <v>79601087</v>
      </c>
      <c r="FU17" s="215">
        <f t="shared" si="16"/>
        <v>79601087</v>
      </c>
      <c r="FV17" s="215">
        <f t="shared" si="17"/>
        <v>79138576</v>
      </c>
      <c r="FW17" s="216"/>
      <c r="FX17" s="217"/>
    </row>
    <row r="18" spans="1:180" s="218" customFormat="1" ht="27.5" thickTop="1" thickBot="1" x14ac:dyDescent="0.4">
      <c r="A18" s="251" t="s">
        <v>725</v>
      </c>
      <c r="B18" s="213">
        <f t="shared" si="41"/>
        <v>0</v>
      </c>
      <c r="C18" s="212">
        <v>0</v>
      </c>
      <c r="D18" s="212">
        <v>0</v>
      </c>
      <c r="E18" s="212">
        <v>0</v>
      </c>
      <c r="F18" s="212">
        <v>0</v>
      </c>
      <c r="G18" s="212">
        <v>0</v>
      </c>
      <c r="H18" s="212">
        <v>0</v>
      </c>
      <c r="I18" s="212">
        <v>0</v>
      </c>
      <c r="J18" s="212">
        <v>0</v>
      </c>
      <c r="K18" s="212">
        <v>0</v>
      </c>
      <c r="L18" s="212">
        <v>0</v>
      </c>
      <c r="M18" s="212">
        <v>0</v>
      </c>
      <c r="N18" s="212">
        <v>0</v>
      </c>
      <c r="O18" s="212">
        <v>0</v>
      </c>
      <c r="P18" s="212">
        <v>0</v>
      </c>
      <c r="Q18" s="212">
        <v>0</v>
      </c>
      <c r="R18" s="212">
        <v>0</v>
      </c>
      <c r="S18" s="212">
        <v>0</v>
      </c>
      <c r="T18" s="212">
        <v>0</v>
      </c>
      <c r="U18" s="212">
        <v>0</v>
      </c>
      <c r="V18" s="212">
        <v>0</v>
      </c>
      <c r="W18" s="212">
        <v>0</v>
      </c>
      <c r="X18" s="212">
        <v>0</v>
      </c>
      <c r="Y18" s="212">
        <v>0</v>
      </c>
      <c r="Z18" s="212">
        <v>0</v>
      </c>
      <c r="AA18" s="212">
        <v>0</v>
      </c>
      <c r="AB18" s="212">
        <v>0</v>
      </c>
      <c r="AC18" s="212">
        <v>0</v>
      </c>
      <c r="AD18" s="212">
        <v>0</v>
      </c>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2"/>
      <c r="BT18" s="212"/>
      <c r="BU18" s="212"/>
      <c r="BV18" s="212"/>
      <c r="BW18" s="212"/>
      <c r="BX18" s="212"/>
      <c r="BY18" s="212"/>
      <c r="BZ18" s="212"/>
      <c r="CA18" s="212"/>
      <c r="CB18" s="212"/>
      <c r="CC18" s="212"/>
      <c r="CD18" s="212"/>
      <c r="CE18" s="212"/>
      <c r="CF18" s="212"/>
      <c r="CG18" s="212"/>
      <c r="CH18" s="212"/>
      <c r="CI18" s="212"/>
      <c r="CJ18" s="212"/>
      <c r="CK18" s="212"/>
      <c r="CL18" s="212"/>
      <c r="CM18" s="212"/>
      <c r="CN18" s="212"/>
      <c r="CO18" s="212"/>
      <c r="CP18" s="212"/>
      <c r="CQ18" s="212"/>
      <c r="CR18" s="212"/>
      <c r="CS18" s="212"/>
      <c r="CT18" s="212"/>
      <c r="CU18" s="212"/>
      <c r="CV18" s="212"/>
      <c r="CW18" s="212"/>
      <c r="CX18" s="212"/>
      <c r="CY18" s="212"/>
      <c r="CZ18" s="212"/>
      <c r="DA18" s="212"/>
      <c r="DB18" s="212"/>
      <c r="DC18" s="212"/>
      <c r="DD18" s="212"/>
      <c r="DE18" s="212"/>
      <c r="DF18" s="212"/>
      <c r="DG18" s="212"/>
      <c r="DH18" s="212"/>
      <c r="DI18" s="212"/>
      <c r="DJ18" s="212"/>
      <c r="DK18" s="212"/>
      <c r="DL18" s="212"/>
      <c r="DM18" s="212"/>
      <c r="DN18" s="212"/>
      <c r="DO18" s="212"/>
      <c r="DP18" s="212"/>
      <c r="DQ18" s="212"/>
      <c r="DR18" s="212"/>
      <c r="DS18" s="212"/>
      <c r="DT18" s="212"/>
      <c r="DU18" s="212"/>
      <c r="DV18" s="212"/>
      <c r="DW18" s="252">
        <v>0</v>
      </c>
      <c r="DX18" s="252">
        <v>0</v>
      </c>
      <c r="DY18" s="252">
        <v>0</v>
      </c>
      <c r="DZ18" s="252">
        <v>0</v>
      </c>
      <c r="EA18" s="212"/>
      <c r="EB18" s="212"/>
      <c r="EC18" s="212"/>
      <c r="ED18" s="212"/>
      <c r="EE18" s="212"/>
      <c r="EF18" s="212"/>
      <c r="EG18" s="212"/>
      <c r="EH18" s="212"/>
      <c r="EI18" s="212"/>
      <c r="EJ18" s="212"/>
      <c r="EK18" s="212"/>
      <c r="EL18" s="212"/>
      <c r="EM18" s="212"/>
      <c r="EN18" s="212"/>
      <c r="EO18" s="212"/>
      <c r="EP18" s="212"/>
      <c r="EQ18" s="212"/>
      <c r="ER18" s="212"/>
      <c r="ES18" s="212"/>
      <c r="ET18" s="212"/>
      <c r="EU18" s="212"/>
      <c r="EV18" s="212"/>
      <c r="EW18" s="212"/>
      <c r="EX18" s="212"/>
      <c r="EY18" s="212"/>
      <c r="EZ18" s="212"/>
      <c r="FA18" s="212"/>
      <c r="FB18" s="212"/>
      <c r="FC18" s="212"/>
      <c r="FD18" s="212"/>
      <c r="FE18" s="212"/>
      <c r="FF18" s="212"/>
      <c r="FG18" s="212"/>
      <c r="FH18" s="212"/>
      <c r="FI18" s="212"/>
      <c r="FJ18" s="212"/>
      <c r="FK18" s="212">
        <v>0</v>
      </c>
      <c r="FL18" s="212">
        <v>0</v>
      </c>
      <c r="FM18" s="212">
        <v>0</v>
      </c>
      <c r="FN18" s="212">
        <v>0</v>
      </c>
      <c r="FO18" s="213">
        <v>0</v>
      </c>
      <c r="FP18" s="213">
        <v>0</v>
      </c>
      <c r="FQ18" s="213">
        <v>0</v>
      </c>
      <c r="FR18" s="213">
        <v>0</v>
      </c>
      <c r="FS18" s="215">
        <f t="shared" si="14"/>
        <v>0</v>
      </c>
      <c r="FT18" s="215">
        <f t="shared" si="15"/>
        <v>0</v>
      </c>
      <c r="FU18" s="215">
        <f t="shared" si="16"/>
        <v>0</v>
      </c>
      <c r="FV18" s="215">
        <f t="shared" si="17"/>
        <v>0</v>
      </c>
      <c r="FW18" s="216"/>
      <c r="FX18" s="217"/>
    </row>
    <row r="19" spans="1:180" s="218" customFormat="1" ht="27.5" thickTop="1" thickBot="1" x14ac:dyDescent="0.4">
      <c r="A19" s="251" t="s">
        <v>726</v>
      </c>
      <c r="B19" s="213">
        <f t="shared" si="41"/>
        <v>68012077</v>
      </c>
      <c r="C19" s="212">
        <v>36483467.628048651</v>
      </c>
      <c r="D19" s="212">
        <v>34575821.940644071</v>
      </c>
      <c r="E19" s="212">
        <v>34575821.940644071</v>
      </c>
      <c r="F19" s="212">
        <v>30747582.307518881</v>
      </c>
      <c r="G19" s="212">
        <v>31528609.371951357</v>
      </c>
      <c r="H19" s="212">
        <v>29880043.059355933</v>
      </c>
      <c r="I19" s="212">
        <v>29880043.059355933</v>
      </c>
      <c r="J19" s="212">
        <v>26571720.692481123</v>
      </c>
      <c r="K19" s="212">
        <v>0</v>
      </c>
      <c r="L19" s="212">
        <v>0</v>
      </c>
      <c r="M19" s="212">
        <v>0</v>
      </c>
      <c r="N19" s="212">
        <v>0</v>
      </c>
      <c r="O19" s="212">
        <v>0</v>
      </c>
      <c r="P19" s="212">
        <v>0</v>
      </c>
      <c r="Q19" s="212">
        <v>0</v>
      </c>
      <c r="R19" s="212">
        <v>0</v>
      </c>
      <c r="S19" s="212">
        <v>0</v>
      </c>
      <c r="T19" s="212">
        <v>0</v>
      </c>
      <c r="U19" s="212">
        <v>0</v>
      </c>
      <c r="V19" s="212">
        <v>0</v>
      </c>
      <c r="W19" s="212">
        <v>0</v>
      </c>
      <c r="X19" s="212">
        <v>0</v>
      </c>
      <c r="Y19" s="212">
        <v>0</v>
      </c>
      <c r="Z19" s="212">
        <v>0</v>
      </c>
      <c r="AA19" s="212">
        <v>0</v>
      </c>
      <c r="AB19" s="212">
        <v>0</v>
      </c>
      <c r="AC19" s="212">
        <v>0</v>
      </c>
      <c r="AD19" s="212">
        <v>0</v>
      </c>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52">
        <v>0</v>
      </c>
      <c r="DX19" s="252">
        <v>0</v>
      </c>
      <c r="DY19" s="252">
        <v>0</v>
      </c>
      <c r="DZ19" s="252">
        <v>0</v>
      </c>
      <c r="EA19" s="212"/>
      <c r="EB19" s="212"/>
      <c r="EC19" s="212"/>
      <c r="ED19" s="212"/>
      <c r="EE19" s="212"/>
      <c r="EF19" s="212"/>
      <c r="EG19" s="212"/>
      <c r="EH19" s="212"/>
      <c r="EI19" s="212"/>
      <c r="EJ19" s="212"/>
      <c r="EK19" s="212"/>
      <c r="EL19" s="212"/>
      <c r="EM19" s="212"/>
      <c r="EN19" s="212"/>
      <c r="EO19" s="212"/>
      <c r="EP19" s="212"/>
      <c r="EQ19" s="212"/>
      <c r="ER19" s="212"/>
      <c r="ES19" s="212"/>
      <c r="ET19" s="212"/>
      <c r="EU19" s="212"/>
      <c r="EV19" s="212"/>
      <c r="EW19" s="212"/>
      <c r="EX19" s="212"/>
      <c r="EY19" s="212"/>
      <c r="EZ19" s="212"/>
      <c r="FA19" s="212"/>
      <c r="FB19" s="212"/>
      <c r="FC19" s="212"/>
      <c r="FD19" s="212"/>
      <c r="FE19" s="212"/>
      <c r="FF19" s="212"/>
      <c r="FG19" s="212"/>
      <c r="FH19" s="212"/>
      <c r="FI19" s="212"/>
      <c r="FJ19" s="212"/>
      <c r="FK19" s="212">
        <v>0</v>
      </c>
      <c r="FL19" s="212">
        <v>0</v>
      </c>
      <c r="FM19" s="212">
        <v>0</v>
      </c>
      <c r="FN19" s="212">
        <v>0</v>
      </c>
      <c r="FO19" s="213">
        <v>0</v>
      </c>
      <c r="FP19" s="213">
        <v>0</v>
      </c>
      <c r="FQ19" s="213">
        <v>0</v>
      </c>
      <c r="FR19" s="213">
        <v>0</v>
      </c>
      <c r="FS19" s="215">
        <f t="shared" si="14"/>
        <v>68012077</v>
      </c>
      <c r="FT19" s="215">
        <f t="shared" si="15"/>
        <v>64455865</v>
      </c>
      <c r="FU19" s="215">
        <f t="shared" si="16"/>
        <v>64455865</v>
      </c>
      <c r="FV19" s="215">
        <f t="shared" si="17"/>
        <v>57319303</v>
      </c>
      <c r="FW19" s="216"/>
      <c r="FX19" s="217"/>
    </row>
    <row r="20" spans="1:180" s="218" customFormat="1" ht="14" thickTop="1" thickBot="1" x14ac:dyDescent="0.35">
      <c r="A20" s="245" t="s">
        <v>727</v>
      </c>
      <c r="B20" s="246">
        <f>+B21</f>
        <v>3695013542</v>
      </c>
      <c r="C20" s="246">
        <f t="shared" ref="C20:EL20" si="42">+C21</f>
        <v>269768259.57046294</v>
      </c>
      <c r="D20" s="246">
        <f t="shared" si="42"/>
        <v>256164492.59273082</v>
      </c>
      <c r="E20" s="246">
        <f t="shared" si="42"/>
        <v>209227190.30369386</v>
      </c>
      <c r="F20" s="246">
        <f t="shared" si="42"/>
        <v>199859113.07423976</v>
      </c>
      <c r="G20" s="246">
        <f t="shared" si="42"/>
        <v>233130747.42953712</v>
      </c>
      <c r="H20" s="246">
        <f t="shared" si="42"/>
        <v>221374522.40726924</v>
      </c>
      <c r="I20" s="246">
        <f t="shared" si="42"/>
        <v>180811824.69630617</v>
      </c>
      <c r="J20" s="246">
        <f t="shared" si="42"/>
        <v>172716035.92576027</v>
      </c>
      <c r="K20" s="246">
        <f t="shared" si="42"/>
        <v>0</v>
      </c>
      <c r="L20" s="246">
        <f t="shared" si="42"/>
        <v>0</v>
      </c>
      <c r="M20" s="246">
        <f t="shared" si="42"/>
        <v>0</v>
      </c>
      <c r="N20" s="246">
        <f t="shared" si="42"/>
        <v>0</v>
      </c>
      <c r="O20" s="246">
        <f>+O21</f>
        <v>0</v>
      </c>
      <c r="P20" s="246">
        <f>+P21</f>
        <v>0</v>
      </c>
      <c r="Q20" s="246">
        <f>+Q21</f>
        <v>0</v>
      </c>
      <c r="R20" s="246">
        <f>+R21</f>
        <v>0</v>
      </c>
      <c r="S20" s="246">
        <f t="shared" si="42"/>
        <v>0</v>
      </c>
      <c r="T20" s="246">
        <f t="shared" si="42"/>
        <v>0</v>
      </c>
      <c r="U20" s="246">
        <f t="shared" si="42"/>
        <v>0</v>
      </c>
      <c r="V20" s="246">
        <f t="shared" si="42"/>
        <v>0</v>
      </c>
      <c r="W20" s="246">
        <f>+W21</f>
        <v>0</v>
      </c>
      <c r="X20" s="246">
        <f>+X21</f>
        <v>0</v>
      </c>
      <c r="Y20" s="246">
        <f>+Y21</f>
        <v>0</v>
      </c>
      <c r="Z20" s="246">
        <f>+Z21</f>
        <v>0</v>
      </c>
      <c r="AA20" s="246">
        <f t="shared" si="42"/>
        <v>0</v>
      </c>
      <c r="AB20" s="246">
        <f t="shared" si="42"/>
        <v>0</v>
      </c>
      <c r="AC20" s="246">
        <f t="shared" si="42"/>
        <v>0</v>
      </c>
      <c r="AD20" s="246">
        <f t="shared" si="42"/>
        <v>0</v>
      </c>
      <c r="AE20" s="246">
        <f t="shared" si="42"/>
        <v>0</v>
      </c>
      <c r="AF20" s="246">
        <f t="shared" si="42"/>
        <v>0</v>
      </c>
      <c r="AG20" s="246">
        <f t="shared" si="42"/>
        <v>0</v>
      </c>
      <c r="AH20" s="246">
        <f t="shared" si="42"/>
        <v>0</v>
      </c>
      <c r="AI20" s="246">
        <f t="shared" si="42"/>
        <v>301403599</v>
      </c>
      <c r="AJ20" s="246">
        <f t="shared" si="42"/>
        <v>218149044</v>
      </c>
      <c r="AK20" s="246">
        <f t="shared" si="42"/>
        <v>113659536</v>
      </c>
      <c r="AL20" s="246">
        <f t="shared" si="42"/>
        <v>92922629</v>
      </c>
      <c r="AM20" s="246">
        <f t="shared" si="42"/>
        <v>0</v>
      </c>
      <c r="AN20" s="246">
        <f t="shared" si="42"/>
        <v>0</v>
      </c>
      <c r="AO20" s="246">
        <f t="shared" si="42"/>
        <v>0</v>
      </c>
      <c r="AP20" s="246">
        <f t="shared" si="42"/>
        <v>0</v>
      </c>
      <c r="AQ20" s="246">
        <f t="shared" si="42"/>
        <v>0</v>
      </c>
      <c r="AR20" s="246">
        <f t="shared" si="42"/>
        <v>0</v>
      </c>
      <c r="AS20" s="246">
        <f t="shared" si="42"/>
        <v>0</v>
      </c>
      <c r="AT20" s="246">
        <f t="shared" si="42"/>
        <v>0</v>
      </c>
      <c r="AU20" s="246">
        <f t="shared" ref="AU20:BB20" si="43">+AU21</f>
        <v>0</v>
      </c>
      <c r="AV20" s="246">
        <f t="shared" si="43"/>
        <v>0</v>
      </c>
      <c r="AW20" s="246">
        <f t="shared" si="43"/>
        <v>0</v>
      </c>
      <c r="AX20" s="246">
        <f t="shared" si="43"/>
        <v>0</v>
      </c>
      <c r="AY20" s="246">
        <f t="shared" si="43"/>
        <v>0</v>
      </c>
      <c r="AZ20" s="246">
        <f t="shared" si="43"/>
        <v>0</v>
      </c>
      <c r="BA20" s="246">
        <f t="shared" si="43"/>
        <v>0</v>
      </c>
      <c r="BB20" s="246">
        <f t="shared" si="43"/>
        <v>0</v>
      </c>
      <c r="BC20" s="246">
        <f t="shared" si="42"/>
        <v>2486623833</v>
      </c>
      <c r="BD20" s="246">
        <f t="shared" si="42"/>
        <v>2349061602.6599998</v>
      </c>
      <c r="BE20" s="246">
        <f t="shared" si="42"/>
        <v>2300761122.6599998</v>
      </c>
      <c r="BF20" s="246">
        <f t="shared" si="42"/>
        <v>2003712917.6600001</v>
      </c>
      <c r="BG20" s="246">
        <f t="shared" si="42"/>
        <v>0</v>
      </c>
      <c r="BH20" s="246">
        <f t="shared" si="42"/>
        <v>0</v>
      </c>
      <c r="BI20" s="246">
        <f t="shared" si="42"/>
        <v>0</v>
      </c>
      <c r="BJ20" s="246">
        <f t="shared" si="42"/>
        <v>0</v>
      </c>
      <c r="BK20" s="246">
        <f t="shared" si="42"/>
        <v>0</v>
      </c>
      <c r="BL20" s="246">
        <f t="shared" si="42"/>
        <v>0</v>
      </c>
      <c r="BM20" s="246">
        <f t="shared" si="42"/>
        <v>0</v>
      </c>
      <c r="BN20" s="246">
        <f t="shared" si="42"/>
        <v>0</v>
      </c>
      <c r="BO20" s="246">
        <f t="shared" si="42"/>
        <v>0</v>
      </c>
      <c r="BP20" s="246">
        <f t="shared" si="42"/>
        <v>0</v>
      </c>
      <c r="BQ20" s="246">
        <f t="shared" si="42"/>
        <v>0</v>
      </c>
      <c r="BR20" s="246">
        <f t="shared" si="42"/>
        <v>0</v>
      </c>
      <c r="BS20" s="246">
        <f t="shared" si="42"/>
        <v>0</v>
      </c>
      <c r="BT20" s="246">
        <f t="shared" si="42"/>
        <v>0</v>
      </c>
      <c r="BU20" s="246">
        <f t="shared" si="42"/>
        <v>0</v>
      </c>
      <c r="BV20" s="246">
        <f t="shared" si="42"/>
        <v>0</v>
      </c>
      <c r="BW20" s="246">
        <f t="shared" si="42"/>
        <v>0</v>
      </c>
      <c r="BX20" s="246">
        <f t="shared" si="42"/>
        <v>0</v>
      </c>
      <c r="BY20" s="246">
        <f t="shared" si="42"/>
        <v>0</v>
      </c>
      <c r="BZ20" s="246">
        <f t="shared" si="42"/>
        <v>0</v>
      </c>
      <c r="CA20" s="246">
        <f t="shared" si="42"/>
        <v>0</v>
      </c>
      <c r="CB20" s="246">
        <f t="shared" si="42"/>
        <v>0</v>
      </c>
      <c r="CC20" s="246">
        <f t="shared" si="42"/>
        <v>0</v>
      </c>
      <c r="CD20" s="246">
        <f t="shared" si="42"/>
        <v>0</v>
      </c>
      <c r="CE20" s="246">
        <f t="shared" si="42"/>
        <v>0</v>
      </c>
      <c r="CF20" s="246">
        <f t="shared" si="42"/>
        <v>0</v>
      </c>
      <c r="CG20" s="246">
        <f t="shared" si="42"/>
        <v>0</v>
      </c>
      <c r="CH20" s="246">
        <f t="shared" si="42"/>
        <v>0</v>
      </c>
      <c r="CI20" s="246">
        <f t="shared" si="42"/>
        <v>90360000</v>
      </c>
      <c r="CJ20" s="246">
        <f t="shared" si="42"/>
        <v>90000000</v>
      </c>
      <c r="CK20" s="246">
        <f t="shared" si="42"/>
        <v>90000000</v>
      </c>
      <c r="CL20" s="246">
        <f t="shared" si="42"/>
        <v>90000000</v>
      </c>
      <c r="CM20" s="246">
        <f t="shared" si="42"/>
        <v>0</v>
      </c>
      <c r="CN20" s="246">
        <f t="shared" si="42"/>
        <v>0</v>
      </c>
      <c r="CO20" s="246">
        <f t="shared" si="42"/>
        <v>0</v>
      </c>
      <c r="CP20" s="246">
        <f t="shared" si="42"/>
        <v>0</v>
      </c>
      <c r="CQ20" s="246">
        <f t="shared" si="42"/>
        <v>0</v>
      </c>
      <c r="CR20" s="246">
        <f t="shared" si="42"/>
        <v>0</v>
      </c>
      <c r="CS20" s="246">
        <f t="shared" si="42"/>
        <v>0</v>
      </c>
      <c r="CT20" s="246">
        <f t="shared" si="42"/>
        <v>0</v>
      </c>
      <c r="CU20" s="246">
        <f t="shared" si="42"/>
        <v>99842044</v>
      </c>
      <c r="CV20" s="246">
        <f t="shared" si="42"/>
        <v>25925234</v>
      </c>
      <c r="CW20" s="246">
        <f t="shared" si="42"/>
        <v>0</v>
      </c>
      <c r="CX20" s="246">
        <f t="shared" si="42"/>
        <v>0</v>
      </c>
      <c r="CY20" s="246">
        <f t="shared" si="42"/>
        <v>0</v>
      </c>
      <c r="CZ20" s="246">
        <f t="shared" si="42"/>
        <v>0</v>
      </c>
      <c r="DA20" s="246">
        <f t="shared" si="42"/>
        <v>0</v>
      </c>
      <c r="DB20" s="246">
        <f t="shared" si="42"/>
        <v>0</v>
      </c>
      <c r="DC20" s="246">
        <f t="shared" si="42"/>
        <v>0</v>
      </c>
      <c r="DD20" s="246">
        <f t="shared" si="42"/>
        <v>0</v>
      </c>
      <c r="DE20" s="246">
        <f t="shared" si="42"/>
        <v>0</v>
      </c>
      <c r="DF20" s="246">
        <f t="shared" si="42"/>
        <v>0</v>
      </c>
      <c r="DG20" s="246">
        <f>+DG21</f>
        <v>0</v>
      </c>
      <c r="DH20" s="246">
        <f>+DH21</f>
        <v>0</v>
      </c>
      <c r="DI20" s="246">
        <f>+DI21</f>
        <v>0</v>
      </c>
      <c r="DJ20" s="246">
        <f>+DJ21</f>
        <v>0</v>
      </c>
      <c r="DK20" s="246">
        <f t="shared" si="42"/>
        <v>0</v>
      </c>
      <c r="DL20" s="246">
        <f t="shared" si="42"/>
        <v>0</v>
      </c>
      <c r="DM20" s="246">
        <f t="shared" si="42"/>
        <v>0</v>
      </c>
      <c r="DN20" s="246">
        <f t="shared" si="42"/>
        <v>0</v>
      </c>
      <c r="DO20" s="246">
        <f t="shared" si="42"/>
        <v>153115801</v>
      </c>
      <c r="DP20" s="246">
        <f t="shared" si="42"/>
        <v>150357095</v>
      </c>
      <c r="DQ20" s="246">
        <f t="shared" si="42"/>
        <v>150357095</v>
      </c>
      <c r="DR20" s="246">
        <f t="shared" si="42"/>
        <v>50000000</v>
      </c>
      <c r="DS20" s="246">
        <f t="shared" si="42"/>
        <v>60769258</v>
      </c>
      <c r="DT20" s="246">
        <f t="shared" si="42"/>
        <v>53717912</v>
      </c>
      <c r="DU20" s="246">
        <f t="shared" si="42"/>
        <v>10842065</v>
      </c>
      <c r="DV20" s="246">
        <f t="shared" si="42"/>
        <v>0</v>
      </c>
      <c r="DW20" s="246">
        <f t="shared" si="42"/>
        <v>0</v>
      </c>
      <c r="DX20" s="246">
        <f t="shared" si="42"/>
        <v>0</v>
      </c>
      <c r="DY20" s="246">
        <f t="shared" si="42"/>
        <v>0</v>
      </c>
      <c r="DZ20" s="246">
        <f t="shared" si="42"/>
        <v>0</v>
      </c>
      <c r="EA20" s="246">
        <f t="shared" si="42"/>
        <v>0</v>
      </c>
      <c r="EB20" s="246">
        <f t="shared" si="42"/>
        <v>0</v>
      </c>
      <c r="EC20" s="246">
        <f t="shared" si="42"/>
        <v>0</v>
      </c>
      <c r="ED20" s="246">
        <f t="shared" si="42"/>
        <v>0</v>
      </c>
      <c r="EE20" s="246">
        <f t="shared" si="42"/>
        <v>0</v>
      </c>
      <c r="EF20" s="246">
        <f t="shared" si="42"/>
        <v>0</v>
      </c>
      <c r="EG20" s="246">
        <f t="shared" si="42"/>
        <v>0</v>
      </c>
      <c r="EH20" s="246">
        <f t="shared" si="42"/>
        <v>0</v>
      </c>
      <c r="EI20" s="246">
        <f t="shared" si="42"/>
        <v>0</v>
      </c>
      <c r="EJ20" s="246">
        <f t="shared" si="42"/>
        <v>0</v>
      </c>
      <c r="EK20" s="246">
        <f t="shared" si="42"/>
        <v>0</v>
      </c>
      <c r="EL20" s="246">
        <f t="shared" si="42"/>
        <v>0</v>
      </c>
      <c r="EM20" s="246">
        <f t="shared" ref="EM20:FR20" si="44">+EM21</f>
        <v>0</v>
      </c>
      <c r="EN20" s="246">
        <f t="shared" si="44"/>
        <v>0</v>
      </c>
      <c r="EO20" s="246">
        <f t="shared" si="44"/>
        <v>0</v>
      </c>
      <c r="EP20" s="246">
        <f t="shared" si="44"/>
        <v>0</v>
      </c>
      <c r="EQ20" s="246">
        <f t="shared" si="44"/>
        <v>0</v>
      </c>
      <c r="ER20" s="246">
        <f t="shared" si="44"/>
        <v>0</v>
      </c>
      <c r="ES20" s="246">
        <f t="shared" si="44"/>
        <v>0</v>
      </c>
      <c r="ET20" s="246">
        <f t="shared" si="44"/>
        <v>0</v>
      </c>
      <c r="EU20" s="246">
        <f t="shared" si="44"/>
        <v>0</v>
      </c>
      <c r="EV20" s="246">
        <f t="shared" si="44"/>
        <v>0</v>
      </c>
      <c r="EW20" s="246">
        <f t="shared" si="44"/>
        <v>0</v>
      </c>
      <c r="EX20" s="246">
        <f t="shared" si="44"/>
        <v>0</v>
      </c>
      <c r="EY20" s="246">
        <f t="shared" si="44"/>
        <v>0</v>
      </c>
      <c r="EZ20" s="246">
        <f t="shared" si="44"/>
        <v>0</v>
      </c>
      <c r="FA20" s="246">
        <f t="shared" si="44"/>
        <v>0</v>
      </c>
      <c r="FB20" s="246">
        <f t="shared" si="44"/>
        <v>0</v>
      </c>
      <c r="FC20" s="246">
        <f t="shared" si="44"/>
        <v>0</v>
      </c>
      <c r="FD20" s="246">
        <f t="shared" si="44"/>
        <v>0</v>
      </c>
      <c r="FE20" s="246">
        <f t="shared" si="44"/>
        <v>0</v>
      </c>
      <c r="FF20" s="246">
        <f t="shared" si="44"/>
        <v>0</v>
      </c>
      <c r="FG20" s="246">
        <f t="shared" si="44"/>
        <v>0</v>
      </c>
      <c r="FH20" s="246">
        <f t="shared" si="44"/>
        <v>0</v>
      </c>
      <c r="FI20" s="246">
        <f t="shared" si="44"/>
        <v>0</v>
      </c>
      <c r="FJ20" s="246">
        <f t="shared" si="44"/>
        <v>0</v>
      </c>
      <c r="FK20" s="246">
        <f t="shared" si="44"/>
        <v>0</v>
      </c>
      <c r="FL20" s="246">
        <f t="shared" si="44"/>
        <v>0</v>
      </c>
      <c r="FM20" s="246">
        <f t="shared" si="44"/>
        <v>0</v>
      </c>
      <c r="FN20" s="246">
        <f t="shared" si="44"/>
        <v>0</v>
      </c>
      <c r="FO20" s="246">
        <f t="shared" si="44"/>
        <v>0</v>
      </c>
      <c r="FP20" s="246">
        <f t="shared" si="44"/>
        <v>0</v>
      </c>
      <c r="FQ20" s="246">
        <f t="shared" si="44"/>
        <v>0</v>
      </c>
      <c r="FR20" s="246">
        <f t="shared" si="44"/>
        <v>0</v>
      </c>
      <c r="FS20" s="246">
        <f t="shared" si="14"/>
        <v>3695013542</v>
      </c>
      <c r="FT20" s="246">
        <f t="shared" si="15"/>
        <v>3364749902.6599998</v>
      </c>
      <c r="FU20" s="246">
        <f t="shared" si="16"/>
        <v>3055658833.6599998</v>
      </c>
      <c r="FV20" s="246">
        <f t="shared" si="17"/>
        <v>2609210695.6599998</v>
      </c>
      <c r="FW20" s="216"/>
      <c r="FX20" s="217"/>
    </row>
    <row r="21" spans="1:180" s="218" customFormat="1" ht="28" customHeight="1" thickTop="1" thickBot="1" x14ac:dyDescent="0.4">
      <c r="A21" s="247" t="s">
        <v>728</v>
      </c>
      <c r="B21" s="248">
        <f>+B22+B31</f>
        <v>3695013542</v>
      </c>
      <c r="C21" s="248">
        <f t="shared" ref="C21:EL21" si="45">+C22+C31</f>
        <v>269768259.57046294</v>
      </c>
      <c r="D21" s="248">
        <f t="shared" si="45"/>
        <v>256164492.59273082</v>
      </c>
      <c r="E21" s="248">
        <f t="shared" si="45"/>
        <v>209227190.30369386</v>
      </c>
      <c r="F21" s="248">
        <f t="shared" si="45"/>
        <v>199859113.07423976</v>
      </c>
      <c r="G21" s="248">
        <f>+G22+G31</f>
        <v>233130747.42953712</v>
      </c>
      <c r="H21" s="248">
        <f>+H22+H31</f>
        <v>221374522.40726924</v>
      </c>
      <c r="I21" s="248">
        <f>+I22+I31</f>
        <v>180811824.69630617</v>
      </c>
      <c r="J21" s="248">
        <f>+J22+J31</f>
        <v>172716035.92576027</v>
      </c>
      <c r="K21" s="248">
        <f t="shared" si="45"/>
        <v>0</v>
      </c>
      <c r="L21" s="248">
        <f t="shared" si="45"/>
        <v>0</v>
      </c>
      <c r="M21" s="248">
        <f t="shared" si="45"/>
        <v>0</v>
      </c>
      <c r="N21" s="248">
        <f t="shared" si="45"/>
        <v>0</v>
      </c>
      <c r="O21" s="248">
        <f t="shared" ref="O21:Z21" si="46">+O22+O31</f>
        <v>0</v>
      </c>
      <c r="P21" s="248">
        <f t="shared" si="46"/>
        <v>0</v>
      </c>
      <c r="Q21" s="248">
        <f t="shared" si="46"/>
        <v>0</v>
      </c>
      <c r="R21" s="248">
        <f t="shared" si="46"/>
        <v>0</v>
      </c>
      <c r="S21" s="248">
        <f t="shared" si="46"/>
        <v>0</v>
      </c>
      <c r="T21" s="248">
        <f t="shared" si="46"/>
        <v>0</v>
      </c>
      <c r="U21" s="248">
        <f t="shared" si="46"/>
        <v>0</v>
      </c>
      <c r="V21" s="248">
        <f t="shared" si="46"/>
        <v>0</v>
      </c>
      <c r="W21" s="248">
        <f t="shared" si="46"/>
        <v>0</v>
      </c>
      <c r="X21" s="248">
        <f t="shared" si="46"/>
        <v>0</v>
      </c>
      <c r="Y21" s="248">
        <f t="shared" si="46"/>
        <v>0</v>
      </c>
      <c r="Z21" s="248">
        <f t="shared" si="46"/>
        <v>0</v>
      </c>
      <c r="AA21" s="248">
        <f t="shared" si="45"/>
        <v>0</v>
      </c>
      <c r="AB21" s="248">
        <f t="shared" si="45"/>
        <v>0</v>
      </c>
      <c r="AC21" s="248">
        <f t="shared" si="45"/>
        <v>0</v>
      </c>
      <c r="AD21" s="248">
        <f t="shared" si="45"/>
        <v>0</v>
      </c>
      <c r="AE21" s="248">
        <f t="shared" si="45"/>
        <v>0</v>
      </c>
      <c r="AF21" s="248">
        <f t="shared" si="45"/>
        <v>0</v>
      </c>
      <c r="AG21" s="248">
        <f t="shared" si="45"/>
        <v>0</v>
      </c>
      <c r="AH21" s="248">
        <f t="shared" si="45"/>
        <v>0</v>
      </c>
      <c r="AI21" s="248">
        <f t="shared" ref="AI21:AP21" si="47">+AI22+AI31</f>
        <v>301403599</v>
      </c>
      <c r="AJ21" s="248">
        <f t="shared" si="47"/>
        <v>218149044</v>
      </c>
      <c r="AK21" s="248">
        <f t="shared" si="47"/>
        <v>113659536</v>
      </c>
      <c r="AL21" s="248">
        <f t="shared" si="47"/>
        <v>92922629</v>
      </c>
      <c r="AM21" s="248">
        <f t="shared" si="47"/>
        <v>0</v>
      </c>
      <c r="AN21" s="248">
        <f t="shared" si="47"/>
        <v>0</v>
      </c>
      <c r="AO21" s="248">
        <f t="shared" si="47"/>
        <v>0</v>
      </c>
      <c r="AP21" s="248">
        <f t="shared" si="47"/>
        <v>0</v>
      </c>
      <c r="AQ21" s="248">
        <f t="shared" si="45"/>
        <v>0</v>
      </c>
      <c r="AR21" s="248">
        <f t="shared" si="45"/>
        <v>0</v>
      </c>
      <c r="AS21" s="248">
        <f t="shared" si="45"/>
        <v>0</v>
      </c>
      <c r="AT21" s="248">
        <f t="shared" si="45"/>
        <v>0</v>
      </c>
      <c r="AU21" s="248">
        <f t="shared" ref="AU21:BB21" si="48">+AU22+AU31</f>
        <v>0</v>
      </c>
      <c r="AV21" s="248">
        <f t="shared" si="48"/>
        <v>0</v>
      </c>
      <c r="AW21" s="248">
        <f t="shared" si="48"/>
        <v>0</v>
      </c>
      <c r="AX21" s="248">
        <f t="shared" si="48"/>
        <v>0</v>
      </c>
      <c r="AY21" s="248">
        <f t="shared" si="48"/>
        <v>0</v>
      </c>
      <c r="AZ21" s="248">
        <f t="shared" si="48"/>
        <v>0</v>
      </c>
      <c r="BA21" s="248">
        <f t="shared" si="48"/>
        <v>0</v>
      </c>
      <c r="BB21" s="248">
        <f t="shared" si="48"/>
        <v>0</v>
      </c>
      <c r="BC21" s="248">
        <f t="shared" si="45"/>
        <v>2486623833</v>
      </c>
      <c r="BD21" s="248">
        <f t="shared" si="45"/>
        <v>2349061602.6599998</v>
      </c>
      <c r="BE21" s="248">
        <f t="shared" si="45"/>
        <v>2300761122.6599998</v>
      </c>
      <c r="BF21" s="248">
        <f t="shared" si="45"/>
        <v>2003712917.6600001</v>
      </c>
      <c r="BG21" s="248">
        <f t="shared" ref="BG21:BN21" si="49">+BG22+BG31</f>
        <v>0</v>
      </c>
      <c r="BH21" s="248">
        <f t="shared" si="49"/>
        <v>0</v>
      </c>
      <c r="BI21" s="248">
        <f t="shared" si="49"/>
        <v>0</v>
      </c>
      <c r="BJ21" s="248">
        <f t="shared" si="49"/>
        <v>0</v>
      </c>
      <c r="BK21" s="248">
        <f t="shared" si="49"/>
        <v>0</v>
      </c>
      <c r="BL21" s="248">
        <f t="shared" si="49"/>
        <v>0</v>
      </c>
      <c r="BM21" s="248">
        <f t="shared" si="49"/>
        <v>0</v>
      </c>
      <c r="BN21" s="248">
        <f t="shared" si="49"/>
        <v>0</v>
      </c>
      <c r="BO21" s="248">
        <f t="shared" si="45"/>
        <v>0</v>
      </c>
      <c r="BP21" s="248">
        <f t="shared" si="45"/>
        <v>0</v>
      </c>
      <c r="BQ21" s="248">
        <f t="shared" si="45"/>
        <v>0</v>
      </c>
      <c r="BR21" s="248">
        <f t="shared" si="45"/>
        <v>0</v>
      </c>
      <c r="BS21" s="248">
        <f t="shared" si="45"/>
        <v>0</v>
      </c>
      <c r="BT21" s="248">
        <f t="shared" si="45"/>
        <v>0</v>
      </c>
      <c r="BU21" s="248">
        <f t="shared" si="45"/>
        <v>0</v>
      </c>
      <c r="BV21" s="248">
        <f t="shared" si="45"/>
        <v>0</v>
      </c>
      <c r="BW21" s="248">
        <f t="shared" si="45"/>
        <v>0</v>
      </c>
      <c r="BX21" s="248">
        <f t="shared" si="45"/>
        <v>0</v>
      </c>
      <c r="BY21" s="248">
        <f t="shared" si="45"/>
        <v>0</v>
      </c>
      <c r="BZ21" s="248">
        <f t="shared" si="45"/>
        <v>0</v>
      </c>
      <c r="CA21" s="248">
        <f t="shared" ref="CA21:CH21" si="50">+CA22+CA31</f>
        <v>0</v>
      </c>
      <c r="CB21" s="248">
        <f t="shared" si="50"/>
        <v>0</v>
      </c>
      <c r="CC21" s="248">
        <f t="shared" si="50"/>
        <v>0</v>
      </c>
      <c r="CD21" s="248">
        <f t="shared" si="50"/>
        <v>0</v>
      </c>
      <c r="CE21" s="248">
        <f t="shared" si="50"/>
        <v>0</v>
      </c>
      <c r="CF21" s="248">
        <f t="shared" si="50"/>
        <v>0</v>
      </c>
      <c r="CG21" s="248">
        <f t="shared" si="50"/>
        <v>0</v>
      </c>
      <c r="CH21" s="248">
        <f t="shared" si="50"/>
        <v>0</v>
      </c>
      <c r="CI21" s="248">
        <f t="shared" si="45"/>
        <v>90360000</v>
      </c>
      <c r="CJ21" s="248">
        <f t="shared" si="45"/>
        <v>90000000</v>
      </c>
      <c r="CK21" s="248">
        <f t="shared" si="45"/>
        <v>90000000</v>
      </c>
      <c r="CL21" s="248">
        <f t="shared" si="45"/>
        <v>90000000</v>
      </c>
      <c r="CM21" s="248">
        <f t="shared" ref="CM21:CP21" si="51">+CM22+CM31</f>
        <v>0</v>
      </c>
      <c r="CN21" s="248">
        <f t="shared" si="51"/>
        <v>0</v>
      </c>
      <c r="CO21" s="248">
        <f t="shared" si="51"/>
        <v>0</v>
      </c>
      <c r="CP21" s="248">
        <f t="shared" si="51"/>
        <v>0</v>
      </c>
      <c r="CQ21" s="248">
        <f t="shared" si="45"/>
        <v>0</v>
      </c>
      <c r="CR21" s="248">
        <f t="shared" si="45"/>
        <v>0</v>
      </c>
      <c r="CS21" s="248">
        <f t="shared" si="45"/>
        <v>0</v>
      </c>
      <c r="CT21" s="248">
        <f t="shared" si="45"/>
        <v>0</v>
      </c>
      <c r="CU21" s="248">
        <f t="shared" si="45"/>
        <v>99842044</v>
      </c>
      <c r="CV21" s="248">
        <f t="shared" si="45"/>
        <v>25925234</v>
      </c>
      <c r="CW21" s="248">
        <f t="shared" si="45"/>
        <v>0</v>
      </c>
      <c r="CX21" s="248">
        <f t="shared" si="45"/>
        <v>0</v>
      </c>
      <c r="CY21" s="248">
        <f t="shared" ref="CY21:DB21" si="52">+CY22+CY31</f>
        <v>0</v>
      </c>
      <c r="CZ21" s="248">
        <f t="shared" si="52"/>
        <v>0</v>
      </c>
      <c r="DA21" s="248">
        <f t="shared" si="52"/>
        <v>0</v>
      </c>
      <c r="DB21" s="248">
        <f t="shared" si="52"/>
        <v>0</v>
      </c>
      <c r="DC21" s="248">
        <f t="shared" si="45"/>
        <v>0</v>
      </c>
      <c r="DD21" s="248">
        <f t="shared" si="45"/>
        <v>0</v>
      </c>
      <c r="DE21" s="248">
        <f t="shared" si="45"/>
        <v>0</v>
      </c>
      <c r="DF21" s="248">
        <f t="shared" si="45"/>
        <v>0</v>
      </c>
      <c r="DG21" s="248">
        <f>+DG22+DG31</f>
        <v>0</v>
      </c>
      <c r="DH21" s="248">
        <f>+DH22+DH31</f>
        <v>0</v>
      </c>
      <c r="DI21" s="248">
        <f>+DI22+DI31</f>
        <v>0</v>
      </c>
      <c r="DJ21" s="248">
        <f>+DJ22+DJ31</f>
        <v>0</v>
      </c>
      <c r="DK21" s="248">
        <f t="shared" si="45"/>
        <v>0</v>
      </c>
      <c r="DL21" s="248">
        <f t="shared" si="45"/>
        <v>0</v>
      </c>
      <c r="DM21" s="248">
        <f t="shared" si="45"/>
        <v>0</v>
      </c>
      <c r="DN21" s="248">
        <f t="shared" si="45"/>
        <v>0</v>
      </c>
      <c r="DO21" s="248">
        <f t="shared" si="45"/>
        <v>153115801</v>
      </c>
      <c r="DP21" s="248">
        <f t="shared" si="45"/>
        <v>150357095</v>
      </c>
      <c r="DQ21" s="248">
        <f t="shared" si="45"/>
        <v>150357095</v>
      </c>
      <c r="DR21" s="248">
        <f t="shared" si="45"/>
        <v>50000000</v>
      </c>
      <c r="DS21" s="248">
        <f t="shared" ref="DS21:DV21" si="53">+DS22+DS31</f>
        <v>60769258</v>
      </c>
      <c r="DT21" s="248">
        <f t="shared" si="53"/>
        <v>53717912</v>
      </c>
      <c r="DU21" s="248">
        <f t="shared" si="53"/>
        <v>10842065</v>
      </c>
      <c r="DV21" s="248">
        <f t="shared" si="53"/>
        <v>0</v>
      </c>
      <c r="DW21" s="248">
        <f t="shared" si="45"/>
        <v>0</v>
      </c>
      <c r="DX21" s="248">
        <f t="shared" si="45"/>
        <v>0</v>
      </c>
      <c r="DY21" s="248">
        <f t="shared" si="45"/>
        <v>0</v>
      </c>
      <c r="DZ21" s="248">
        <f t="shared" si="45"/>
        <v>0</v>
      </c>
      <c r="EA21" s="248">
        <f t="shared" si="45"/>
        <v>0</v>
      </c>
      <c r="EB21" s="248">
        <f t="shared" si="45"/>
        <v>0</v>
      </c>
      <c r="EC21" s="248">
        <f t="shared" si="45"/>
        <v>0</v>
      </c>
      <c r="ED21" s="248">
        <f t="shared" si="45"/>
        <v>0</v>
      </c>
      <c r="EE21" s="248">
        <f t="shared" si="45"/>
        <v>0</v>
      </c>
      <c r="EF21" s="248">
        <f t="shared" si="45"/>
        <v>0</v>
      </c>
      <c r="EG21" s="248">
        <f t="shared" si="45"/>
        <v>0</v>
      </c>
      <c r="EH21" s="248">
        <f t="shared" si="45"/>
        <v>0</v>
      </c>
      <c r="EI21" s="248">
        <f t="shared" si="45"/>
        <v>0</v>
      </c>
      <c r="EJ21" s="248">
        <f t="shared" si="45"/>
        <v>0</v>
      </c>
      <c r="EK21" s="248">
        <f t="shared" si="45"/>
        <v>0</v>
      </c>
      <c r="EL21" s="248">
        <f t="shared" si="45"/>
        <v>0</v>
      </c>
      <c r="EM21" s="248">
        <f t="shared" ref="EM21:FR21" si="54">+EM22+EM31</f>
        <v>0</v>
      </c>
      <c r="EN21" s="248">
        <f t="shared" si="54"/>
        <v>0</v>
      </c>
      <c r="EO21" s="248">
        <f t="shared" si="54"/>
        <v>0</v>
      </c>
      <c r="EP21" s="248">
        <f t="shared" si="54"/>
        <v>0</v>
      </c>
      <c r="EQ21" s="248">
        <f t="shared" si="54"/>
        <v>0</v>
      </c>
      <c r="ER21" s="248">
        <f t="shared" si="54"/>
        <v>0</v>
      </c>
      <c r="ES21" s="248">
        <f t="shared" si="54"/>
        <v>0</v>
      </c>
      <c r="ET21" s="248">
        <f t="shared" si="54"/>
        <v>0</v>
      </c>
      <c r="EU21" s="248">
        <f t="shared" si="54"/>
        <v>0</v>
      </c>
      <c r="EV21" s="248">
        <f t="shared" si="54"/>
        <v>0</v>
      </c>
      <c r="EW21" s="248">
        <f t="shared" si="54"/>
        <v>0</v>
      </c>
      <c r="EX21" s="248">
        <f t="shared" si="54"/>
        <v>0</v>
      </c>
      <c r="EY21" s="248">
        <f t="shared" ref="EY21:FB21" si="55">+EY22+EY31</f>
        <v>0</v>
      </c>
      <c r="EZ21" s="248">
        <f t="shared" si="55"/>
        <v>0</v>
      </c>
      <c r="FA21" s="248">
        <f t="shared" si="55"/>
        <v>0</v>
      </c>
      <c r="FB21" s="248">
        <f t="shared" si="55"/>
        <v>0</v>
      </c>
      <c r="FC21" s="248">
        <f t="shared" si="54"/>
        <v>0</v>
      </c>
      <c r="FD21" s="248">
        <f t="shared" si="54"/>
        <v>0</v>
      </c>
      <c r="FE21" s="248">
        <f t="shared" si="54"/>
        <v>0</v>
      </c>
      <c r="FF21" s="248">
        <f t="shared" si="54"/>
        <v>0</v>
      </c>
      <c r="FG21" s="248">
        <f t="shared" si="54"/>
        <v>0</v>
      </c>
      <c r="FH21" s="248">
        <f t="shared" si="54"/>
        <v>0</v>
      </c>
      <c r="FI21" s="248">
        <f t="shared" si="54"/>
        <v>0</v>
      </c>
      <c r="FJ21" s="248">
        <f t="shared" si="54"/>
        <v>0</v>
      </c>
      <c r="FK21" s="248">
        <f t="shared" si="54"/>
        <v>0</v>
      </c>
      <c r="FL21" s="248">
        <f t="shared" si="54"/>
        <v>0</v>
      </c>
      <c r="FM21" s="248">
        <f t="shared" si="54"/>
        <v>0</v>
      </c>
      <c r="FN21" s="248">
        <f t="shared" si="54"/>
        <v>0</v>
      </c>
      <c r="FO21" s="248">
        <f t="shared" si="54"/>
        <v>0</v>
      </c>
      <c r="FP21" s="248">
        <f t="shared" si="54"/>
        <v>0</v>
      </c>
      <c r="FQ21" s="248">
        <f t="shared" si="54"/>
        <v>0</v>
      </c>
      <c r="FR21" s="248">
        <f t="shared" si="54"/>
        <v>0</v>
      </c>
      <c r="FS21" s="248">
        <f t="shared" si="14"/>
        <v>3695013542</v>
      </c>
      <c r="FT21" s="248">
        <f t="shared" si="15"/>
        <v>3364749902.6599998</v>
      </c>
      <c r="FU21" s="248">
        <f t="shared" si="16"/>
        <v>3055658833.6599998</v>
      </c>
      <c r="FV21" s="248">
        <f t="shared" si="17"/>
        <v>2609210695.6599998</v>
      </c>
      <c r="FW21" s="216"/>
      <c r="FX21" s="217"/>
    </row>
    <row r="22" spans="1:180" s="218" customFormat="1" ht="34.5" customHeight="1" thickTop="1" thickBot="1" x14ac:dyDescent="0.4">
      <c r="A22" s="249" t="s">
        <v>729</v>
      </c>
      <c r="B22" s="250">
        <f>SUM(B23:B30)</f>
        <v>2730192795</v>
      </c>
      <c r="C22" s="250">
        <f t="shared" ref="C22:EL22" si="56">SUM(C23:C30)</f>
        <v>130839001.46104962</v>
      </c>
      <c r="D22" s="250">
        <f t="shared" si="56"/>
        <v>120872872.72858632</v>
      </c>
      <c r="E22" s="250">
        <f t="shared" si="56"/>
        <v>120872872.72858632</v>
      </c>
      <c r="F22" s="250">
        <f t="shared" si="56"/>
        <v>112335219.90690346</v>
      </c>
      <c r="G22" s="250">
        <f>SUM(G23:G30)</f>
        <v>113069618.5389504</v>
      </c>
      <c r="H22" s="250">
        <f>SUM(H23:H30)</f>
        <v>104457000.2714137</v>
      </c>
      <c r="I22" s="250">
        <f>SUM(I23:I30)</f>
        <v>104457000.2714137</v>
      </c>
      <c r="J22" s="250">
        <f>SUM(J23:J30)</f>
        <v>97078855.093096554</v>
      </c>
      <c r="K22" s="250">
        <f t="shared" si="56"/>
        <v>0</v>
      </c>
      <c r="L22" s="250">
        <f t="shared" si="56"/>
        <v>0</v>
      </c>
      <c r="M22" s="250">
        <f t="shared" si="56"/>
        <v>0</v>
      </c>
      <c r="N22" s="250">
        <f t="shared" si="56"/>
        <v>0</v>
      </c>
      <c r="O22" s="250">
        <f t="shared" ref="O22:Z22" si="57">SUM(O23:O30)</f>
        <v>0</v>
      </c>
      <c r="P22" s="250">
        <f t="shared" si="57"/>
        <v>0</v>
      </c>
      <c r="Q22" s="250">
        <f t="shared" si="57"/>
        <v>0</v>
      </c>
      <c r="R22" s="250">
        <f t="shared" si="57"/>
        <v>0</v>
      </c>
      <c r="S22" s="250">
        <f t="shared" si="57"/>
        <v>0</v>
      </c>
      <c r="T22" s="250">
        <f t="shared" si="57"/>
        <v>0</v>
      </c>
      <c r="U22" s="250">
        <f t="shared" si="57"/>
        <v>0</v>
      </c>
      <c r="V22" s="250">
        <f t="shared" si="57"/>
        <v>0</v>
      </c>
      <c r="W22" s="250">
        <f t="shared" si="57"/>
        <v>0</v>
      </c>
      <c r="X22" s="250">
        <f t="shared" si="57"/>
        <v>0</v>
      </c>
      <c r="Y22" s="250">
        <f t="shared" si="57"/>
        <v>0</v>
      </c>
      <c r="Z22" s="250">
        <f t="shared" si="57"/>
        <v>0</v>
      </c>
      <c r="AA22" s="250">
        <f t="shared" si="56"/>
        <v>0</v>
      </c>
      <c r="AB22" s="250">
        <f t="shared" si="56"/>
        <v>0</v>
      </c>
      <c r="AC22" s="250">
        <f t="shared" si="56"/>
        <v>0</v>
      </c>
      <c r="AD22" s="250">
        <f t="shared" si="56"/>
        <v>0</v>
      </c>
      <c r="AE22" s="250">
        <f t="shared" si="56"/>
        <v>0</v>
      </c>
      <c r="AF22" s="250">
        <f t="shared" si="56"/>
        <v>0</v>
      </c>
      <c r="AG22" s="250">
        <f t="shared" si="56"/>
        <v>0</v>
      </c>
      <c r="AH22" s="250">
        <f t="shared" si="56"/>
        <v>0</v>
      </c>
      <c r="AI22" s="250">
        <f t="shared" ref="AI22:AP22" si="58">SUM(AI23:AI30)</f>
        <v>248330392</v>
      </c>
      <c r="AJ22" s="250">
        <f t="shared" si="58"/>
        <v>166981266</v>
      </c>
      <c r="AK22" s="250">
        <f t="shared" si="58"/>
        <v>62491758</v>
      </c>
      <c r="AL22" s="250">
        <f t="shared" si="58"/>
        <v>41754851</v>
      </c>
      <c r="AM22" s="250">
        <f t="shared" si="58"/>
        <v>0</v>
      </c>
      <c r="AN22" s="250">
        <f t="shared" si="58"/>
        <v>0</v>
      </c>
      <c r="AO22" s="250">
        <f t="shared" si="58"/>
        <v>0</v>
      </c>
      <c r="AP22" s="250">
        <f t="shared" si="58"/>
        <v>0</v>
      </c>
      <c r="AQ22" s="250">
        <f t="shared" si="56"/>
        <v>0</v>
      </c>
      <c r="AR22" s="250">
        <f t="shared" si="56"/>
        <v>0</v>
      </c>
      <c r="AS22" s="250">
        <f t="shared" si="56"/>
        <v>0</v>
      </c>
      <c r="AT22" s="250">
        <f t="shared" si="56"/>
        <v>0</v>
      </c>
      <c r="AU22" s="250">
        <f t="shared" ref="AU22:BB22" si="59">SUM(AU23:AU30)</f>
        <v>0</v>
      </c>
      <c r="AV22" s="250">
        <f t="shared" si="59"/>
        <v>0</v>
      </c>
      <c r="AW22" s="250">
        <f t="shared" si="59"/>
        <v>0</v>
      </c>
      <c r="AX22" s="250">
        <f t="shared" si="59"/>
        <v>0</v>
      </c>
      <c r="AY22" s="250">
        <f t="shared" si="59"/>
        <v>0</v>
      </c>
      <c r="AZ22" s="250">
        <f t="shared" si="59"/>
        <v>0</v>
      </c>
      <c r="BA22" s="250">
        <f t="shared" si="59"/>
        <v>0</v>
      </c>
      <c r="BB22" s="250">
        <f t="shared" si="59"/>
        <v>0</v>
      </c>
      <c r="BC22" s="250">
        <f t="shared" si="56"/>
        <v>1999835077</v>
      </c>
      <c r="BD22" s="250">
        <f t="shared" si="56"/>
        <v>1865947304.6600001</v>
      </c>
      <c r="BE22" s="250">
        <f t="shared" si="56"/>
        <v>1817646824.6600001</v>
      </c>
      <c r="BF22" s="250">
        <f t="shared" si="56"/>
        <v>1550457492.6600001</v>
      </c>
      <c r="BG22" s="250">
        <f t="shared" ref="BG22:BN22" si="60">SUM(BG23:BG30)</f>
        <v>0</v>
      </c>
      <c r="BH22" s="250">
        <f t="shared" si="60"/>
        <v>0</v>
      </c>
      <c r="BI22" s="250">
        <f t="shared" si="60"/>
        <v>0</v>
      </c>
      <c r="BJ22" s="250">
        <f t="shared" si="60"/>
        <v>0</v>
      </c>
      <c r="BK22" s="250">
        <f t="shared" si="60"/>
        <v>0</v>
      </c>
      <c r="BL22" s="250">
        <f t="shared" si="60"/>
        <v>0</v>
      </c>
      <c r="BM22" s="250">
        <f t="shared" si="60"/>
        <v>0</v>
      </c>
      <c r="BN22" s="250">
        <f t="shared" si="60"/>
        <v>0</v>
      </c>
      <c r="BO22" s="250">
        <f t="shared" si="56"/>
        <v>0</v>
      </c>
      <c r="BP22" s="250">
        <f t="shared" si="56"/>
        <v>0</v>
      </c>
      <c r="BQ22" s="250">
        <f t="shared" si="56"/>
        <v>0</v>
      </c>
      <c r="BR22" s="250">
        <f t="shared" si="56"/>
        <v>0</v>
      </c>
      <c r="BS22" s="250">
        <f t="shared" si="56"/>
        <v>0</v>
      </c>
      <c r="BT22" s="250">
        <f t="shared" si="56"/>
        <v>0</v>
      </c>
      <c r="BU22" s="250">
        <f t="shared" si="56"/>
        <v>0</v>
      </c>
      <c r="BV22" s="250">
        <f t="shared" si="56"/>
        <v>0</v>
      </c>
      <c r="BW22" s="250">
        <f t="shared" si="56"/>
        <v>0</v>
      </c>
      <c r="BX22" s="250">
        <f t="shared" si="56"/>
        <v>0</v>
      </c>
      <c r="BY22" s="250">
        <f t="shared" si="56"/>
        <v>0</v>
      </c>
      <c r="BZ22" s="250">
        <f t="shared" si="56"/>
        <v>0</v>
      </c>
      <c r="CA22" s="250">
        <f t="shared" ref="CA22:CH22" si="61">SUM(CA23:CA30)</f>
        <v>0</v>
      </c>
      <c r="CB22" s="250">
        <f t="shared" si="61"/>
        <v>0</v>
      </c>
      <c r="CC22" s="250">
        <f t="shared" si="61"/>
        <v>0</v>
      </c>
      <c r="CD22" s="250">
        <f t="shared" si="61"/>
        <v>0</v>
      </c>
      <c r="CE22" s="250">
        <f t="shared" si="61"/>
        <v>0</v>
      </c>
      <c r="CF22" s="250">
        <f t="shared" si="61"/>
        <v>0</v>
      </c>
      <c r="CG22" s="250">
        <f t="shared" si="61"/>
        <v>0</v>
      </c>
      <c r="CH22" s="250">
        <f t="shared" si="61"/>
        <v>0</v>
      </c>
      <c r="CI22" s="250">
        <f t="shared" si="56"/>
        <v>90360000</v>
      </c>
      <c r="CJ22" s="250">
        <f t="shared" si="56"/>
        <v>90000000</v>
      </c>
      <c r="CK22" s="250">
        <f t="shared" si="56"/>
        <v>90000000</v>
      </c>
      <c r="CL22" s="250">
        <f t="shared" si="56"/>
        <v>90000000</v>
      </c>
      <c r="CM22" s="250">
        <f t="shared" ref="CM22:CP22" si="62">SUM(CM23:CM30)</f>
        <v>0</v>
      </c>
      <c r="CN22" s="250">
        <f t="shared" si="62"/>
        <v>0</v>
      </c>
      <c r="CO22" s="250">
        <f t="shared" si="62"/>
        <v>0</v>
      </c>
      <c r="CP22" s="250">
        <f t="shared" si="62"/>
        <v>0</v>
      </c>
      <c r="CQ22" s="250">
        <f t="shared" si="56"/>
        <v>0</v>
      </c>
      <c r="CR22" s="250">
        <f t="shared" si="56"/>
        <v>0</v>
      </c>
      <c r="CS22" s="250">
        <f t="shared" si="56"/>
        <v>0</v>
      </c>
      <c r="CT22" s="250">
        <f t="shared" si="56"/>
        <v>0</v>
      </c>
      <c r="CU22" s="250">
        <f t="shared" si="56"/>
        <v>95000000</v>
      </c>
      <c r="CV22" s="250">
        <f t="shared" si="56"/>
        <v>21694432</v>
      </c>
      <c r="CW22" s="250">
        <f t="shared" si="56"/>
        <v>0</v>
      </c>
      <c r="CX22" s="250">
        <f t="shared" si="56"/>
        <v>0</v>
      </c>
      <c r="CY22" s="250">
        <f t="shared" ref="CY22:DB22" si="63">SUM(CY23:CY30)</f>
        <v>0</v>
      </c>
      <c r="CZ22" s="250">
        <f t="shared" si="63"/>
        <v>0</v>
      </c>
      <c r="DA22" s="250">
        <f t="shared" si="63"/>
        <v>0</v>
      </c>
      <c r="DB22" s="250">
        <f t="shared" si="63"/>
        <v>0</v>
      </c>
      <c r="DC22" s="250">
        <f t="shared" si="56"/>
        <v>0</v>
      </c>
      <c r="DD22" s="250">
        <f t="shared" si="56"/>
        <v>0</v>
      </c>
      <c r="DE22" s="250">
        <f t="shared" si="56"/>
        <v>0</v>
      </c>
      <c r="DF22" s="250">
        <f t="shared" si="56"/>
        <v>0</v>
      </c>
      <c r="DG22" s="250">
        <f>SUM(DG23:DG30)</f>
        <v>0</v>
      </c>
      <c r="DH22" s="250">
        <f>SUM(DH23:DH30)</f>
        <v>0</v>
      </c>
      <c r="DI22" s="250">
        <f>SUM(DI23:DI30)</f>
        <v>0</v>
      </c>
      <c r="DJ22" s="250">
        <f>SUM(DJ23:DJ30)</f>
        <v>0</v>
      </c>
      <c r="DK22" s="250">
        <f t="shared" si="56"/>
        <v>0</v>
      </c>
      <c r="DL22" s="250">
        <f t="shared" si="56"/>
        <v>0</v>
      </c>
      <c r="DM22" s="250">
        <f t="shared" si="56"/>
        <v>0</v>
      </c>
      <c r="DN22" s="250">
        <f t="shared" si="56"/>
        <v>0</v>
      </c>
      <c r="DO22" s="250">
        <f t="shared" si="56"/>
        <v>52758706</v>
      </c>
      <c r="DP22" s="250">
        <f t="shared" si="56"/>
        <v>50000000</v>
      </c>
      <c r="DQ22" s="250">
        <f t="shared" si="56"/>
        <v>50000000</v>
      </c>
      <c r="DR22" s="250">
        <f t="shared" si="56"/>
        <v>50000000</v>
      </c>
      <c r="DS22" s="250">
        <f t="shared" ref="DS22:DV22" si="64">SUM(DS23:DS30)</f>
        <v>0</v>
      </c>
      <c r="DT22" s="250">
        <f t="shared" si="64"/>
        <v>0</v>
      </c>
      <c r="DU22" s="250">
        <f t="shared" si="64"/>
        <v>0</v>
      </c>
      <c r="DV22" s="250">
        <f t="shared" si="64"/>
        <v>0</v>
      </c>
      <c r="DW22" s="250">
        <f t="shared" si="56"/>
        <v>0</v>
      </c>
      <c r="DX22" s="250">
        <f t="shared" si="56"/>
        <v>0</v>
      </c>
      <c r="DY22" s="250">
        <f t="shared" si="56"/>
        <v>0</v>
      </c>
      <c r="DZ22" s="250">
        <f t="shared" si="56"/>
        <v>0</v>
      </c>
      <c r="EA22" s="250">
        <f t="shared" si="56"/>
        <v>0</v>
      </c>
      <c r="EB22" s="250">
        <f t="shared" si="56"/>
        <v>0</v>
      </c>
      <c r="EC22" s="250">
        <f t="shared" si="56"/>
        <v>0</v>
      </c>
      <c r="ED22" s="250">
        <f t="shared" si="56"/>
        <v>0</v>
      </c>
      <c r="EE22" s="250">
        <f t="shared" si="56"/>
        <v>0</v>
      </c>
      <c r="EF22" s="250">
        <f t="shared" si="56"/>
        <v>0</v>
      </c>
      <c r="EG22" s="250">
        <f t="shared" si="56"/>
        <v>0</v>
      </c>
      <c r="EH22" s="250">
        <f t="shared" si="56"/>
        <v>0</v>
      </c>
      <c r="EI22" s="250">
        <f t="shared" si="56"/>
        <v>0</v>
      </c>
      <c r="EJ22" s="250">
        <f t="shared" si="56"/>
        <v>0</v>
      </c>
      <c r="EK22" s="250">
        <f t="shared" si="56"/>
        <v>0</v>
      </c>
      <c r="EL22" s="250">
        <f t="shared" si="56"/>
        <v>0</v>
      </c>
      <c r="EM22" s="250">
        <f t="shared" ref="EM22:FR22" si="65">SUM(EM23:EM30)</f>
        <v>0</v>
      </c>
      <c r="EN22" s="250">
        <f t="shared" si="65"/>
        <v>0</v>
      </c>
      <c r="EO22" s="250">
        <f t="shared" si="65"/>
        <v>0</v>
      </c>
      <c r="EP22" s="250">
        <f t="shared" si="65"/>
        <v>0</v>
      </c>
      <c r="EQ22" s="250">
        <f t="shared" si="65"/>
        <v>0</v>
      </c>
      <c r="ER22" s="250">
        <f t="shared" si="65"/>
        <v>0</v>
      </c>
      <c r="ES22" s="250">
        <f t="shared" si="65"/>
        <v>0</v>
      </c>
      <c r="ET22" s="250">
        <f t="shared" si="65"/>
        <v>0</v>
      </c>
      <c r="EU22" s="250">
        <f t="shared" si="65"/>
        <v>0</v>
      </c>
      <c r="EV22" s="250">
        <f t="shared" si="65"/>
        <v>0</v>
      </c>
      <c r="EW22" s="250">
        <f t="shared" si="65"/>
        <v>0</v>
      </c>
      <c r="EX22" s="250">
        <f t="shared" si="65"/>
        <v>0</v>
      </c>
      <c r="EY22" s="250">
        <f t="shared" ref="EY22:FB22" si="66">SUM(EY23:EY30)</f>
        <v>0</v>
      </c>
      <c r="EZ22" s="250">
        <f t="shared" si="66"/>
        <v>0</v>
      </c>
      <c r="FA22" s="250">
        <f t="shared" si="66"/>
        <v>0</v>
      </c>
      <c r="FB22" s="250">
        <f t="shared" si="66"/>
        <v>0</v>
      </c>
      <c r="FC22" s="250">
        <f t="shared" si="65"/>
        <v>0</v>
      </c>
      <c r="FD22" s="250">
        <f t="shared" si="65"/>
        <v>0</v>
      </c>
      <c r="FE22" s="250">
        <f t="shared" si="65"/>
        <v>0</v>
      </c>
      <c r="FF22" s="250">
        <f t="shared" si="65"/>
        <v>0</v>
      </c>
      <c r="FG22" s="250">
        <f t="shared" si="65"/>
        <v>0</v>
      </c>
      <c r="FH22" s="250">
        <f t="shared" si="65"/>
        <v>0</v>
      </c>
      <c r="FI22" s="250">
        <f t="shared" si="65"/>
        <v>0</v>
      </c>
      <c r="FJ22" s="250">
        <f t="shared" si="65"/>
        <v>0</v>
      </c>
      <c r="FK22" s="250">
        <f t="shared" si="65"/>
        <v>0</v>
      </c>
      <c r="FL22" s="250">
        <f t="shared" si="65"/>
        <v>0</v>
      </c>
      <c r="FM22" s="250">
        <f t="shared" si="65"/>
        <v>0</v>
      </c>
      <c r="FN22" s="250">
        <f t="shared" si="65"/>
        <v>0</v>
      </c>
      <c r="FO22" s="250">
        <f t="shared" si="65"/>
        <v>0</v>
      </c>
      <c r="FP22" s="250">
        <f t="shared" si="65"/>
        <v>0</v>
      </c>
      <c r="FQ22" s="250">
        <f t="shared" si="65"/>
        <v>0</v>
      </c>
      <c r="FR22" s="250">
        <f t="shared" si="65"/>
        <v>0</v>
      </c>
      <c r="FS22" s="250">
        <f t="shared" si="14"/>
        <v>2730192795</v>
      </c>
      <c r="FT22" s="250">
        <f t="shared" si="15"/>
        <v>2419952875.6599998</v>
      </c>
      <c r="FU22" s="250">
        <f t="shared" si="16"/>
        <v>2245468455.6599998</v>
      </c>
      <c r="FV22" s="250">
        <f t="shared" si="17"/>
        <v>1941626418.6600001</v>
      </c>
      <c r="FW22" s="216"/>
      <c r="FX22" s="217"/>
    </row>
    <row r="23" spans="1:180" s="218" customFormat="1" ht="29.15" customHeight="1" thickTop="1" thickBot="1" x14ac:dyDescent="0.35">
      <c r="A23" s="214" t="s">
        <v>730</v>
      </c>
      <c r="B23" s="213">
        <f t="shared" ref="B23:B30" si="67">+C23+G23+K23+O23+S23+W23+AA23+AE23+AI23+AM23+AQ23+AU23+AY23+BC23+BG23+BK23+BO23+BS23+BW23+CA23+CE23+CI23+CM23+CQ23+CU23+CY23+DC23+DG23+DK23+DO23+DS23+DW23+EA23+EE23+EI23+EM23+EQ23+EU23+EY23+FC23+FG23+FK23+FO23</f>
        <v>2059055930</v>
      </c>
      <c r="C23" s="212">
        <v>99726275.372316554</v>
      </c>
      <c r="D23" s="212">
        <v>89760146.639853269</v>
      </c>
      <c r="E23" s="212">
        <v>89760146.639853269</v>
      </c>
      <c r="F23" s="212">
        <v>83904625.377543956</v>
      </c>
      <c r="G23" s="212">
        <v>86182344.627683446</v>
      </c>
      <c r="H23" s="212">
        <v>77569726.360146746</v>
      </c>
      <c r="I23" s="212">
        <v>77569726.360146746</v>
      </c>
      <c r="J23" s="212">
        <v>72509449.622456059</v>
      </c>
      <c r="K23" s="212">
        <v>0</v>
      </c>
      <c r="L23" s="212">
        <v>0</v>
      </c>
      <c r="M23" s="212">
        <v>0</v>
      </c>
      <c r="N23" s="212">
        <v>0</v>
      </c>
      <c r="O23" s="212">
        <v>0</v>
      </c>
      <c r="P23" s="212">
        <v>0</v>
      </c>
      <c r="Q23" s="212">
        <v>0</v>
      </c>
      <c r="R23" s="212">
        <v>0</v>
      </c>
      <c r="S23" s="212">
        <v>0</v>
      </c>
      <c r="T23" s="212">
        <v>0</v>
      </c>
      <c r="U23" s="212">
        <v>0</v>
      </c>
      <c r="V23" s="212">
        <v>0</v>
      </c>
      <c r="W23" s="212">
        <v>0</v>
      </c>
      <c r="X23" s="212">
        <v>0</v>
      </c>
      <c r="Y23" s="212">
        <v>0</v>
      </c>
      <c r="Z23" s="212">
        <v>0</v>
      </c>
      <c r="AA23" s="212">
        <v>0</v>
      </c>
      <c r="AB23" s="212">
        <v>0</v>
      </c>
      <c r="AC23" s="212">
        <v>0</v>
      </c>
      <c r="AD23" s="212">
        <v>0</v>
      </c>
      <c r="AE23" s="212"/>
      <c r="AF23" s="212"/>
      <c r="AG23" s="212"/>
      <c r="AH23" s="212"/>
      <c r="AI23" s="212">
        <v>246643672</v>
      </c>
      <c r="AJ23" s="212">
        <v>165516673</v>
      </c>
      <c r="AK23" s="212">
        <v>62491758</v>
      </c>
      <c r="AL23" s="212">
        <v>41754851</v>
      </c>
      <c r="AM23" s="212"/>
      <c r="AN23" s="212"/>
      <c r="AO23" s="212"/>
      <c r="AP23" s="212"/>
      <c r="AQ23" s="212"/>
      <c r="AR23" s="212"/>
      <c r="AS23" s="212"/>
      <c r="AT23" s="212"/>
      <c r="AU23" s="212"/>
      <c r="AV23" s="212"/>
      <c r="AW23" s="212"/>
      <c r="AX23" s="212"/>
      <c r="AY23" s="212"/>
      <c r="AZ23" s="212"/>
      <c r="BA23" s="212"/>
      <c r="BB23" s="212"/>
      <c r="BC23" s="212">
        <v>1520039364</v>
      </c>
      <c r="BD23" s="212">
        <v>1388046555</v>
      </c>
      <c r="BE23" s="212">
        <v>1347175171</v>
      </c>
      <c r="BF23" s="212">
        <v>1170587060</v>
      </c>
      <c r="BG23" s="212"/>
      <c r="BH23" s="212"/>
      <c r="BI23" s="212"/>
      <c r="BJ23" s="212"/>
      <c r="BK23" s="212"/>
      <c r="BL23" s="212"/>
      <c r="BM23" s="212"/>
      <c r="BN23" s="212"/>
      <c r="BO23" s="212"/>
      <c r="BP23" s="212"/>
      <c r="BQ23" s="212"/>
      <c r="BR23" s="212"/>
      <c r="BS23" s="212"/>
      <c r="BT23" s="212"/>
      <c r="BU23" s="212"/>
      <c r="BV23" s="212"/>
      <c r="BW23" s="212">
        <v>0</v>
      </c>
      <c r="BX23" s="212">
        <v>0</v>
      </c>
      <c r="BY23" s="212">
        <v>0</v>
      </c>
      <c r="BZ23" s="212">
        <v>0</v>
      </c>
      <c r="CA23" s="212"/>
      <c r="CB23" s="212"/>
      <c r="CC23" s="212"/>
      <c r="CD23" s="212"/>
      <c r="CE23" s="212"/>
      <c r="CF23" s="212"/>
      <c r="CG23" s="212"/>
      <c r="CH23" s="212"/>
      <c r="CI23" s="212">
        <v>90360000</v>
      </c>
      <c r="CJ23" s="212">
        <v>90000000</v>
      </c>
      <c r="CK23" s="212">
        <v>90000000</v>
      </c>
      <c r="CL23" s="212">
        <v>90000000</v>
      </c>
      <c r="CM23" s="212"/>
      <c r="CN23" s="212"/>
      <c r="CO23" s="212"/>
      <c r="CP23" s="212"/>
      <c r="CQ23" s="212"/>
      <c r="CR23" s="212"/>
      <c r="CS23" s="212"/>
      <c r="CT23" s="212"/>
      <c r="CU23" s="212">
        <v>13345568</v>
      </c>
      <c r="CV23" s="212">
        <v>10040000</v>
      </c>
      <c r="CW23" s="212">
        <v>0</v>
      </c>
      <c r="CX23" s="212">
        <v>0</v>
      </c>
      <c r="CY23" s="212">
        <v>0</v>
      </c>
      <c r="CZ23" s="212">
        <v>0</v>
      </c>
      <c r="DA23" s="212">
        <v>0</v>
      </c>
      <c r="DB23" s="212">
        <v>0</v>
      </c>
      <c r="DC23" s="212">
        <v>0</v>
      </c>
      <c r="DD23" s="212">
        <v>0</v>
      </c>
      <c r="DE23" s="212">
        <v>0</v>
      </c>
      <c r="DF23" s="212">
        <v>0</v>
      </c>
      <c r="DG23" s="212"/>
      <c r="DH23" s="212"/>
      <c r="DI23" s="212"/>
      <c r="DJ23" s="212"/>
      <c r="DK23" s="212"/>
      <c r="DL23" s="212"/>
      <c r="DM23" s="212"/>
      <c r="DN23" s="212"/>
      <c r="DO23" s="212">
        <v>2758706</v>
      </c>
      <c r="DP23" s="212">
        <v>0</v>
      </c>
      <c r="DQ23" s="212">
        <v>0</v>
      </c>
      <c r="DR23" s="212">
        <v>0</v>
      </c>
      <c r="DS23" s="212"/>
      <c r="DT23" s="212"/>
      <c r="DU23" s="212"/>
      <c r="DV23" s="212"/>
      <c r="DW23" s="212"/>
      <c r="DX23" s="212"/>
      <c r="DY23" s="212"/>
      <c r="DZ23" s="212"/>
      <c r="EA23" s="212"/>
      <c r="EB23" s="212"/>
      <c r="EC23" s="212"/>
      <c r="ED23" s="212"/>
      <c r="EE23" s="212"/>
      <c r="EF23" s="212"/>
      <c r="EG23" s="212"/>
      <c r="EH23" s="212"/>
      <c r="EI23" s="212"/>
      <c r="EJ23" s="212"/>
      <c r="EK23" s="212"/>
      <c r="EL23" s="212"/>
      <c r="EM23" s="212"/>
      <c r="EN23" s="212"/>
      <c r="EO23" s="212"/>
      <c r="EP23" s="212"/>
      <c r="EQ23" s="212"/>
      <c r="ER23" s="212"/>
      <c r="ES23" s="212"/>
      <c r="ET23" s="212"/>
      <c r="EU23" s="212"/>
      <c r="EV23" s="212"/>
      <c r="EW23" s="212"/>
      <c r="EX23" s="212"/>
      <c r="EY23" s="212"/>
      <c r="EZ23" s="212"/>
      <c r="FA23" s="212"/>
      <c r="FB23" s="212"/>
      <c r="FC23" s="212"/>
      <c r="FD23" s="212"/>
      <c r="FE23" s="212"/>
      <c r="FF23" s="212"/>
      <c r="FG23" s="212"/>
      <c r="FH23" s="212"/>
      <c r="FI23" s="212"/>
      <c r="FJ23" s="212"/>
      <c r="FK23" s="212">
        <v>0</v>
      </c>
      <c r="FL23" s="212">
        <v>0</v>
      </c>
      <c r="FM23" s="212">
        <v>0</v>
      </c>
      <c r="FN23" s="212">
        <v>0</v>
      </c>
      <c r="FO23" s="213">
        <v>0</v>
      </c>
      <c r="FP23" s="213">
        <v>0</v>
      </c>
      <c r="FQ23" s="213">
        <v>0</v>
      </c>
      <c r="FR23" s="213">
        <v>0</v>
      </c>
      <c r="FS23" s="215">
        <f t="shared" si="14"/>
        <v>2059055930</v>
      </c>
      <c r="FT23" s="215">
        <f t="shared" si="15"/>
        <v>1820933101</v>
      </c>
      <c r="FU23" s="215">
        <f t="shared" si="16"/>
        <v>1666996802</v>
      </c>
      <c r="FV23" s="215">
        <f t="shared" si="17"/>
        <v>1458755986</v>
      </c>
      <c r="FW23" s="216"/>
      <c r="FX23" s="217"/>
    </row>
    <row r="24" spans="1:180" s="218" customFormat="1" ht="29.15" customHeight="1" thickTop="1" thickBot="1" x14ac:dyDescent="0.35">
      <c r="A24" s="214" t="s">
        <v>731</v>
      </c>
      <c r="B24" s="213">
        <f t="shared" si="67"/>
        <v>109741779</v>
      </c>
      <c r="C24" s="212">
        <v>2145705.2474988317</v>
      </c>
      <c r="D24" s="212">
        <v>2145705.2474988317</v>
      </c>
      <c r="E24" s="212">
        <v>2145705.2474988317</v>
      </c>
      <c r="F24" s="212">
        <v>2145705.2474988317</v>
      </c>
      <c r="G24" s="212">
        <v>1854294.7525011685</v>
      </c>
      <c r="H24" s="212">
        <v>1854294.7525011685</v>
      </c>
      <c r="I24" s="212">
        <v>1854294.7525011685</v>
      </c>
      <c r="J24" s="212">
        <v>1854294.7525011685</v>
      </c>
      <c r="K24" s="212">
        <v>0</v>
      </c>
      <c r="L24" s="212">
        <v>0</v>
      </c>
      <c r="M24" s="212">
        <v>0</v>
      </c>
      <c r="N24" s="212">
        <v>0</v>
      </c>
      <c r="O24" s="212">
        <v>0</v>
      </c>
      <c r="P24" s="212">
        <v>0</v>
      </c>
      <c r="Q24" s="212">
        <v>0</v>
      </c>
      <c r="R24" s="212">
        <v>0</v>
      </c>
      <c r="S24" s="212">
        <v>0</v>
      </c>
      <c r="T24" s="212">
        <v>0</v>
      </c>
      <c r="U24" s="212">
        <v>0</v>
      </c>
      <c r="V24" s="212">
        <v>0</v>
      </c>
      <c r="W24" s="212">
        <v>0</v>
      </c>
      <c r="X24" s="212">
        <v>0</v>
      </c>
      <c r="Y24" s="212">
        <v>0</v>
      </c>
      <c r="Z24" s="212">
        <v>0</v>
      </c>
      <c r="AA24" s="212">
        <v>0</v>
      </c>
      <c r="AB24" s="212">
        <v>0</v>
      </c>
      <c r="AC24" s="212">
        <v>0</v>
      </c>
      <c r="AD24" s="212">
        <v>0</v>
      </c>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v>55741779</v>
      </c>
      <c r="BD24" s="212">
        <v>55431422.659999996</v>
      </c>
      <c r="BE24" s="212">
        <v>55431422.659999996</v>
      </c>
      <c r="BF24" s="212">
        <v>47189653.659999996</v>
      </c>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v>50000000</v>
      </c>
      <c r="DP24" s="212">
        <v>50000000</v>
      </c>
      <c r="DQ24" s="212">
        <v>50000000</v>
      </c>
      <c r="DR24" s="212">
        <v>50000000</v>
      </c>
      <c r="DS24" s="212"/>
      <c r="DT24" s="212"/>
      <c r="DU24" s="212"/>
      <c r="DV24" s="212"/>
      <c r="DW24" s="212"/>
      <c r="DX24" s="212"/>
      <c r="DY24" s="212"/>
      <c r="DZ24" s="212"/>
      <c r="EA24" s="212"/>
      <c r="EB24" s="212"/>
      <c r="EC24" s="212"/>
      <c r="ED24" s="212"/>
      <c r="EE24" s="212"/>
      <c r="EF24" s="212"/>
      <c r="EG24" s="212"/>
      <c r="EH24" s="212"/>
      <c r="EI24" s="212"/>
      <c r="EJ24" s="212"/>
      <c r="EK24" s="212"/>
      <c r="EL24" s="212"/>
      <c r="EM24" s="212"/>
      <c r="EN24" s="212"/>
      <c r="EO24" s="212"/>
      <c r="EP24" s="212"/>
      <c r="EQ24" s="212"/>
      <c r="ER24" s="212"/>
      <c r="ES24" s="212"/>
      <c r="ET24" s="212"/>
      <c r="EU24" s="212"/>
      <c r="EV24" s="212"/>
      <c r="EW24" s="212"/>
      <c r="EX24" s="212"/>
      <c r="EY24" s="212"/>
      <c r="EZ24" s="212"/>
      <c r="FA24" s="212"/>
      <c r="FB24" s="212"/>
      <c r="FC24" s="212"/>
      <c r="FD24" s="212"/>
      <c r="FE24" s="212"/>
      <c r="FF24" s="212"/>
      <c r="FG24" s="212"/>
      <c r="FH24" s="212"/>
      <c r="FI24" s="212"/>
      <c r="FJ24" s="212"/>
      <c r="FK24" s="212">
        <v>0</v>
      </c>
      <c r="FL24" s="212">
        <v>0</v>
      </c>
      <c r="FM24" s="212">
        <v>0</v>
      </c>
      <c r="FN24" s="212">
        <v>0</v>
      </c>
      <c r="FO24" s="213">
        <v>0</v>
      </c>
      <c r="FP24" s="213">
        <v>0</v>
      </c>
      <c r="FQ24" s="213">
        <v>0</v>
      </c>
      <c r="FR24" s="213">
        <v>0</v>
      </c>
      <c r="FS24" s="215">
        <f t="shared" si="14"/>
        <v>109741779</v>
      </c>
      <c r="FT24" s="215">
        <f t="shared" si="15"/>
        <v>109431422.66</v>
      </c>
      <c r="FU24" s="215">
        <f t="shared" si="16"/>
        <v>109431422.66</v>
      </c>
      <c r="FV24" s="215">
        <f t="shared" si="17"/>
        <v>101189653.66</v>
      </c>
      <c r="FW24" s="216"/>
      <c r="FX24" s="217"/>
    </row>
    <row r="25" spans="1:180" s="218" customFormat="1" ht="29.15" customHeight="1" thickTop="1" thickBot="1" x14ac:dyDescent="0.35">
      <c r="A25" s="214" t="s">
        <v>732</v>
      </c>
      <c r="B25" s="213">
        <f t="shared" si="67"/>
        <v>70595880</v>
      </c>
      <c r="C25" s="212">
        <v>2145705.2474988317</v>
      </c>
      <c r="D25" s="212">
        <v>2145705.2474988317</v>
      </c>
      <c r="E25" s="212">
        <v>2145705.2474988317</v>
      </c>
      <c r="F25" s="212">
        <v>2145705.2474988317</v>
      </c>
      <c r="G25" s="212">
        <v>1854294.7525011685</v>
      </c>
      <c r="H25" s="212">
        <v>1854294.7525011685</v>
      </c>
      <c r="I25" s="212">
        <v>1854294.7525011685</v>
      </c>
      <c r="J25" s="212">
        <v>1854294.7525011685</v>
      </c>
      <c r="K25" s="212">
        <v>0</v>
      </c>
      <c r="L25" s="212">
        <v>0</v>
      </c>
      <c r="M25" s="212">
        <v>0</v>
      </c>
      <c r="N25" s="212">
        <v>0</v>
      </c>
      <c r="O25" s="212">
        <v>0</v>
      </c>
      <c r="P25" s="212">
        <v>0</v>
      </c>
      <c r="Q25" s="212">
        <v>0</v>
      </c>
      <c r="R25" s="212">
        <v>0</v>
      </c>
      <c r="S25" s="212">
        <v>0</v>
      </c>
      <c r="T25" s="212">
        <v>0</v>
      </c>
      <c r="U25" s="212">
        <v>0</v>
      </c>
      <c r="V25" s="212">
        <v>0</v>
      </c>
      <c r="W25" s="212">
        <v>0</v>
      </c>
      <c r="X25" s="212">
        <v>0</v>
      </c>
      <c r="Y25" s="212">
        <v>0</v>
      </c>
      <c r="Z25" s="212">
        <v>0</v>
      </c>
      <c r="AA25" s="212">
        <v>0</v>
      </c>
      <c r="AB25" s="212">
        <v>0</v>
      </c>
      <c r="AC25" s="212">
        <v>0</v>
      </c>
      <c r="AD25" s="212">
        <v>0</v>
      </c>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v>66595880</v>
      </c>
      <c r="BD25" s="212">
        <v>66595880</v>
      </c>
      <c r="BE25" s="212">
        <v>66595880</v>
      </c>
      <c r="BF25" s="212">
        <v>56320250</v>
      </c>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c r="EA25" s="212"/>
      <c r="EB25" s="212"/>
      <c r="EC25" s="212"/>
      <c r="ED25" s="212"/>
      <c r="EE25" s="212"/>
      <c r="EF25" s="212"/>
      <c r="EG25" s="212"/>
      <c r="EH25" s="212"/>
      <c r="EI25" s="212"/>
      <c r="EJ25" s="212"/>
      <c r="EK25" s="212"/>
      <c r="EL25" s="212"/>
      <c r="EM25" s="212"/>
      <c r="EN25" s="212"/>
      <c r="EO25" s="212"/>
      <c r="EP25" s="212"/>
      <c r="EQ25" s="212"/>
      <c r="ER25" s="212"/>
      <c r="ES25" s="212"/>
      <c r="ET25" s="212"/>
      <c r="EU25" s="212"/>
      <c r="EV25" s="212"/>
      <c r="EW25" s="212"/>
      <c r="EX25" s="212"/>
      <c r="EY25" s="212"/>
      <c r="EZ25" s="212"/>
      <c r="FA25" s="212"/>
      <c r="FB25" s="212"/>
      <c r="FC25" s="212"/>
      <c r="FD25" s="212"/>
      <c r="FE25" s="212"/>
      <c r="FF25" s="212"/>
      <c r="FG25" s="212"/>
      <c r="FH25" s="212"/>
      <c r="FI25" s="212"/>
      <c r="FJ25" s="212"/>
      <c r="FK25" s="212">
        <v>0</v>
      </c>
      <c r="FL25" s="212">
        <v>0</v>
      </c>
      <c r="FM25" s="212">
        <v>0</v>
      </c>
      <c r="FN25" s="212">
        <v>0</v>
      </c>
      <c r="FO25" s="213">
        <v>0</v>
      </c>
      <c r="FP25" s="213">
        <v>0</v>
      </c>
      <c r="FQ25" s="213">
        <v>0</v>
      </c>
      <c r="FR25" s="213">
        <v>0</v>
      </c>
      <c r="FS25" s="215">
        <f t="shared" si="14"/>
        <v>70595880</v>
      </c>
      <c r="FT25" s="215">
        <f t="shared" si="15"/>
        <v>70595880</v>
      </c>
      <c r="FU25" s="215">
        <f t="shared" si="16"/>
        <v>70595880</v>
      </c>
      <c r="FV25" s="215">
        <f t="shared" si="17"/>
        <v>60320250</v>
      </c>
      <c r="FW25" s="216"/>
      <c r="FX25" s="217"/>
    </row>
    <row r="26" spans="1:180" s="218" customFormat="1" ht="29.15" customHeight="1" thickTop="1" thickBot="1" x14ac:dyDescent="0.35">
      <c r="A26" s="214" t="s">
        <v>733</v>
      </c>
      <c r="B26" s="213">
        <f t="shared" si="67"/>
        <v>88688523</v>
      </c>
      <c r="C26" s="212">
        <v>1072852.6237494159</v>
      </c>
      <c r="D26" s="212">
        <v>1072852.6237494159</v>
      </c>
      <c r="E26" s="212">
        <v>1072852.6237494159</v>
      </c>
      <c r="F26" s="212">
        <v>1072852.6237494159</v>
      </c>
      <c r="G26" s="212">
        <v>927147.37625058426</v>
      </c>
      <c r="H26" s="212">
        <v>927147.37625058426</v>
      </c>
      <c r="I26" s="212">
        <v>927147.37625058426</v>
      </c>
      <c r="J26" s="212">
        <v>927147.37625058426</v>
      </c>
      <c r="K26" s="212">
        <v>0</v>
      </c>
      <c r="L26" s="212">
        <v>0</v>
      </c>
      <c r="M26" s="212">
        <v>0</v>
      </c>
      <c r="N26" s="212">
        <v>0</v>
      </c>
      <c r="O26" s="212">
        <v>0</v>
      </c>
      <c r="P26" s="212">
        <v>0</v>
      </c>
      <c r="Q26" s="212">
        <v>0</v>
      </c>
      <c r="R26" s="212">
        <v>0</v>
      </c>
      <c r="S26" s="212">
        <v>0</v>
      </c>
      <c r="T26" s="212">
        <v>0</v>
      </c>
      <c r="U26" s="212">
        <v>0</v>
      </c>
      <c r="V26" s="212">
        <v>0</v>
      </c>
      <c r="W26" s="212">
        <v>0</v>
      </c>
      <c r="X26" s="212">
        <v>0</v>
      </c>
      <c r="Y26" s="212">
        <v>0</v>
      </c>
      <c r="Z26" s="212">
        <v>0</v>
      </c>
      <c r="AA26" s="212">
        <v>0</v>
      </c>
      <c r="AB26" s="212">
        <v>0</v>
      </c>
      <c r="AC26" s="212">
        <v>0</v>
      </c>
      <c r="AD26" s="212">
        <v>0</v>
      </c>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v>86688523</v>
      </c>
      <c r="BD26" s="212">
        <v>86688523</v>
      </c>
      <c r="BE26" s="212">
        <v>86688523</v>
      </c>
      <c r="BF26" s="212">
        <v>52559350</v>
      </c>
      <c r="BG26" s="212"/>
      <c r="BH26" s="212"/>
      <c r="BI26" s="212"/>
      <c r="BJ26" s="212"/>
      <c r="BK26" s="212"/>
      <c r="BL26" s="212"/>
      <c r="BM26" s="212"/>
      <c r="BN26" s="212"/>
      <c r="BO26" s="212"/>
      <c r="BP26" s="212"/>
      <c r="BQ26" s="212"/>
      <c r="BR26" s="212"/>
      <c r="BS26" s="212"/>
      <c r="BT26" s="212"/>
      <c r="BU26" s="212"/>
      <c r="BV26" s="212"/>
      <c r="BW26" s="212"/>
      <c r="BX26" s="212"/>
      <c r="BY26" s="212"/>
      <c r="BZ26" s="212"/>
      <c r="CA26" s="212"/>
      <c r="CB26" s="212"/>
      <c r="CC26" s="212"/>
      <c r="CD26" s="212"/>
      <c r="CE26" s="212"/>
      <c r="CF26" s="212"/>
      <c r="CG26" s="212"/>
      <c r="CH26" s="212"/>
      <c r="CI26" s="212"/>
      <c r="CJ26" s="212"/>
      <c r="CK26" s="212"/>
      <c r="CL26" s="212"/>
      <c r="CM26" s="212"/>
      <c r="CN26" s="212"/>
      <c r="CO26" s="212"/>
      <c r="CP26" s="212"/>
      <c r="CQ26" s="212"/>
      <c r="CR26" s="212"/>
      <c r="CS26" s="212"/>
      <c r="CT26" s="212"/>
      <c r="CU26" s="212"/>
      <c r="CV26" s="212"/>
      <c r="CW26" s="212"/>
      <c r="CX26" s="212"/>
      <c r="CY26" s="212"/>
      <c r="CZ26" s="212"/>
      <c r="DA26" s="212"/>
      <c r="DB26" s="212"/>
      <c r="DC26" s="212"/>
      <c r="DD26" s="212"/>
      <c r="DE26" s="212"/>
      <c r="DF26" s="212"/>
      <c r="DG26" s="212"/>
      <c r="DH26" s="212"/>
      <c r="DI26" s="212"/>
      <c r="DJ26" s="212"/>
      <c r="DK26" s="212"/>
      <c r="DL26" s="212"/>
      <c r="DM26" s="212"/>
      <c r="DN26" s="212"/>
      <c r="DO26" s="212"/>
      <c r="DP26" s="212"/>
      <c r="DQ26" s="212"/>
      <c r="DR26" s="212"/>
      <c r="DS26" s="212"/>
      <c r="DT26" s="212"/>
      <c r="DU26" s="212"/>
      <c r="DV26" s="212"/>
      <c r="DW26" s="212"/>
      <c r="DX26" s="212"/>
      <c r="DY26" s="212"/>
      <c r="DZ26" s="212"/>
      <c r="EA26" s="212"/>
      <c r="EB26" s="212"/>
      <c r="EC26" s="212"/>
      <c r="ED26" s="212"/>
      <c r="EE26" s="212"/>
      <c r="EF26" s="212"/>
      <c r="EG26" s="212"/>
      <c r="EH26" s="212"/>
      <c r="EI26" s="212"/>
      <c r="EJ26" s="212"/>
      <c r="EK26" s="212"/>
      <c r="EL26" s="212"/>
      <c r="EM26" s="212"/>
      <c r="EN26" s="212"/>
      <c r="EO26" s="212"/>
      <c r="EP26" s="212"/>
      <c r="EQ26" s="212"/>
      <c r="ER26" s="212"/>
      <c r="ES26" s="212"/>
      <c r="ET26" s="212"/>
      <c r="EU26" s="212"/>
      <c r="EV26" s="212"/>
      <c r="EW26" s="212"/>
      <c r="EX26" s="212"/>
      <c r="EY26" s="212"/>
      <c r="EZ26" s="212"/>
      <c r="FA26" s="212"/>
      <c r="FB26" s="212"/>
      <c r="FC26" s="212"/>
      <c r="FD26" s="212"/>
      <c r="FE26" s="212"/>
      <c r="FF26" s="212"/>
      <c r="FG26" s="212"/>
      <c r="FH26" s="212"/>
      <c r="FI26" s="212"/>
      <c r="FJ26" s="212"/>
      <c r="FK26" s="212">
        <v>0</v>
      </c>
      <c r="FL26" s="212">
        <v>0</v>
      </c>
      <c r="FM26" s="212">
        <v>0</v>
      </c>
      <c r="FN26" s="212">
        <v>0</v>
      </c>
      <c r="FO26" s="213">
        <v>0</v>
      </c>
      <c r="FP26" s="213">
        <v>0</v>
      </c>
      <c r="FQ26" s="213">
        <v>0</v>
      </c>
      <c r="FR26" s="213">
        <v>0</v>
      </c>
      <c r="FS26" s="215">
        <f t="shared" si="14"/>
        <v>88688523</v>
      </c>
      <c r="FT26" s="215">
        <f t="shared" si="15"/>
        <v>88688523</v>
      </c>
      <c r="FU26" s="215">
        <f t="shared" si="16"/>
        <v>88688523</v>
      </c>
      <c r="FV26" s="215">
        <f t="shared" si="17"/>
        <v>54559350</v>
      </c>
      <c r="FW26" s="216"/>
      <c r="FX26" s="217"/>
    </row>
    <row r="27" spans="1:180" s="218" customFormat="1" ht="29.15" customHeight="1" thickTop="1" thickBot="1" x14ac:dyDescent="0.35">
      <c r="A27" s="214" t="s">
        <v>734</v>
      </c>
      <c r="B27" s="213">
        <f t="shared" si="67"/>
        <v>15595372</v>
      </c>
      <c r="C27" s="212">
        <v>0</v>
      </c>
      <c r="D27" s="212">
        <v>0</v>
      </c>
      <c r="E27" s="212">
        <v>0</v>
      </c>
      <c r="F27" s="212">
        <v>0</v>
      </c>
      <c r="G27" s="212">
        <v>0</v>
      </c>
      <c r="H27" s="212">
        <v>0</v>
      </c>
      <c r="I27" s="212">
        <v>0</v>
      </c>
      <c r="J27" s="212">
        <v>0</v>
      </c>
      <c r="K27" s="212">
        <v>0</v>
      </c>
      <c r="L27" s="212">
        <v>0</v>
      </c>
      <c r="M27" s="212">
        <v>0</v>
      </c>
      <c r="N27" s="212">
        <v>0</v>
      </c>
      <c r="O27" s="212">
        <v>0</v>
      </c>
      <c r="P27" s="212">
        <v>0</v>
      </c>
      <c r="Q27" s="212">
        <v>0</v>
      </c>
      <c r="R27" s="212">
        <v>0</v>
      </c>
      <c r="S27" s="212">
        <v>0</v>
      </c>
      <c r="T27" s="212">
        <v>0</v>
      </c>
      <c r="U27" s="212">
        <v>0</v>
      </c>
      <c r="V27" s="212">
        <v>0</v>
      </c>
      <c r="W27" s="212">
        <v>0</v>
      </c>
      <c r="X27" s="212">
        <v>0</v>
      </c>
      <c r="Y27" s="212">
        <v>0</v>
      </c>
      <c r="Z27" s="212">
        <v>0</v>
      </c>
      <c r="AA27" s="212">
        <v>0</v>
      </c>
      <c r="AB27" s="212">
        <v>0</v>
      </c>
      <c r="AC27" s="212">
        <v>0</v>
      </c>
      <c r="AD27" s="212">
        <v>0</v>
      </c>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v>15595372</v>
      </c>
      <c r="BD27" s="212">
        <v>15595372</v>
      </c>
      <c r="BE27" s="212">
        <v>15595372</v>
      </c>
      <c r="BF27" s="212">
        <v>14838603</v>
      </c>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v>0</v>
      </c>
      <c r="FL27" s="212">
        <v>0</v>
      </c>
      <c r="FM27" s="212">
        <v>0</v>
      </c>
      <c r="FN27" s="212">
        <v>0</v>
      </c>
      <c r="FO27" s="213">
        <v>0</v>
      </c>
      <c r="FP27" s="213">
        <v>0</v>
      </c>
      <c r="FQ27" s="213">
        <v>0</v>
      </c>
      <c r="FR27" s="213">
        <v>0</v>
      </c>
      <c r="FS27" s="215">
        <f t="shared" si="14"/>
        <v>15595372</v>
      </c>
      <c r="FT27" s="215">
        <f t="shared" si="15"/>
        <v>15595372</v>
      </c>
      <c r="FU27" s="215">
        <f t="shared" si="16"/>
        <v>15595372</v>
      </c>
      <c r="FV27" s="215">
        <f t="shared" si="17"/>
        <v>14838603</v>
      </c>
      <c r="FW27" s="216"/>
      <c r="FX27" s="217"/>
    </row>
    <row r="28" spans="1:180" s="218" customFormat="1" ht="29.15" customHeight="1" thickTop="1" thickBot="1" x14ac:dyDescent="0.35">
      <c r="A28" s="214" t="s">
        <v>735</v>
      </c>
      <c r="B28" s="213">
        <f t="shared" si="67"/>
        <v>131097486</v>
      </c>
      <c r="C28" s="212">
        <v>18774920.915614776</v>
      </c>
      <c r="D28" s="212">
        <v>18774920.915614776</v>
      </c>
      <c r="E28" s="212">
        <v>18774920.915614776</v>
      </c>
      <c r="F28" s="212">
        <v>18774920.915614776</v>
      </c>
      <c r="G28" s="212">
        <v>16225079.084385226</v>
      </c>
      <c r="H28" s="212">
        <v>16225079.084385226</v>
      </c>
      <c r="I28" s="212">
        <v>16225079.084385226</v>
      </c>
      <c r="J28" s="212">
        <v>16225079.084385226</v>
      </c>
      <c r="K28" s="212">
        <v>0</v>
      </c>
      <c r="L28" s="212">
        <v>0</v>
      </c>
      <c r="M28" s="212">
        <v>0</v>
      </c>
      <c r="N28" s="212">
        <v>0</v>
      </c>
      <c r="O28" s="212">
        <v>0</v>
      </c>
      <c r="P28" s="212">
        <v>0</v>
      </c>
      <c r="Q28" s="212">
        <v>0</v>
      </c>
      <c r="R28" s="212">
        <v>0</v>
      </c>
      <c r="S28" s="212">
        <v>0</v>
      </c>
      <c r="T28" s="212">
        <v>0</v>
      </c>
      <c r="U28" s="212">
        <v>0</v>
      </c>
      <c r="V28" s="212">
        <v>0</v>
      </c>
      <c r="W28" s="212">
        <v>0</v>
      </c>
      <c r="X28" s="212">
        <v>0</v>
      </c>
      <c r="Y28" s="212">
        <v>0</v>
      </c>
      <c r="Z28" s="212">
        <v>0</v>
      </c>
      <c r="AA28" s="212">
        <v>0</v>
      </c>
      <c r="AB28" s="212">
        <v>0</v>
      </c>
      <c r="AC28" s="212">
        <v>0</v>
      </c>
      <c r="AD28" s="212">
        <v>0</v>
      </c>
      <c r="AE28" s="212"/>
      <c r="AF28" s="212"/>
      <c r="AG28" s="212"/>
      <c r="AH28" s="212"/>
      <c r="AI28" s="212">
        <v>1686720</v>
      </c>
      <c r="AJ28" s="212">
        <v>1464593</v>
      </c>
      <c r="AK28" s="212">
        <v>0</v>
      </c>
      <c r="AL28" s="212">
        <v>0</v>
      </c>
      <c r="AM28" s="212"/>
      <c r="AN28" s="212"/>
      <c r="AO28" s="212"/>
      <c r="AP28" s="212"/>
      <c r="AQ28" s="212"/>
      <c r="AR28" s="212"/>
      <c r="AS28" s="212"/>
      <c r="AT28" s="212"/>
      <c r="AU28" s="212"/>
      <c r="AV28" s="212"/>
      <c r="AW28" s="212"/>
      <c r="AX28" s="212"/>
      <c r="AY28" s="212"/>
      <c r="AZ28" s="212"/>
      <c r="BA28" s="212"/>
      <c r="BB28" s="212"/>
      <c r="BC28" s="212">
        <v>24410766</v>
      </c>
      <c r="BD28" s="212">
        <v>22986076</v>
      </c>
      <c r="BE28" s="212">
        <v>15556980</v>
      </c>
      <c r="BF28" s="212">
        <v>0</v>
      </c>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v>70000000</v>
      </c>
      <c r="CV28" s="212">
        <v>0</v>
      </c>
      <c r="CW28" s="212">
        <v>0</v>
      </c>
      <c r="CX28" s="212">
        <v>0</v>
      </c>
      <c r="CY28" s="212">
        <v>0</v>
      </c>
      <c r="CZ28" s="212">
        <v>0</v>
      </c>
      <c r="DA28" s="212">
        <v>0</v>
      </c>
      <c r="DB28" s="212">
        <v>0</v>
      </c>
      <c r="DC28" s="212">
        <v>0</v>
      </c>
      <c r="DD28" s="212">
        <v>0</v>
      </c>
      <c r="DE28" s="212">
        <v>0</v>
      </c>
      <c r="DF28" s="212">
        <v>0</v>
      </c>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v>0</v>
      </c>
      <c r="FL28" s="212">
        <v>0</v>
      </c>
      <c r="FM28" s="212">
        <v>0</v>
      </c>
      <c r="FN28" s="212">
        <v>0</v>
      </c>
      <c r="FO28" s="213">
        <v>0</v>
      </c>
      <c r="FP28" s="213">
        <v>0</v>
      </c>
      <c r="FQ28" s="213">
        <v>0</v>
      </c>
      <c r="FR28" s="213">
        <v>0</v>
      </c>
      <c r="FS28" s="215">
        <f t="shared" si="14"/>
        <v>131097486</v>
      </c>
      <c r="FT28" s="215">
        <f t="shared" si="15"/>
        <v>59450669</v>
      </c>
      <c r="FU28" s="215">
        <f t="shared" si="16"/>
        <v>50556980</v>
      </c>
      <c r="FV28" s="215">
        <f t="shared" si="17"/>
        <v>35000000</v>
      </c>
      <c r="FW28" s="216"/>
      <c r="FX28" s="217"/>
    </row>
    <row r="29" spans="1:180" s="218" customFormat="1" ht="29.15" customHeight="1" thickTop="1" thickBot="1" x14ac:dyDescent="0.35">
      <c r="A29" s="214" t="s">
        <v>736</v>
      </c>
      <c r="B29" s="213">
        <f t="shared" si="67"/>
        <v>95188044</v>
      </c>
      <c r="C29" s="212">
        <v>0</v>
      </c>
      <c r="D29" s="212">
        <v>0</v>
      </c>
      <c r="E29" s="212">
        <v>0</v>
      </c>
      <c r="F29" s="212">
        <v>0</v>
      </c>
      <c r="G29" s="212">
        <v>0</v>
      </c>
      <c r="H29" s="212">
        <v>0</v>
      </c>
      <c r="I29" s="212">
        <v>0</v>
      </c>
      <c r="J29" s="212">
        <v>0</v>
      </c>
      <c r="K29" s="212">
        <v>0</v>
      </c>
      <c r="L29" s="212">
        <v>0</v>
      </c>
      <c r="M29" s="212">
        <v>0</v>
      </c>
      <c r="N29" s="212">
        <v>0</v>
      </c>
      <c r="O29" s="212">
        <v>0</v>
      </c>
      <c r="P29" s="212">
        <v>0</v>
      </c>
      <c r="Q29" s="212">
        <v>0</v>
      </c>
      <c r="R29" s="212">
        <v>0</v>
      </c>
      <c r="S29" s="212">
        <v>0</v>
      </c>
      <c r="T29" s="212">
        <v>0</v>
      </c>
      <c r="U29" s="212">
        <v>0</v>
      </c>
      <c r="V29" s="212">
        <v>0</v>
      </c>
      <c r="W29" s="212">
        <v>0</v>
      </c>
      <c r="X29" s="212">
        <v>0</v>
      </c>
      <c r="Y29" s="212">
        <v>0</v>
      </c>
      <c r="Z29" s="212">
        <v>0</v>
      </c>
      <c r="AA29" s="212">
        <v>0</v>
      </c>
      <c r="AB29" s="212">
        <v>0</v>
      </c>
      <c r="AC29" s="212">
        <v>0</v>
      </c>
      <c r="AD29" s="212">
        <v>0</v>
      </c>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v>95188044</v>
      </c>
      <c r="BD29" s="212">
        <v>95188042</v>
      </c>
      <c r="BE29" s="212">
        <v>95188042</v>
      </c>
      <c r="BF29" s="212">
        <v>90178146</v>
      </c>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c r="EA29" s="212"/>
      <c r="EB29" s="212"/>
      <c r="EC29" s="212"/>
      <c r="ED29" s="212"/>
      <c r="EE29" s="212"/>
      <c r="EF29" s="212"/>
      <c r="EG29" s="212"/>
      <c r="EH29" s="212"/>
      <c r="EI29" s="212"/>
      <c r="EJ29" s="212"/>
      <c r="EK29" s="212"/>
      <c r="EL29" s="212"/>
      <c r="EM29" s="212"/>
      <c r="EN29" s="212"/>
      <c r="EO29" s="212"/>
      <c r="EP29" s="212"/>
      <c r="EQ29" s="212"/>
      <c r="ER29" s="212"/>
      <c r="ES29" s="212"/>
      <c r="ET29" s="212"/>
      <c r="EU29" s="212"/>
      <c r="EV29" s="212"/>
      <c r="EW29" s="212"/>
      <c r="EX29" s="212"/>
      <c r="EY29" s="212"/>
      <c r="EZ29" s="212"/>
      <c r="FA29" s="212"/>
      <c r="FB29" s="212"/>
      <c r="FC29" s="212"/>
      <c r="FD29" s="212"/>
      <c r="FE29" s="212"/>
      <c r="FF29" s="212"/>
      <c r="FG29" s="212"/>
      <c r="FH29" s="212"/>
      <c r="FI29" s="212"/>
      <c r="FJ29" s="212"/>
      <c r="FK29" s="212">
        <v>0</v>
      </c>
      <c r="FL29" s="212">
        <v>0</v>
      </c>
      <c r="FM29" s="212">
        <v>0</v>
      </c>
      <c r="FN29" s="212">
        <v>0</v>
      </c>
      <c r="FO29" s="213">
        <v>0</v>
      </c>
      <c r="FP29" s="213">
        <v>0</v>
      </c>
      <c r="FQ29" s="213">
        <v>0</v>
      </c>
      <c r="FR29" s="213">
        <v>0</v>
      </c>
      <c r="FS29" s="215">
        <f t="shared" si="14"/>
        <v>95188044</v>
      </c>
      <c r="FT29" s="215">
        <f t="shared" si="15"/>
        <v>95188042</v>
      </c>
      <c r="FU29" s="215">
        <f t="shared" si="16"/>
        <v>95188042</v>
      </c>
      <c r="FV29" s="215">
        <f t="shared" si="17"/>
        <v>90178146</v>
      </c>
      <c r="FW29" s="216"/>
      <c r="FX29" s="217"/>
    </row>
    <row r="30" spans="1:180" s="218" customFormat="1" ht="29.15" customHeight="1" thickTop="1" thickBot="1" x14ac:dyDescent="0.35">
      <c r="A30" s="214" t="s">
        <v>737</v>
      </c>
      <c r="B30" s="213">
        <f t="shared" si="67"/>
        <v>160229781</v>
      </c>
      <c r="C30" s="212">
        <v>6973542.0543712024</v>
      </c>
      <c r="D30" s="212">
        <v>6973542.0543712024</v>
      </c>
      <c r="E30" s="212">
        <v>6973542.0543712024</v>
      </c>
      <c r="F30" s="212">
        <v>4291410.4949976634</v>
      </c>
      <c r="G30" s="212">
        <v>6026457.9456287976</v>
      </c>
      <c r="H30" s="212">
        <v>6026457.9456287976</v>
      </c>
      <c r="I30" s="212">
        <v>6026457.9456287976</v>
      </c>
      <c r="J30" s="212">
        <v>3708589.505002337</v>
      </c>
      <c r="K30" s="212">
        <v>0</v>
      </c>
      <c r="L30" s="212">
        <v>0</v>
      </c>
      <c r="M30" s="212">
        <v>0</v>
      </c>
      <c r="N30" s="212">
        <v>0</v>
      </c>
      <c r="O30" s="212">
        <v>0</v>
      </c>
      <c r="P30" s="212">
        <v>0</v>
      </c>
      <c r="Q30" s="212">
        <v>0</v>
      </c>
      <c r="R30" s="212">
        <v>0</v>
      </c>
      <c r="S30" s="212">
        <v>0</v>
      </c>
      <c r="T30" s="212">
        <v>0</v>
      </c>
      <c r="U30" s="212">
        <v>0</v>
      </c>
      <c r="V30" s="212">
        <v>0</v>
      </c>
      <c r="W30" s="212">
        <v>0</v>
      </c>
      <c r="X30" s="212">
        <v>0</v>
      </c>
      <c r="Y30" s="212">
        <v>0</v>
      </c>
      <c r="Z30" s="212">
        <v>0</v>
      </c>
      <c r="AA30" s="212">
        <v>0</v>
      </c>
      <c r="AB30" s="212">
        <v>0</v>
      </c>
      <c r="AC30" s="212">
        <v>0</v>
      </c>
      <c r="AD30" s="212">
        <v>0</v>
      </c>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v>135575349</v>
      </c>
      <c r="BD30" s="212">
        <v>135415434</v>
      </c>
      <c r="BE30" s="212">
        <v>135415434</v>
      </c>
      <c r="BF30" s="212">
        <v>118784430</v>
      </c>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v>11654432</v>
      </c>
      <c r="CV30" s="212">
        <v>11654432</v>
      </c>
      <c r="CW30" s="212">
        <v>0</v>
      </c>
      <c r="CX30" s="212">
        <v>0</v>
      </c>
      <c r="CY30" s="212">
        <v>0</v>
      </c>
      <c r="CZ30" s="212">
        <v>0</v>
      </c>
      <c r="DA30" s="212">
        <v>0</v>
      </c>
      <c r="DB30" s="212">
        <v>0</v>
      </c>
      <c r="DC30" s="212">
        <v>0</v>
      </c>
      <c r="DD30" s="212">
        <v>0</v>
      </c>
      <c r="DE30" s="212">
        <v>0</v>
      </c>
      <c r="DF30" s="212">
        <v>0</v>
      </c>
      <c r="DG30" s="212"/>
      <c r="DH30" s="212"/>
      <c r="DI30" s="212"/>
      <c r="DJ30" s="212"/>
      <c r="DK30" s="212">
        <v>0</v>
      </c>
      <c r="DL30" s="212">
        <v>0</v>
      </c>
      <c r="DM30" s="212">
        <v>0</v>
      </c>
      <c r="DN30" s="212">
        <v>0</v>
      </c>
      <c r="DO30" s="212">
        <v>0</v>
      </c>
      <c r="DP30" s="212">
        <v>0</v>
      </c>
      <c r="DQ30" s="212">
        <v>0</v>
      </c>
      <c r="DR30" s="212">
        <v>0</v>
      </c>
      <c r="DS30" s="212">
        <v>0</v>
      </c>
      <c r="DT30" s="212">
        <v>0</v>
      </c>
      <c r="DU30" s="212">
        <v>0</v>
      </c>
      <c r="DV30" s="212">
        <v>0</v>
      </c>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v>0</v>
      </c>
      <c r="FL30" s="212">
        <v>0</v>
      </c>
      <c r="FM30" s="212">
        <v>0</v>
      </c>
      <c r="FN30" s="212">
        <v>0</v>
      </c>
      <c r="FO30" s="213">
        <v>0</v>
      </c>
      <c r="FP30" s="213">
        <v>0</v>
      </c>
      <c r="FQ30" s="213">
        <v>0</v>
      </c>
      <c r="FR30" s="213">
        <v>0</v>
      </c>
      <c r="FS30" s="215">
        <f t="shared" si="14"/>
        <v>160229781</v>
      </c>
      <c r="FT30" s="215">
        <f t="shared" si="15"/>
        <v>160069866</v>
      </c>
      <c r="FU30" s="215">
        <f t="shared" si="16"/>
        <v>148415434</v>
      </c>
      <c r="FV30" s="215">
        <f t="shared" si="17"/>
        <v>126784430</v>
      </c>
      <c r="FW30" s="216"/>
      <c r="FX30" s="217"/>
    </row>
    <row r="31" spans="1:180" s="242" customFormat="1" ht="27" thickTop="1" thickBot="1" x14ac:dyDescent="0.4">
      <c r="A31" s="249" t="s">
        <v>738</v>
      </c>
      <c r="B31" s="250">
        <f>SUM(B32:B35)</f>
        <v>964820747</v>
      </c>
      <c r="C31" s="250">
        <f t="shared" ref="C31:EL31" si="68">SUM(C32:C35)</f>
        <v>138929258.1094133</v>
      </c>
      <c r="D31" s="250">
        <f t="shared" si="68"/>
        <v>135291619.8641445</v>
      </c>
      <c r="E31" s="250">
        <f t="shared" si="68"/>
        <v>88354317.575107545</v>
      </c>
      <c r="F31" s="250">
        <f t="shared" si="68"/>
        <v>87523893.1673363</v>
      </c>
      <c r="G31" s="250">
        <f>SUM(G32:G35)</f>
        <v>120061128.89058672</v>
      </c>
      <c r="H31" s="250">
        <f>SUM(H32:H35)</f>
        <v>116917522.13585553</v>
      </c>
      <c r="I31" s="250">
        <f>SUM(I32:I35)</f>
        <v>76354824.424892455</v>
      </c>
      <c r="J31" s="250">
        <f>SUM(J32:J35)</f>
        <v>75637180.832663715</v>
      </c>
      <c r="K31" s="250">
        <f t="shared" si="68"/>
        <v>0</v>
      </c>
      <c r="L31" s="250">
        <f t="shared" si="68"/>
        <v>0</v>
      </c>
      <c r="M31" s="250">
        <f t="shared" si="68"/>
        <v>0</v>
      </c>
      <c r="N31" s="250">
        <f t="shared" si="68"/>
        <v>0</v>
      </c>
      <c r="O31" s="250">
        <f t="shared" ref="O31:Z31" si="69">SUM(O32:O35)</f>
        <v>0</v>
      </c>
      <c r="P31" s="250">
        <f t="shared" si="69"/>
        <v>0</v>
      </c>
      <c r="Q31" s="250">
        <f t="shared" si="69"/>
        <v>0</v>
      </c>
      <c r="R31" s="250">
        <f t="shared" si="69"/>
        <v>0</v>
      </c>
      <c r="S31" s="250">
        <f t="shared" si="69"/>
        <v>0</v>
      </c>
      <c r="T31" s="250">
        <f t="shared" si="69"/>
        <v>0</v>
      </c>
      <c r="U31" s="250">
        <f t="shared" si="69"/>
        <v>0</v>
      </c>
      <c r="V31" s="250">
        <f t="shared" si="69"/>
        <v>0</v>
      </c>
      <c r="W31" s="250">
        <f t="shared" si="69"/>
        <v>0</v>
      </c>
      <c r="X31" s="250">
        <f t="shared" si="69"/>
        <v>0</v>
      </c>
      <c r="Y31" s="250">
        <f t="shared" si="69"/>
        <v>0</v>
      </c>
      <c r="Z31" s="250">
        <f t="shared" si="69"/>
        <v>0</v>
      </c>
      <c r="AA31" s="250">
        <f t="shared" si="68"/>
        <v>0</v>
      </c>
      <c r="AB31" s="250">
        <f t="shared" si="68"/>
        <v>0</v>
      </c>
      <c r="AC31" s="250">
        <f t="shared" si="68"/>
        <v>0</v>
      </c>
      <c r="AD31" s="250">
        <f t="shared" si="68"/>
        <v>0</v>
      </c>
      <c r="AE31" s="250">
        <f t="shared" si="68"/>
        <v>0</v>
      </c>
      <c r="AF31" s="250">
        <f t="shared" si="68"/>
        <v>0</v>
      </c>
      <c r="AG31" s="250">
        <f t="shared" si="68"/>
        <v>0</v>
      </c>
      <c r="AH31" s="250">
        <f t="shared" si="68"/>
        <v>0</v>
      </c>
      <c r="AI31" s="250">
        <f t="shared" ref="AI31:AP31" si="70">SUM(AI32:AI35)</f>
        <v>53073207</v>
      </c>
      <c r="AJ31" s="250">
        <f t="shared" si="70"/>
        <v>51167778</v>
      </c>
      <c r="AK31" s="250">
        <f t="shared" si="70"/>
        <v>51167778</v>
      </c>
      <c r="AL31" s="250">
        <f t="shared" si="70"/>
        <v>51167778</v>
      </c>
      <c r="AM31" s="250">
        <f t="shared" si="70"/>
        <v>0</v>
      </c>
      <c r="AN31" s="250">
        <f t="shared" si="70"/>
        <v>0</v>
      </c>
      <c r="AO31" s="250">
        <f t="shared" si="70"/>
        <v>0</v>
      </c>
      <c r="AP31" s="250">
        <f t="shared" si="70"/>
        <v>0</v>
      </c>
      <c r="AQ31" s="250">
        <f t="shared" si="68"/>
        <v>0</v>
      </c>
      <c r="AR31" s="250">
        <f t="shared" si="68"/>
        <v>0</v>
      </c>
      <c r="AS31" s="250">
        <f t="shared" si="68"/>
        <v>0</v>
      </c>
      <c r="AT31" s="250">
        <f t="shared" si="68"/>
        <v>0</v>
      </c>
      <c r="AU31" s="250">
        <f t="shared" ref="AU31:BB31" si="71">SUM(AU32:AU35)</f>
        <v>0</v>
      </c>
      <c r="AV31" s="250">
        <f t="shared" si="71"/>
        <v>0</v>
      </c>
      <c r="AW31" s="250">
        <f t="shared" si="71"/>
        <v>0</v>
      </c>
      <c r="AX31" s="250">
        <f t="shared" si="71"/>
        <v>0</v>
      </c>
      <c r="AY31" s="250">
        <f t="shared" si="71"/>
        <v>0</v>
      </c>
      <c r="AZ31" s="250">
        <f t="shared" si="71"/>
        <v>0</v>
      </c>
      <c r="BA31" s="250">
        <f t="shared" si="71"/>
        <v>0</v>
      </c>
      <c r="BB31" s="250">
        <f t="shared" si="71"/>
        <v>0</v>
      </c>
      <c r="BC31" s="250">
        <f t="shared" si="68"/>
        <v>486788756</v>
      </c>
      <c r="BD31" s="250">
        <f t="shared" si="68"/>
        <v>483114298</v>
      </c>
      <c r="BE31" s="250">
        <f t="shared" si="68"/>
        <v>483114298</v>
      </c>
      <c r="BF31" s="250">
        <f t="shared" si="68"/>
        <v>453255425</v>
      </c>
      <c r="BG31" s="250">
        <f t="shared" ref="BG31:BN31" si="72">SUM(BG32:BG35)</f>
        <v>0</v>
      </c>
      <c r="BH31" s="250">
        <f t="shared" si="72"/>
        <v>0</v>
      </c>
      <c r="BI31" s="250">
        <f t="shared" si="72"/>
        <v>0</v>
      </c>
      <c r="BJ31" s="250">
        <f t="shared" si="72"/>
        <v>0</v>
      </c>
      <c r="BK31" s="250">
        <f t="shared" si="72"/>
        <v>0</v>
      </c>
      <c r="BL31" s="250">
        <f t="shared" si="72"/>
        <v>0</v>
      </c>
      <c r="BM31" s="250">
        <f t="shared" si="72"/>
        <v>0</v>
      </c>
      <c r="BN31" s="250">
        <f t="shared" si="72"/>
        <v>0</v>
      </c>
      <c r="BO31" s="250">
        <f t="shared" si="68"/>
        <v>0</v>
      </c>
      <c r="BP31" s="250">
        <f t="shared" si="68"/>
        <v>0</v>
      </c>
      <c r="BQ31" s="250">
        <f t="shared" si="68"/>
        <v>0</v>
      </c>
      <c r="BR31" s="250">
        <f t="shared" si="68"/>
        <v>0</v>
      </c>
      <c r="BS31" s="250">
        <f t="shared" si="68"/>
        <v>0</v>
      </c>
      <c r="BT31" s="250">
        <f t="shared" si="68"/>
        <v>0</v>
      </c>
      <c r="BU31" s="250">
        <f t="shared" si="68"/>
        <v>0</v>
      </c>
      <c r="BV31" s="250">
        <f t="shared" si="68"/>
        <v>0</v>
      </c>
      <c r="BW31" s="250">
        <f t="shared" si="68"/>
        <v>0</v>
      </c>
      <c r="BX31" s="250">
        <f t="shared" si="68"/>
        <v>0</v>
      </c>
      <c r="BY31" s="250">
        <f t="shared" si="68"/>
        <v>0</v>
      </c>
      <c r="BZ31" s="250">
        <f t="shared" si="68"/>
        <v>0</v>
      </c>
      <c r="CA31" s="250">
        <f t="shared" ref="CA31:CH31" si="73">SUM(CA32:CA35)</f>
        <v>0</v>
      </c>
      <c r="CB31" s="250">
        <f t="shared" si="73"/>
        <v>0</v>
      </c>
      <c r="CC31" s="250">
        <f t="shared" si="73"/>
        <v>0</v>
      </c>
      <c r="CD31" s="250">
        <f t="shared" si="73"/>
        <v>0</v>
      </c>
      <c r="CE31" s="250">
        <f t="shared" si="73"/>
        <v>0</v>
      </c>
      <c r="CF31" s="250">
        <f t="shared" si="73"/>
        <v>0</v>
      </c>
      <c r="CG31" s="250">
        <f t="shared" si="73"/>
        <v>0</v>
      </c>
      <c r="CH31" s="250">
        <f t="shared" si="73"/>
        <v>0</v>
      </c>
      <c r="CI31" s="250">
        <f t="shared" si="68"/>
        <v>0</v>
      </c>
      <c r="CJ31" s="250">
        <f t="shared" si="68"/>
        <v>0</v>
      </c>
      <c r="CK31" s="250">
        <f t="shared" si="68"/>
        <v>0</v>
      </c>
      <c r="CL31" s="250">
        <f t="shared" si="68"/>
        <v>0</v>
      </c>
      <c r="CM31" s="250">
        <f t="shared" ref="CM31:CP31" si="74">SUM(CM32:CM35)</f>
        <v>0</v>
      </c>
      <c r="CN31" s="250">
        <f t="shared" si="74"/>
        <v>0</v>
      </c>
      <c r="CO31" s="250">
        <f t="shared" si="74"/>
        <v>0</v>
      </c>
      <c r="CP31" s="250">
        <f t="shared" si="74"/>
        <v>0</v>
      </c>
      <c r="CQ31" s="250">
        <f t="shared" si="68"/>
        <v>0</v>
      </c>
      <c r="CR31" s="250">
        <f t="shared" si="68"/>
        <v>0</v>
      </c>
      <c r="CS31" s="250">
        <f t="shared" si="68"/>
        <v>0</v>
      </c>
      <c r="CT31" s="250">
        <f t="shared" si="68"/>
        <v>0</v>
      </c>
      <c r="CU31" s="250">
        <f t="shared" si="68"/>
        <v>4842044</v>
      </c>
      <c r="CV31" s="250">
        <f t="shared" si="68"/>
        <v>4230802</v>
      </c>
      <c r="CW31" s="250">
        <f t="shared" si="68"/>
        <v>0</v>
      </c>
      <c r="CX31" s="250">
        <f t="shared" si="68"/>
        <v>0</v>
      </c>
      <c r="CY31" s="250">
        <f t="shared" ref="CY31:DB31" si="75">SUM(CY32:CY35)</f>
        <v>0</v>
      </c>
      <c r="CZ31" s="250">
        <f t="shared" si="75"/>
        <v>0</v>
      </c>
      <c r="DA31" s="250">
        <f t="shared" si="75"/>
        <v>0</v>
      </c>
      <c r="DB31" s="250">
        <f t="shared" si="75"/>
        <v>0</v>
      </c>
      <c r="DC31" s="250">
        <f t="shared" si="68"/>
        <v>0</v>
      </c>
      <c r="DD31" s="250">
        <f t="shared" si="68"/>
        <v>0</v>
      </c>
      <c r="DE31" s="250">
        <f t="shared" si="68"/>
        <v>0</v>
      </c>
      <c r="DF31" s="250">
        <f t="shared" si="68"/>
        <v>0</v>
      </c>
      <c r="DG31" s="250">
        <f>SUM(DG32:DG35)</f>
        <v>0</v>
      </c>
      <c r="DH31" s="250">
        <f>SUM(DH32:DH35)</f>
        <v>0</v>
      </c>
      <c r="DI31" s="250">
        <f>SUM(DI32:DI35)</f>
        <v>0</v>
      </c>
      <c r="DJ31" s="250">
        <f>SUM(DJ32:DJ35)</f>
        <v>0</v>
      </c>
      <c r="DK31" s="250">
        <f t="shared" si="68"/>
        <v>0</v>
      </c>
      <c r="DL31" s="250">
        <f t="shared" si="68"/>
        <v>0</v>
      </c>
      <c r="DM31" s="250">
        <f t="shared" si="68"/>
        <v>0</v>
      </c>
      <c r="DN31" s="250">
        <f t="shared" si="68"/>
        <v>0</v>
      </c>
      <c r="DO31" s="250">
        <f t="shared" si="68"/>
        <v>100357095</v>
      </c>
      <c r="DP31" s="250">
        <f t="shared" si="68"/>
        <v>100357095</v>
      </c>
      <c r="DQ31" s="250">
        <f t="shared" si="68"/>
        <v>100357095</v>
      </c>
      <c r="DR31" s="250">
        <f t="shared" si="68"/>
        <v>0</v>
      </c>
      <c r="DS31" s="250">
        <f t="shared" ref="DS31:DV31" si="76">SUM(DS32:DS35)</f>
        <v>60769258</v>
      </c>
      <c r="DT31" s="250">
        <f t="shared" si="76"/>
        <v>53717912</v>
      </c>
      <c r="DU31" s="250">
        <f t="shared" si="76"/>
        <v>10842065</v>
      </c>
      <c r="DV31" s="250">
        <f t="shared" si="76"/>
        <v>0</v>
      </c>
      <c r="DW31" s="250">
        <f t="shared" si="68"/>
        <v>0</v>
      </c>
      <c r="DX31" s="250">
        <f t="shared" si="68"/>
        <v>0</v>
      </c>
      <c r="DY31" s="250">
        <f t="shared" si="68"/>
        <v>0</v>
      </c>
      <c r="DZ31" s="250">
        <f t="shared" si="68"/>
        <v>0</v>
      </c>
      <c r="EA31" s="250">
        <f t="shared" si="68"/>
        <v>0</v>
      </c>
      <c r="EB31" s="250">
        <f t="shared" si="68"/>
        <v>0</v>
      </c>
      <c r="EC31" s="250">
        <f t="shared" si="68"/>
        <v>0</v>
      </c>
      <c r="ED31" s="250">
        <f t="shared" si="68"/>
        <v>0</v>
      </c>
      <c r="EE31" s="250">
        <f t="shared" si="68"/>
        <v>0</v>
      </c>
      <c r="EF31" s="250">
        <f t="shared" si="68"/>
        <v>0</v>
      </c>
      <c r="EG31" s="250">
        <f t="shared" si="68"/>
        <v>0</v>
      </c>
      <c r="EH31" s="250">
        <f t="shared" si="68"/>
        <v>0</v>
      </c>
      <c r="EI31" s="250">
        <f t="shared" si="68"/>
        <v>0</v>
      </c>
      <c r="EJ31" s="250">
        <f t="shared" si="68"/>
        <v>0</v>
      </c>
      <c r="EK31" s="250">
        <f t="shared" si="68"/>
        <v>0</v>
      </c>
      <c r="EL31" s="250">
        <f t="shared" si="68"/>
        <v>0</v>
      </c>
      <c r="EM31" s="250">
        <f t="shared" ref="EM31:FR31" si="77">SUM(EM32:EM35)</f>
        <v>0</v>
      </c>
      <c r="EN31" s="250">
        <f t="shared" si="77"/>
        <v>0</v>
      </c>
      <c r="EO31" s="250">
        <f t="shared" si="77"/>
        <v>0</v>
      </c>
      <c r="EP31" s="250">
        <f t="shared" si="77"/>
        <v>0</v>
      </c>
      <c r="EQ31" s="250">
        <f t="shared" si="77"/>
        <v>0</v>
      </c>
      <c r="ER31" s="250">
        <f t="shared" si="77"/>
        <v>0</v>
      </c>
      <c r="ES31" s="250">
        <f t="shared" si="77"/>
        <v>0</v>
      </c>
      <c r="ET31" s="250">
        <f t="shared" si="77"/>
        <v>0</v>
      </c>
      <c r="EU31" s="250">
        <f t="shared" si="77"/>
        <v>0</v>
      </c>
      <c r="EV31" s="250">
        <f t="shared" si="77"/>
        <v>0</v>
      </c>
      <c r="EW31" s="250">
        <f t="shared" si="77"/>
        <v>0</v>
      </c>
      <c r="EX31" s="250">
        <f t="shared" si="77"/>
        <v>0</v>
      </c>
      <c r="EY31" s="250">
        <f t="shared" ref="EY31:FB31" si="78">SUM(EY32:EY35)</f>
        <v>0</v>
      </c>
      <c r="EZ31" s="250">
        <f t="shared" si="78"/>
        <v>0</v>
      </c>
      <c r="FA31" s="250">
        <f t="shared" si="78"/>
        <v>0</v>
      </c>
      <c r="FB31" s="250">
        <f t="shared" si="78"/>
        <v>0</v>
      </c>
      <c r="FC31" s="250">
        <f t="shared" si="77"/>
        <v>0</v>
      </c>
      <c r="FD31" s="250">
        <f t="shared" si="77"/>
        <v>0</v>
      </c>
      <c r="FE31" s="250">
        <f t="shared" si="77"/>
        <v>0</v>
      </c>
      <c r="FF31" s="250">
        <f t="shared" si="77"/>
        <v>0</v>
      </c>
      <c r="FG31" s="250">
        <f t="shared" si="77"/>
        <v>0</v>
      </c>
      <c r="FH31" s="250">
        <f t="shared" si="77"/>
        <v>0</v>
      </c>
      <c r="FI31" s="250">
        <f t="shared" si="77"/>
        <v>0</v>
      </c>
      <c r="FJ31" s="250">
        <f t="shared" si="77"/>
        <v>0</v>
      </c>
      <c r="FK31" s="250">
        <f t="shared" si="77"/>
        <v>0</v>
      </c>
      <c r="FL31" s="250">
        <f t="shared" si="77"/>
        <v>0</v>
      </c>
      <c r="FM31" s="250">
        <f t="shared" si="77"/>
        <v>0</v>
      </c>
      <c r="FN31" s="250">
        <f t="shared" si="77"/>
        <v>0</v>
      </c>
      <c r="FO31" s="250">
        <f t="shared" si="77"/>
        <v>0</v>
      </c>
      <c r="FP31" s="250">
        <f t="shared" si="77"/>
        <v>0</v>
      </c>
      <c r="FQ31" s="250">
        <f t="shared" si="77"/>
        <v>0</v>
      </c>
      <c r="FR31" s="250">
        <f t="shared" si="77"/>
        <v>0</v>
      </c>
      <c r="FS31" s="250">
        <f t="shared" si="14"/>
        <v>964820747</v>
      </c>
      <c r="FT31" s="250">
        <f t="shared" si="15"/>
        <v>944797027</v>
      </c>
      <c r="FU31" s="250">
        <f t="shared" si="16"/>
        <v>810190378</v>
      </c>
      <c r="FV31" s="250">
        <f t="shared" si="17"/>
        <v>667584277</v>
      </c>
      <c r="FW31" s="216"/>
      <c r="FX31" s="217"/>
    </row>
    <row r="32" spans="1:180" s="218" customFormat="1" ht="14" thickTop="1" thickBot="1" x14ac:dyDescent="0.35">
      <c r="A32" s="214" t="s">
        <v>739</v>
      </c>
      <c r="B32" s="213">
        <f t="shared" ref="B32:B35" si="79">+C32+G32+K32+O32+S32+W32+AA32+AE32+AI32+AM32+AQ32+AU32+AY32+BC32+BG32+BK32+BO32+BS32+BW32+CA32+CE32+CI32+CM32+CQ32+CU32+CY32+DC32+DG32+DK32+DO32+DS32+DW32+EA32+EE32+EI32+EM32+EQ32+EU32+EY32+FC32+FG32+FK32+FO32</f>
        <v>39065289</v>
      </c>
      <c r="C32" s="212">
        <v>0</v>
      </c>
      <c r="D32" s="212">
        <v>0</v>
      </c>
      <c r="E32" s="212">
        <v>0</v>
      </c>
      <c r="F32" s="212">
        <v>0</v>
      </c>
      <c r="G32" s="212">
        <v>0</v>
      </c>
      <c r="H32" s="212">
        <v>0</v>
      </c>
      <c r="I32" s="212">
        <v>0</v>
      </c>
      <c r="J32" s="212">
        <v>0</v>
      </c>
      <c r="K32" s="212">
        <v>0</v>
      </c>
      <c r="L32" s="212">
        <v>0</v>
      </c>
      <c r="M32" s="212">
        <v>0</v>
      </c>
      <c r="N32" s="212">
        <v>0</v>
      </c>
      <c r="O32" s="212">
        <v>0</v>
      </c>
      <c r="P32" s="212">
        <v>0</v>
      </c>
      <c r="Q32" s="212">
        <v>0</v>
      </c>
      <c r="R32" s="212">
        <v>0</v>
      </c>
      <c r="S32" s="212">
        <v>0</v>
      </c>
      <c r="T32" s="212">
        <v>0</v>
      </c>
      <c r="U32" s="212">
        <v>0</v>
      </c>
      <c r="V32" s="212">
        <v>0</v>
      </c>
      <c r="W32" s="212">
        <v>0</v>
      </c>
      <c r="X32" s="212">
        <v>0</v>
      </c>
      <c r="Y32" s="212">
        <v>0</v>
      </c>
      <c r="Z32" s="212">
        <v>0</v>
      </c>
      <c r="AA32" s="212">
        <v>0</v>
      </c>
      <c r="AB32" s="212">
        <v>0</v>
      </c>
      <c r="AC32" s="212">
        <v>0</v>
      </c>
      <c r="AD32" s="212">
        <v>0</v>
      </c>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v>39065283</v>
      </c>
      <c r="BD32" s="212">
        <v>39065283</v>
      </c>
      <c r="BE32" s="212">
        <v>39065283</v>
      </c>
      <c r="BF32" s="212">
        <v>33263468</v>
      </c>
      <c r="BG32" s="212"/>
      <c r="BH32" s="212"/>
      <c r="BI32" s="212"/>
      <c r="BJ32" s="212"/>
      <c r="BK32" s="212"/>
      <c r="BL32" s="212"/>
      <c r="BM32" s="212"/>
      <c r="BN32" s="212"/>
      <c r="BO32" s="212"/>
      <c r="BP32" s="212"/>
      <c r="BQ32" s="212"/>
      <c r="BR32" s="212"/>
      <c r="BS32" s="212"/>
      <c r="BT32" s="212"/>
      <c r="BU32" s="212"/>
      <c r="BV32" s="212"/>
      <c r="BW32" s="212"/>
      <c r="BX32" s="212"/>
      <c r="BY32" s="212"/>
      <c r="BZ32" s="212"/>
      <c r="CA32" s="212"/>
      <c r="CB32" s="212"/>
      <c r="CC32" s="212"/>
      <c r="CD32" s="212"/>
      <c r="CE32" s="212"/>
      <c r="CF32" s="212"/>
      <c r="CG32" s="212"/>
      <c r="CH32" s="212"/>
      <c r="CI32" s="212"/>
      <c r="CJ32" s="212"/>
      <c r="CK32" s="212"/>
      <c r="CL32" s="212"/>
      <c r="CM32" s="212"/>
      <c r="CN32" s="212"/>
      <c r="CO32" s="212"/>
      <c r="CP32" s="212"/>
      <c r="CQ32" s="212"/>
      <c r="CR32" s="212"/>
      <c r="CS32" s="212"/>
      <c r="CT32" s="212"/>
      <c r="CU32" s="212">
        <v>0</v>
      </c>
      <c r="CV32" s="212">
        <v>0</v>
      </c>
      <c r="CW32" s="212">
        <v>0</v>
      </c>
      <c r="CX32" s="212">
        <v>0</v>
      </c>
      <c r="CY32" s="212">
        <v>0</v>
      </c>
      <c r="CZ32" s="212">
        <v>0</v>
      </c>
      <c r="DA32" s="212">
        <v>0</v>
      </c>
      <c r="DB32" s="212">
        <v>0</v>
      </c>
      <c r="DC32" s="212">
        <v>0</v>
      </c>
      <c r="DD32" s="212">
        <v>0</v>
      </c>
      <c r="DE32" s="212">
        <v>0</v>
      </c>
      <c r="DF32" s="212">
        <v>0</v>
      </c>
      <c r="DG32" s="212"/>
      <c r="DH32" s="212"/>
      <c r="DI32" s="212"/>
      <c r="DJ32" s="212"/>
      <c r="DK32" s="212"/>
      <c r="DL32" s="212">
        <v>0</v>
      </c>
      <c r="DM32" s="212">
        <v>0</v>
      </c>
      <c r="DN32" s="212">
        <v>0</v>
      </c>
      <c r="DO32" s="212">
        <v>0</v>
      </c>
      <c r="DP32" s="212">
        <v>0</v>
      </c>
      <c r="DQ32" s="212">
        <v>0</v>
      </c>
      <c r="DR32" s="212">
        <v>0</v>
      </c>
      <c r="DS32" s="212">
        <v>6</v>
      </c>
      <c r="DT32" s="212">
        <v>0</v>
      </c>
      <c r="DU32" s="212">
        <v>0</v>
      </c>
      <c r="DV32" s="212">
        <v>0</v>
      </c>
      <c r="DW32" s="212"/>
      <c r="DX32" s="212"/>
      <c r="DY32" s="212"/>
      <c r="DZ32" s="212"/>
      <c r="EA32" s="212"/>
      <c r="EB32" s="212"/>
      <c r="EC32" s="212"/>
      <c r="ED32" s="212"/>
      <c r="EE32" s="212"/>
      <c r="EF32" s="212"/>
      <c r="EG32" s="212"/>
      <c r="EH32" s="212"/>
      <c r="EI32" s="212"/>
      <c r="EJ32" s="212"/>
      <c r="EK32" s="212"/>
      <c r="EL32" s="212"/>
      <c r="EM32" s="212"/>
      <c r="EN32" s="212"/>
      <c r="EO32" s="212"/>
      <c r="EP32" s="212"/>
      <c r="EQ32" s="212"/>
      <c r="ER32" s="212"/>
      <c r="ES32" s="212"/>
      <c r="ET32" s="212"/>
      <c r="EU32" s="212"/>
      <c r="EV32" s="212"/>
      <c r="EW32" s="212"/>
      <c r="EX32" s="212"/>
      <c r="EY32" s="212"/>
      <c r="EZ32" s="212"/>
      <c r="FA32" s="212"/>
      <c r="FB32" s="212"/>
      <c r="FC32" s="212"/>
      <c r="FD32" s="212"/>
      <c r="FE32" s="212"/>
      <c r="FF32" s="212"/>
      <c r="FG32" s="212"/>
      <c r="FH32" s="212"/>
      <c r="FI32" s="212"/>
      <c r="FJ32" s="212"/>
      <c r="FK32" s="212">
        <v>0</v>
      </c>
      <c r="FL32" s="212">
        <v>0</v>
      </c>
      <c r="FM32" s="212">
        <v>0</v>
      </c>
      <c r="FN32" s="212">
        <v>0</v>
      </c>
      <c r="FO32" s="213">
        <v>0</v>
      </c>
      <c r="FP32" s="213">
        <v>0</v>
      </c>
      <c r="FQ32" s="213">
        <v>0</v>
      </c>
      <c r="FR32" s="213">
        <v>0</v>
      </c>
      <c r="FS32" s="215">
        <f t="shared" si="14"/>
        <v>39065289</v>
      </c>
      <c r="FT32" s="215">
        <f t="shared" si="15"/>
        <v>39065283</v>
      </c>
      <c r="FU32" s="215">
        <f t="shared" si="16"/>
        <v>39065283</v>
      </c>
      <c r="FV32" s="215">
        <f t="shared" si="17"/>
        <v>33263468</v>
      </c>
      <c r="FW32" s="216"/>
      <c r="FX32" s="217"/>
    </row>
    <row r="33" spans="1:180" s="218" customFormat="1" ht="14" thickTop="1" thickBot="1" x14ac:dyDescent="0.35">
      <c r="A33" s="214" t="s">
        <v>740</v>
      </c>
      <c r="B33" s="213">
        <f t="shared" si="79"/>
        <v>683725962</v>
      </c>
      <c r="C33" s="212">
        <v>138929258.1094133</v>
      </c>
      <c r="D33" s="212">
        <v>135291619.8641445</v>
      </c>
      <c r="E33" s="212">
        <v>88354317.575107545</v>
      </c>
      <c r="F33" s="212">
        <v>87523893.1673363</v>
      </c>
      <c r="G33" s="212">
        <v>120061128.89058672</v>
      </c>
      <c r="H33" s="212">
        <v>116917522.13585553</v>
      </c>
      <c r="I33" s="212">
        <v>76354824.424892455</v>
      </c>
      <c r="J33" s="212">
        <v>75637180.832663715</v>
      </c>
      <c r="K33" s="212">
        <v>0</v>
      </c>
      <c r="L33" s="212">
        <v>0</v>
      </c>
      <c r="M33" s="212">
        <v>0</v>
      </c>
      <c r="N33" s="212">
        <v>0</v>
      </c>
      <c r="O33" s="212">
        <v>0</v>
      </c>
      <c r="P33" s="212">
        <v>0</v>
      </c>
      <c r="Q33" s="212">
        <v>0</v>
      </c>
      <c r="R33" s="212">
        <v>0</v>
      </c>
      <c r="S33" s="212">
        <v>0</v>
      </c>
      <c r="T33" s="212">
        <v>0</v>
      </c>
      <c r="U33" s="212">
        <v>0</v>
      </c>
      <c r="V33" s="212">
        <v>0</v>
      </c>
      <c r="W33" s="212">
        <v>0</v>
      </c>
      <c r="X33" s="212">
        <v>0</v>
      </c>
      <c r="Y33" s="212">
        <v>0</v>
      </c>
      <c r="Z33" s="212">
        <v>0</v>
      </c>
      <c r="AA33" s="212">
        <v>0</v>
      </c>
      <c r="AB33" s="212">
        <v>0</v>
      </c>
      <c r="AC33" s="212">
        <v>0</v>
      </c>
      <c r="AD33" s="212">
        <v>0</v>
      </c>
      <c r="AE33" s="212"/>
      <c r="AF33" s="212"/>
      <c r="AG33" s="212"/>
      <c r="AH33" s="212"/>
      <c r="AI33" s="212">
        <v>53073207</v>
      </c>
      <c r="AJ33" s="212">
        <v>51167778</v>
      </c>
      <c r="AK33" s="212">
        <v>51167778</v>
      </c>
      <c r="AL33" s="212">
        <v>51167778</v>
      </c>
      <c r="AM33" s="212"/>
      <c r="AN33" s="212"/>
      <c r="AO33" s="212"/>
      <c r="AP33" s="212"/>
      <c r="AQ33" s="212"/>
      <c r="AR33" s="212"/>
      <c r="AS33" s="212"/>
      <c r="AT33" s="212"/>
      <c r="AU33" s="212"/>
      <c r="AV33" s="212"/>
      <c r="AW33" s="212"/>
      <c r="AX33" s="212"/>
      <c r="AY33" s="212"/>
      <c r="AZ33" s="212"/>
      <c r="BA33" s="212"/>
      <c r="BB33" s="212"/>
      <c r="BC33" s="212">
        <v>221158619</v>
      </c>
      <c r="BD33" s="212">
        <v>220385049</v>
      </c>
      <c r="BE33" s="212">
        <v>220385049</v>
      </c>
      <c r="BF33" s="212">
        <v>212802668</v>
      </c>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v>1377403</v>
      </c>
      <c r="CV33" s="212">
        <v>1213344</v>
      </c>
      <c r="CW33" s="212">
        <v>0</v>
      </c>
      <c r="CX33" s="212">
        <v>0</v>
      </c>
      <c r="CY33" s="212">
        <v>0</v>
      </c>
      <c r="CZ33" s="212">
        <v>0</v>
      </c>
      <c r="DA33" s="212">
        <v>0</v>
      </c>
      <c r="DB33" s="212">
        <v>0</v>
      </c>
      <c r="DC33" s="212">
        <v>0</v>
      </c>
      <c r="DD33" s="212">
        <v>0</v>
      </c>
      <c r="DE33" s="212">
        <v>0</v>
      </c>
      <c r="DF33" s="212">
        <v>0</v>
      </c>
      <c r="DG33" s="212"/>
      <c r="DH33" s="212"/>
      <c r="DI33" s="212"/>
      <c r="DJ33" s="212"/>
      <c r="DK33" s="212"/>
      <c r="DL33" s="212"/>
      <c r="DM33" s="212"/>
      <c r="DN33" s="212">
        <v>0</v>
      </c>
      <c r="DO33" s="212">
        <v>100357095</v>
      </c>
      <c r="DP33" s="212">
        <v>100357095</v>
      </c>
      <c r="DQ33" s="212">
        <v>100357095</v>
      </c>
      <c r="DR33" s="212">
        <v>0</v>
      </c>
      <c r="DS33" s="212">
        <v>48769251</v>
      </c>
      <c r="DT33" s="212">
        <f>143504299-DP33</f>
        <v>43147204</v>
      </c>
      <c r="DU33" s="212">
        <f>111199160-DQ33</f>
        <v>10842065</v>
      </c>
      <c r="DV33" s="212">
        <v>0</v>
      </c>
      <c r="DW33" s="212"/>
      <c r="DX33" s="212"/>
      <c r="DY33" s="212"/>
      <c r="DZ33" s="212"/>
      <c r="EA33" s="212"/>
      <c r="EB33" s="212"/>
      <c r="EC33" s="212"/>
      <c r="ED33" s="212"/>
      <c r="EE33" s="212"/>
      <c r="EF33" s="212"/>
      <c r="EG33" s="212"/>
      <c r="EH33" s="212"/>
      <c r="EI33" s="212"/>
      <c r="EJ33" s="212"/>
      <c r="EK33" s="212"/>
      <c r="EL33" s="212"/>
      <c r="EM33" s="212"/>
      <c r="EN33" s="212"/>
      <c r="EO33" s="212"/>
      <c r="EP33" s="212"/>
      <c r="EQ33" s="212"/>
      <c r="ER33" s="212"/>
      <c r="ES33" s="212"/>
      <c r="ET33" s="212"/>
      <c r="EU33" s="212"/>
      <c r="EV33" s="212"/>
      <c r="EW33" s="212"/>
      <c r="EX33" s="212"/>
      <c r="EY33" s="212"/>
      <c r="EZ33" s="212"/>
      <c r="FA33" s="212"/>
      <c r="FB33" s="212"/>
      <c r="FC33" s="212"/>
      <c r="FD33" s="212"/>
      <c r="FE33" s="212"/>
      <c r="FF33" s="212"/>
      <c r="FG33" s="212"/>
      <c r="FH33" s="212"/>
      <c r="FI33" s="212"/>
      <c r="FJ33" s="212"/>
      <c r="FK33" s="212">
        <v>0</v>
      </c>
      <c r="FL33" s="212">
        <v>0</v>
      </c>
      <c r="FM33" s="212">
        <v>0</v>
      </c>
      <c r="FN33" s="212">
        <v>0</v>
      </c>
      <c r="FO33" s="213">
        <v>0</v>
      </c>
      <c r="FP33" s="213">
        <v>0</v>
      </c>
      <c r="FQ33" s="213">
        <v>0</v>
      </c>
      <c r="FR33" s="213">
        <v>0</v>
      </c>
      <c r="FS33" s="215">
        <f t="shared" si="14"/>
        <v>683725962</v>
      </c>
      <c r="FT33" s="215">
        <f t="shared" si="15"/>
        <v>668479612</v>
      </c>
      <c r="FU33" s="215">
        <f t="shared" si="16"/>
        <v>547461129</v>
      </c>
      <c r="FV33" s="215">
        <f t="shared" si="17"/>
        <v>427131520</v>
      </c>
      <c r="FW33" s="216"/>
      <c r="FX33" s="217"/>
    </row>
    <row r="34" spans="1:180" s="218" customFormat="1" ht="30" customHeight="1" thickTop="1" thickBot="1" x14ac:dyDescent="0.35">
      <c r="A34" s="214" t="s">
        <v>741</v>
      </c>
      <c r="B34" s="213">
        <f t="shared" si="79"/>
        <v>182860325</v>
      </c>
      <c r="C34" s="212">
        <v>0</v>
      </c>
      <c r="D34" s="212">
        <v>0</v>
      </c>
      <c r="E34" s="212">
        <v>0</v>
      </c>
      <c r="F34" s="212">
        <v>0</v>
      </c>
      <c r="G34" s="212">
        <v>0</v>
      </c>
      <c r="H34" s="212">
        <v>0</v>
      </c>
      <c r="I34" s="212">
        <v>0</v>
      </c>
      <c r="J34" s="212">
        <v>0</v>
      </c>
      <c r="K34" s="212">
        <v>0</v>
      </c>
      <c r="L34" s="212">
        <v>0</v>
      </c>
      <c r="M34" s="212">
        <v>0</v>
      </c>
      <c r="N34" s="212">
        <v>0</v>
      </c>
      <c r="O34" s="212">
        <v>0</v>
      </c>
      <c r="P34" s="212">
        <v>0</v>
      </c>
      <c r="Q34" s="212">
        <v>0</v>
      </c>
      <c r="R34" s="212">
        <v>0</v>
      </c>
      <c r="S34" s="212">
        <v>0</v>
      </c>
      <c r="T34" s="212">
        <v>0</v>
      </c>
      <c r="U34" s="212">
        <v>0</v>
      </c>
      <c r="V34" s="212">
        <v>0</v>
      </c>
      <c r="W34" s="212">
        <v>0</v>
      </c>
      <c r="X34" s="212">
        <v>0</v>
      </c>
      <c r="Y34" s="212">
        <v>0</v>
      </c>
      <c r="Z34" s="212">
        <v>0</v>
      </c>
      <c r="AA34" s="212">
        <v>0</v>
      </c>
      <c r="AB34" s="212">
        <v>0</v>
      </c>
      <c r="AC34" s="212">
        <v>0</v>
      </c>
      <c r="AD34" s="212">
        <v>0</v>
      </c>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v>182860324</v>
      </c>
      <c r="BD34" s="212">
        <v>179959439</v>
      </c>
      <c r="BE34" s="212">
        <v>179959439</v>
      </c>
      <c r="BF34" s="212">
        <v>172225666</v>
      </c>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C34" s="212"/>
      <c r="CD34" s="212"/>
      <c r="CE34" s="212"/>
      <c r="CF34" s="212"/>
      <c r="CG34" s="212"/>
      <c r="CH34" s="212"/>
      <c r="CI34" s="212"/>
      <c r="CJ34" s="212"/>
      <c r="CK34" s="212"/>
      <c r="CL34" s="212"/>
      <c r="CM34" s="212"/>
      <c r="CN34" s="212"/>
      <c r="CO34" s="212"/>
      <c r="CP34" s="212"/>
      <c r="CQ34" s="212"/>
      <c r="CR34" s="212"/>
      <c r="CS34" s="212"/>
      <c r="CT34" s="212"/>
      <c r="CU34" s="212"/>
      <c r="CV34" s="212"/>
      <c r="CW34" s="212"/>
      <c r="CX34" s="212"/>
      <c r="CY34" s="212"/>
      <c r="CZ34" s="212"/>
      <c r="DA34" s="212"/>
      <c r="DB34" s="212"/>
      <c r="DC34" s="212"/>
      <c r="DD34" s="212"/>
      <c r="DE34" s="212"/>
      <c r="DF34" s="212"/>
      <c r="DG34" s="212"/>
      <c r="DH34" s="212"/>
      <c r="DI34" s="212"/>
      <c r="DJ34" s="212"/>
      <c r="DK34" s="212"/>
      <c r="DL34" s="212">
        <v>0</v>
      </c>
      <c r="DM34" s="212">
        <v>0</v>
      </c>
      <c r="DN34" s="212">
        <v>0</v>
      </c>
      <c r="DO34" s="212">
        <v>0</v>
      </c>
      <c r="DP34" s="212">
        <v>0</v>
      </c>
      <c r="DQ34" s="212">
        <v>0</v>
      </c>
      <c r="DR34" s="212">
        <v>0</v>
      </c>
      <c r="DS34" s="212">
        <v>1</v>
      </c>
      <c r="DT34" s="212">
        <v>0</v>
      </c>
      <c r="DU34" s="212">
        <v>0</v>
      </c>
      <c r="DV34" s="212">
        <v>0</v>
      </c>
      <c r="DW34" s="212"/>
      <c r="DX34" s="212"/>
      <c r="DY34" s="212"/>
      <c r="DZ34" s="212"/>
      <c r="EA34" s="212"/>
      <c r="EB34" s="212"/>
      <c r="EC34" s="212"/>
      <c r="ED34" s="212"/>
      <c r="EE34" s="212"/>
      <c r="EF34" s="212"/>
      <c r="EG34" s="212"/>
      <c r="EH34" s="212"/>
      <c r="EI34" s="212"/>
      <c r="EJ34" s="212"/>
      <c r="EK34" s="212"/>
      <c r="EL34" s="212"/>
      <c r="EM34" s="212"/>
      <c r="EN34" s="212"/>
      <c r="EO34" s="212"/>
      <c r="EP34" s="212"/>
      <c r="EQ34" s="212"/>
      <c r="ER34" s="212"/>
      <c r="ES34" s="212"/>
      <c r="ET34" s="212"/>
      <c r="EU34" s="212"/>
      <c r="EV34" s="212"/>
      <c r="EW34" s="212"/>
      <c r="EX34" s="212"/>
      <c r="EY34" s="212"/>
      <c r="EZ34" s="212"/>
      <c r="FA34" s="212"/>
      <c r="FB34" s="212"/>
      <c r="FC34" s="212"/>
      <c r="FD34" s="212"/>
      <c r="FE34" s="212"/>
      <c r="FF34" s="212"/>
      <c r="FG34" s="212"/>
      <c r="FH34" s="212"/>
      <c r="FI34" s="212"/>
      <c r="FJ34" s="212"/>
      <c r="FK34" s="212">
        <v>0</v>
      </c>
      <c r="FL34" s="212">
        <v>0</v>
      </c>
      <c r="FM34" s="212">
        <v>0</v>
      </c>
      <c r="FN34" s="212">
        <v>0</v>
      </c>
      <c r="FO34" s="213">
        <v>0</v>
      </c>
      <c r="FP34" s="213">
        <v>0</v>
      </c>
      <c r="FQ34" s="213">
        <v>0</v>
      </c>
      <c r="FR34" s="213">
        <v>0</v>
      </c>
      <c r="FS34" s="215">
        <f t="shared" si="14"/>
        <v>182860325</v>
      </c>
      <c r="FT34" s="215">
        <f t="shared" si="15"/>
        <v>179959439</v>
      </c>
      <c r="FU34" s="215">
        <f t="shared" si="16"/>
        <v>179959439</v>
      </c>
      <c r="FV34" s="215">
        <f t="shared" si="17"/>
        <v>172225666</v>
      </c>
      <c r="FW34" s="216"/>
      <c r="FX34" s="217"/>
    </row>
    <row r="35" spans="1:180" s="218" customFormat="1" ht="27" thickTop="1" thickBot="1" x14ac:dyDescent="0.35">
      <c r="A35" s="214" t="s">
        <v>742</v>
      </c>
      <c r="B35" s="213">
        <f t="shared" si="79"/>
        <v>59169171</v>
      </c>
      <c r="C35" s="212">
        <v>0</v>
      </c>
      <c r="D35" s="212">
        <v>0</v>
      </c>
      <c r="E35" s="212">
        <v>0</v>
      </c>
      <c r="F35" s="212">
        <v>0</v>
      </c>
      <c r="G35" s="212">
        <v>0</v>
      </c>
      <c r="H35" s="212">
        <v>0</v>
      </c>
      <c r="I35" s="212">
        <v>0</v>
      </c>
      <c r="J35" s="212">
        <v>0</v>
      </c>
      <c r="K35" s="212">
        <v>0</v>
      </c>
      <c r="L35" s="212">
        <v>0</v>
      </c>
      <c r="M35" s="212">
        <v>0</v>
      </c>
      <c r="N35" s="212">
        <v>0</v>
      </c>
      <c r="O35" s="212">
        <v>0</v>
      </c>
      <c r="P35" s="212">
        <v>0</v>
      </c>
      <c r="Q35" s="212">
        <v>0</v>
      </c>
      <c r="R35" s="212">
        <v>0</v>
      </c>
      <c r="S35" s="212">
        <v>0</v>
      </c>
      <c r="T35" s="212">
        <v>0</v>
      </c>
      <c r="U35" s="212">
        <v>0</v>
      </c>
      <c r="V35" s="212">
        <v>0</v>
      </c>
      <c r="W35" s="212">
        <v>0</v>
      </c>
      <c r="X35" s="212">
        <v>0</v>
      </c>
      <c r="Y35" s="212">
        <v>0</v>
      </c>
      <c r="Z35" s="212">
        <v>0</v>
      </c>
      <c r="AA35" s="212">
        <v>0</v>
      </c>
      <c r="AB35" s="212">
        <v>0</v>
      </c>
      <c r="AC35" s="212">
        <v>0</v>
      </c>
      <c r="AD35" s="212">
        <v>0</v>
      </c>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v>43704530</v>
      </c>
      <c r="BD35" s="212">
        <v>43704527</v>
      </c>
      <c r="BE35" s="212">
        <v>43704527</v>
      </c>
      <c r="BF35" s="212">
        <v>34963623</v>
      </c>
      <c r="BG35" s="212"/>
      <c r="BH35" s="212"/>
      <c r="BI35" s="212"/>
      <c r="BJ35" s="212"/>
      <c r="BK35" s="212"/>
      <c r="BL35" s="212"/>
      <c r="BM35" s="212"/>
      <c r="BN35" s="212"/>
      <c r="BO35" s="212"/>
      <c r="BP35" s="212"/>
      <c r="BQ35" s="212"/>
      <c r="BR35" s="212"/>
      <c r="BS35" s="212"/>
      <c r="BT35" s="212"/>
      <c r="BU35" s="212"/>
      <c r="BV35" s="212"/>
      <c r="BW35" s="212"/>
      <c r="BX35" s="212"/>
      <c r="BY35" s="212"/>
      <c r="BZ35" s="212"/>
      <c r="CA35" s="212"/>
      <c r="CB35" s="212"/>
      <c r="CC35" s="212"/>
      <c r="CD35" s="212"/>
      <c r="CE35" s="212"/>
      <c r="CF35" s="212"/>
      <c r="CG35" s="212"/>
      <c r="CH35" s="212"/>
      <c r="CI35" s="212"/>
      <c r="CJ35" s="212"/>
      <c r="CK35" s="212"/>
      <c r="CL35" s="212"/>
      <c r="CM35" s="212"/>
      <c r="CN35" s="212"/>
      <c r="CO35" s="212"/>
      <c r="CP35" s="212"/>
      <c r="CQ35" s="212"/>
      <c r="CR35" s="212"/>
      <c r="CS35" s="212"/>
      <c r="CT35" s="212"/>
      <c r="CU35" s="212">
        <v>3464641</v>
      </c>
      <c r="CV35" s="212">
        <v>3017458</v>
      </c>
      <c r="CW35" s="212">
        <v>0</v>
      </c>
      <c r="CX35" s="212">
        <v>0</v>
      </c>
      <c r="CY35" s="212">
        <v>0</v>
      </c>
      <c r="CZ35" s="212">
        <v>0</v>
      </c>
      <c r="DA35" s="212">
        <v>0</v>
      </c>
      <c r="DB35" s="212">
        <v>0</v>
      </c>
      <c r="DC35" s="212">
        <v>0</v>
      </c>
      <c r="DD35" s="212">
        <v>0</v>
      </c>
      <c r="DE35" s="212">
        <v>0</v>
      </c>
      <c r="DF35" s="212">
        <v>0</v>
      </c>
      <c r="DG35" s="212"/>
      <c r="DH35" s="212"/>
      <c r="DI35" s="212"/>
      <c r="DJ35" s="212"/>
      <c r="DK35" s="212">
        <v>0</v>
      </c>
      <c r="DL35" s="212">
        <v>0</v>
      </c>
      <c r="DM35" s="212">
        <v>0</v>
      </c>
      <c r="DN35" s="212">
        <v>0</v>
      </c>
      <c r="DO35" s="212">
        <v>0</v>
      </c>
      <c r="DP35" s="212">
        <v>0</v>
      </c>
      <c r="DQ35" s="212">
        <v>0</v>
      </c>
      <c r="DR35" s="212">
        <v>0</v>
      </c>
      <c r="DS35" s="212">
        <v>12000000</v>
      </c>
      <c r="DT35" s="212">
        <v>10570708</v>
      </c>
      <c r="DU35" s="212">
        <v>0</v>
      </c>
      <c r="DV35" s="212">
        <v>0</v>
      </c>
      <c r="DW35" s="212"/>
      <c r="DX35" s="212"/>
      <c r="DY35" s="212"/>
      <c r="DZ35" s="212"/>
      <c r="EA35" s="212"/>
      <c r="EB35" s="212"/>
      <c r="EC35" s="212"/>
      <c r="ED35" s="212"/>
      <c r="EE35" s="212"/>
      <c r="EF35" s="212"/>
      <c r="EG35" s="212"/>
      <c r="EH35" s="212"/>
      <c r="EI35" s="212"/>
      <c r="EJ35" s="212"/>
      <c r="EK35" s="212"/>
      <c r="EL35" s="212"/>
      <c r="EM35" s="212"/>
      <c r="EN35" s="212"/>
      <c r="EO35" s="212"/>
      <c r="EP35" s="212"/>
      <c r="EQ35" s="212"/>
      <c r="ER35" s="212"/>
      <c r="ES35" s="212"/>
      <c r="ET35" s="212"/>
      <c r="EU35" s="212"/>
      <c r="EV35" s="212"/>
      <c r="EW35" s="212"/>
      <c r="EX35" s="212"/>
      <c r="EY35" s="212"/>
      <c r="EZ35" s="212"/>
      <c r="FA35" s="212"/>
      <c r="FB35" s="212"/>
      <c r="FC35" s="212"/>
      <c r="FD35" s="212"/>
      <c r="FE35" s="212"/>
      <c r="FF35" s="212"/>
      <c r="FG35" s="212"/>
      <c r="FH35" s="212"/>
      <c r="FI35" s="212"/>
      <c r="FJ35" s="212"/>
      <c r="FK35" s="212">
        <v>0</v>
      </c>
      <c r="FL35" s="212">
        <v>0</v>
      </c>
      <c r="FM35" s="212">
        <v>0</v>
      </c>
      <c r="FN35" s="212">
        <v>0</v>
      </c>
      <c r="FO35" s="213">
        <v>0</v>
      </c>
      <c r="FP35" s="213">
        <v>0</v>
      </c>
      <c r="FQ35" s="213">
        <v>0</v>
      </c>
      <c r="FR35" s="213">
        <v>0</v>
      </c>
      <c r="FS35" s="215">
        <f t="shared" si="14"/>
        <v>59169171</v>
      </c>
      <c r="FT35" s="215">
        <f t="shared" si="15"/>
        <v>57292693</v>
      </c>
      <c r="FU35" s="215">
        <f t="shared" si="16"/>
        <v>43704527</v>
      </c>
      <c r="FV35" s="215">
        <f t="shared" si="17"/>
        <v>34963623</v>
      </c>
      <c r="FW35" s="216"/>
      <c r="FX35" s="217"/>
    </row>
    <row r="36" spans="1:180" s="218" customFormat="1" ht="25.5" customHeight="1" thickTop="1" thickBot="1" x14ac:dyDescent="0.35">
      <c r="A36" s="253" t="s">
        <v>743</v>
      </c>
      <c r="B36" s="246">
        <f>+B37</f>
        <v>12578978317</v>
      </c>
      <c r="C36" s="246">
        <f t="shared" ref="C36:EL36" si="80">+C37</f>
        <v>155901001.82543477</v>
      </c>
      <c r="D36" s="246">
        <f t="shared" si="80"/>
        <v>139830146.94108611</v>
      </c>
      <c r="E36" s="246">
        <f t="shared" si="80"/>
        <v>139830146.94108611</v>
      </c>
      <c r="F36" s="246">
        <f t="shared" si="80"/>
        <v>135305240.2646293</v>
      </c>
      <c r="G36" s="246">
        <f t="shared" si="80"/>
        <v>134727922.17456523</v>
      </c>
      <c r="H36" s="246">
        <f t="shared" si="80"/>
        <v>120839667.05891392</v>
      </c>
      <c r="I36" s="246">
        <f t="shared" si="80"/>
        <v>120839667.05891392</v>
      </c>
      <c r="J36" s="246">
        <f t="shared" si="80"/>
        <v>116929292.73537071</v>
      </c>
      <c r="K36" s="246">
        <f t="shared" si="80"/>
        <v>80000000</v>
      </c>
      <c r="L36" s="246">
        <f t="shared" si="80"/>
        <v>77940579</v>
      </c>
      <c r="M36" s="246">
        <f t="shared" si="80"/>
        <v>77940579</v>
      </c>
      <c r="N36" s="246">
        <f t="shared" si="80"/>
        <v>65487279</v>
      </c>
      <c r="O36" s="246">
        <f>+O37</f>
        <v>0</v>
      </c>
      <c r="P36" s="246">
        <f>+P37</f>
        <v>0</v>
      </c>
      <c r="Q36" s="246">
        <f>+Q37</f>
        <v>0</v>
      </c>
      <c r="R36" s="246">
        <f>+R37</f>
        <v>0</v>
      </c>
      <c r="S36" s="246">
        <f t="shared" si="80"/>
        <v>0</v>
      </c>
      <c r="T36" s="246">
        <f t="shared" si="80"/>
        <v>0</v>
      </c>
      <c r="U36" s="246">
        <f t="shared" si="80"/>
        <v>0</v>
      </c>
      <c r="V36" s="246">
        <f t="shared" si="80"/>
        <v>0</v>
      </c>
      <c r="W36" s="246">
        <f>+W37</f>
        <v>316413927</v>
      </c>
      <c r="X36" s="246">
        <f>+X37</f>
        <v>310911975.5</v>
      </c>
      <c r="Y36" s="246">
        <f>+Y37</f>
        <v>310911975.5</v>
      </c>
      <c r="Z36" s="246">
        <f>+Z37</f>
        <v>307922569.5</v>
      </c>
      <c r="AA36" s="246">
        <f t="shared" si="80"/>
        <v>316413927</v>
      </c>
      <c r="AB36" s="246">
        <f t="shared" si="80"/>
        <v>310911975.5</v>
      </c>
      <c r="AC36" s="246">
        <f t="shared" si="80"/>
        <v>310911975.5</v>
      </c>
      <c r="AD36" s="246">
        <f t="shared" si="80"/>
        <v>307922569.5</v>
      </c>
      <c r="AE36" s="246">
        <f t="shared" si="80"/>
        <v>0</v>
      </c>
      <c r="AF36" s="246">
        <f t="shared" si="80"/>
        <v>0</v>
      </c>
      <c r="AG36" s="246">
        <f t="shared" si="80"/>
        <v>0</v>
      </c>
      <c r="AH36" s="246">
        <f t="shared" si="80"/>
        <v>0</v>
      </c>
      <c r="AI36" s="246">
        <f t="shared" si="80"/>
        <v>3884951</v>
      </c>
      <c r="AJ36" s="246">
        <f t="shared" si="80"/>
        <v>3884951</v>
      </c>
      <c r="AK36" s="246">
        <f t="shared" si="80"/>
        <v>3884951</v>
      </c>
      <c r="AL36" s="246">
        <f t="shared" si="80"/>
        <v>3884951</v>
      </c>
      <c r="AM36" s="246">
        <f t="shared" si="80"/>
        <v>0</v>
      </c>
      <c r="AN36" s="246">
        <f t="shared" si="80"/>
        <v>0</v>
      </c>
      <c r="AO36" s="246">
        <f t="shared" si="80"/>
        <v>0</v>
      </c>
      <c r="AP36" s="246">
        <f t="shared" si="80"/>
        <v>0</v>
      </c>
      <c r="AQ36" s="246">
        <f t="shared" si="80"/>
        <v>0</v>
      </c>
      <c r="AR36" s="246">
        <f t="shared" si="80"/>
        <v>0</v>
      </c>
      <c r="AS36" s="246">
        <f t="shared" si="80"/>
        <v>0</v>
      </c>
      <c r="AT36" s="246">
        <f t="shared" si="80"/>
        <v>0</v>
      </c>
      <c r="AU36" s="246">
        <f t="shared" ref="AU36:BB36" si="81">+AU37</f>
        <v>0</v>
      </c>
      <c r="AV36" s="246">
        <f t="shared" si="81"/>
        <v>0</v>
      </c>
      <c r="AW36" s="246">
        <f t="shared" si="81"/>
        <v>0</v>
      </c>
      <c r="AX36" s="246">
        <f t="shared" si="81"/>
        <v>0</v>
      </c>
      <c r="AY36" s="246">
        <f t="shared" si="81"/>
        <v>0</v>
      </c>
      <c r="AZ36" s="246">
        <f t="shared" si="81"/>
        <v>0</v>
      </c>
      <c r="BA36" s="246">
        <f t="shared" si="81"/>
        <v>0</v>
      </c>
      <c r="BB36" s="246">
        <f t="shared" si="81"/>
        <v>0</v>
      </c>
      <c r="BC36" s="246">
        <f t="shared" si="80"/>
        <v>4639847668</v>
      </c>
      <c r="BD36" s="246">
        <f t="shared" si="80"/>
        <v>4619522343</v>
      </c>
      <c r="BE36" s="246">
        <f t="shared" si="80"/>
        <v>4590533205</v>
      </c>
      <c r="BF36" s="246">
        <f t="shared" si="80"/>
        <v>3131516069</v>
      </c>
      <c r="BG36" s="246">
        <f t="shared" si="80"/>
        <v>41445595</v>
      </c>
      <c r="BH36" s="246">
        <f t="shared" si="80"/>
        <v>41445595</v>
      </c>
      <c r="BI36" s="246">
        <f t="shared" si="80"/>
        <v>41445595</v>
      </c>
      <c r="BJ36" s="246">
        <f t="shared" si="80"/>
        <v>41445595</v>
      </c>
      <c r="BK36" s="246">
        <f t="shared" si="80"/>
        <v>268506137</v>
      </c>
      <c r="BL36" s="246">
        <f t="shared" si="80"/>
        <v>268506137</v>
      </c>
      <c r="BM36" s="246">
        <f t="shared" si="80"/>
        <v>268506137</v>
      </c>
      <c r="BN36" s="246">
        <f t="shared" si="80"/>
        <v>268506137</v>
      </c>
      <c r="BO36" s="246">
        <f t="shared" si="80"/>
        <v>0</v>
      </c>
      <c r="BP36" s="246">
        <f t="shared" si="80"/>
        <v>0</v>
      </c>
      <c r="BQ36" s="246">
        <f t="shared" si="80"/>
        <v>0</v>
      </c>
      <c r="BR36" s="246">
        <f t="shared" si="80"/>
        <v>0</v>
      </c>
      <c r="BS36" s="246">
        <f t="shared" si="80"/>
        <v>38125000</v>
      </c>
      <c r="BT36" s="246">
        <f t="shared" si="80"/>
        <v>38125000</v>
      </c>
      <c r="BU36" s="246">
        <f t="shared" si="80"/>
        <v>38125000</v>
      </c>
      <c r="BV36" s="246">
        <f t="shared" si="80"/>
        <v>37497500</v>
      </c>
      <c r="BW36" s="246">
        <f t="shared" si="80"/>
        <v>272530877</v>
      </c>
      <c r="BX36" s="246">
        <f t="shared" si="80"/>
        <v>272530877</v>
      </c>
      <c r="BY36" s="246">
        <f t="shared" si="80"/>
        <v>272530877</v>
      </c>
      <c r="BZ36" s="246">
        <f t="shared" si="80"/>
        <v>272530877</v>
      </c>
      <c r="CA36" s="246">
        <f t="shared" si="80"/>
        <v>268019035</v>
      </c>
      <c r="CB36" s="246">
        <f t="shared" si="80"/>
        <v>268019035</v>
      </c>
      <c r="CC36" s="246">
        <f t="shared" si="80"/>
        <v>268019035</v>
      </c>
      <c r="CD36" s="246">
        <f t="shared" si="80"/>
        <v>265323794</v>
      </c>
      <c r="CE36" s="246">
        <f t="shared" si="80"/>
        <v>220738832</v>
      </c>
      <c r="CF36" s="246">
        <f t="shared" si="80"/>
        <v>220738832</v>
      </c>
      <c r="CG36" s="246">
        <f t="shared" si="80"/>
        <v>220738832</v>
      </c>
      <c r="CH36" s="246">
        <f t="shared" si="80"/>
        <v>220738832</v>
      </c>
      <c r="CI36" s="246">
        <f t="shared" si="80"/>
        <v>2387246558</v>
      </c>
      <c r="CJ36" s="246">
        <f t="shared" si="80"/>
        <v>2383860213</v>
      </c>
      <c r="CK36" s="246">
        <f t="shared" si="80"/>
        <v>2383860213</v>
      </c>
      <c r="CL36" s="246">
        <f t="shared" si="80"/>
        <v>1367824631</v>
      </c>
      <c r="CM36" s="246">
        <f t="shared" si="80"/>
        <v>89806358</v>
      </c>
      <c r="CN36" s="246">
        <f t="shared" si="80"/>
        <v>89806358</v>
      </c>
      <c r="CO36" s="246">
        <f t="shared" si="80"/>
        <v>89806358</v>
      </c>
      <c r="CP36" s="246">
        <f t="shared" si="80"/>
        <v>89806358</v>
      </c>
      <c r="CQ36" s="246">
        <f t="shared" si="80"/>
        <v>36358714</v>
      </c>
      <c r="CR36" s="246">
        <f t="shared" si="80"/>
        <v>36358714</v>
      </c>
      <c r="CS36" s="246">
        <f t="shared" si="80"/>
        <v>36358714</v>
      </c>
      <c r="CT36" s="246">
        <f t="shared" si="80"/>
        <v>36358714</v>
      </c>
      <c r="CU36" s="246">
        <f t="shared" si="80"/>
        <v>100000000</v>
      </c>
      <c r="CV36" s="246">
        <f t="shared" si="80"/>
        <v>100000000</v>
      </c>
      <c r="CW36" s="246">
        <f t="shared" si="80"/>
        <v>65228486</v>
      </c>
      <c r="CX36" s="246">
        <f t="shared" si="80"/>
        <v>65228486</v>
      </c>
      <c r="CY36" s="246">
        <f t="shared" si="80"/>
        <v>321922836</v>
      </c>
      <c r="CZ36" s="246">
        <f t="shared" si="80"/>
        <v>321922836</v>
      </c>
      <c r="DA36" s="246">
        <f t="shared" si="80"/>
        <v>242909203</v>
      </c>
      <c r="DB36" s="246">
        <f t="shared" si="80"/>
        <v>224176224</v>
      </c>
      <c r="DC36" s="246">
        <f t="shared" si="80"/>
        <v>45315800</v>
      </c>
      <c r="DD36" s="246">
        <f t="shared" si="80"/>
        <v>45315800</v>
      </c>
      <c r="DE36" s="246">
        <f t="shared" si="80"/>
        <v>0</v>
      </c>
      <c r="DF36" s="246">
        <f t="shared" si="80"/>
        <v>0</v>
      </c>
      <c r="DG36" s="246">
        <f>+DG37</f>
        <v>158662746</v>
      </c>
      <c r="DH36" s="246">
        <f>+DH37</f>
        <v>137219849</v>
      </c>
      <c r="DI36" s="246">
        <f>+DI37</f>
        <v>137205909</v>
      </c>
      <c r="DJ36" s="246">
        <f>+DJ37</f>
        <v>123474872</v>
      </c>
      <c r="DK36" s="246">
        <f t="shared" si="80"/>
        <v>0</v>
      </c>
      <c r="DL36" s="246">
        <f t="shared" si="80"/>
        <v>0</v>
      </c>
      <c r="DM36" s="246">
        <f t="shared" si="80"/>
        <v>0</v>
      </c>
      <c r="DN36" s="246">
        <f t="shared" si="80"/>
        <v>0</v>
      </c>
      <c r="DO36" s="246">
        <f t="shared" si="80"/>
        <v>0</v>
      </c>
      <c r="DP36" s="246">
        <f t="shared" si="80"/>
        <v>0</v>
      </c>
      <c r="DQ36" s="246">
        <f t="shared" si="80"/>
        <v>0</v>
      </c>
      <c r="DR36" s="246">
        <f t="shared" si="80"/>
        <v>0</v>
      </c>
      <c r="DS36" s="246">
        <f t="shared" si="80"/>
        <v>418627758</v>
      </c>
      <c r="DT36" s="246">
        <f t="shared" si="80"/>
        <v>345691902</v>
      </c>
      <c r="DU36" s="246">
        <f t="shared" si="80"/>
        <v>292794622</v>
      </c>
      <c r="DV36" s="246">
        <f t="shared" si="80"/>
        <v>222208407</v>
      </c>
      <c r="DW36" s="246">
        <f t="shared" si="80"/>
        <v>1529978963</v>
      </c>
      <c r="DX36" s="246">
        <f t="shared" si="80"/>
        <v>1426511387.0399098</v>
      </c>
      <c r="DY36" s="246">
        <f t="shared" si="80"/>
        <v>1105665409.3492332</v>
      </c>
      <c r="DZ36" s="246">
        <f t="shared" si="80"/>
        <v>627873536.64138484</v>
      </c>
      <c r="EA36" s="246">
        <f t="shared" si="80"/>
        <v>325693624.91200984</v>
      </c>
      <c r="EB36" s="246">
        <f t="shared" si="80"/>
        <v>298151898.97086591</v>
      </c>
      <c r="EC36" s="246">
        <f t="shared" si="80"/>
        <v>298151898.97086591</v>
      </c>
      <c r="ED36" s="246">
        <f t="shared" si="80"/>
        <v>298151898.97086591</v>
      </c>
      <c r="EE36" s="246">
        <f t="shared" si="80"/>
        <v>0</v>
      </c>
      <c r="EF36" s="246">
        <f t="shared" si="80"/>
        <v>0</v>
      </c>
      <c r="EG36" s="246">
        <f t="shared" si="80"/>
        <v>0</v>
      </c>
      <c r="EH36" s="246">
        <f t="shared" si="80"/>
        <v>0</v>
      </c>
      <c r="EI36" s="246">
        <f t="shared" si="80"/>
        <v>0</v>
      </c>
      <c r="EJ36" s="246">
        <f t="shared" si="80"/>
        <v>0</v>
      </c>
      <c r="EK36" s="246">
        <f t="shared" si="80"/>
        <v>0</v>
      </c>
      <c r="EL36" s="246">
        <f t="shared" si="80"/>
        <v>0</v>
      </c>
      <c r="EM36" s="246">
        <f t="shared" ref="EM36:FR36" si="82">+EM37</f>
        <v>3071153</v>
      </c>
      <c r="EN36" s="246">
        <f t="shared" si="82"/>
        <v>3071153</v>
      </c>
      <c r="EO36" s="246">
        <f t="shared" si="82"/>
        <v>3071153</v>
      </c>
      <c r="EP36" s="246">
        <f t="shared" si="82"/>
        <v>3054466</v>
      </c>
      <c r="EQ36" s="246">
        <f t="shared" si="82"/>
        <v>0</v>
      </c>
      <c r="ER36" s="246">
        <f t="shared" si="82"/>
        <v>0</v>
      </c>
      <c r="ES36" s="246">
        <f t="shared" si="82"/>
        <v>0</v>
      </c>
      <c r="ET36" s="246">
        <f t="shared" si="82"/>
        <v>0</v>
      </c>
      <c r="EU36" s="246">
        <f t="shared" si="82"/>
        <v>0</v>
      </c>
      <c r="EV36" s="246">
        <f t="shared" si="82"/>
        <v>0</v>
      </c>
      <c r="EW36" s="246">
        <f t="shared" si="82"/>
        <v>0</v>
      </c>
      <c r="EX36" s="246">
        <f t="shared" si="82"/>
        <v>0</v>
      </c>
      <c r="EY36" s="246">
        <f t="shared" si="82"/>
        <v>0</v>
      </c>
      <c r="EZ36" s="246">
        <f t="shared" si="82"/>
        <v>0</v>
      </c>
      <c r="FA36" s="246">
        <f t="shared" si="82"/>
        <v>0</v>
      </c>
      <c r="FB36" s="246">
        <f t="shared" si="82"/>
        <v>0</v>
      </c>
      <c r="FC36" s="246">
        <f t="shared" si="82"/>
        <v>0</v>
      </c>
      <c r="FD36" s="246">
        <f t="shared" si="82"/>
        <v>0</v>
      </c>
      <c r="FE36" s="246">
        <f t="shared" si="82"/>
        <v>0</v>
      </c>
      <c r="FF36" s="246">
        <f t="shared" si="82"/>
        <v>0</v>
      </c>
      <c r="FG36" s="246">
        <f t="shared" si="82"/>
        <v>126758942</v>
      </c>
      <c r="FH36" s="246">
        <f t="shared" si="82"/>
        <v>26932445</v>
      </c>
      <c r="FI36" s="246">
        <f t="shared" si="82"/>
        <v>26932445</v>
      </c>
      <c r="FJ36" s="246">
        <f t="shared" si="82"/>
        <v>26932445</v>
      </c>
      <c r="FK36" s="246">
        <f t="shared" si="82"/>
        <v>278979991.08799016</v>
      </c>
      <c r="FL36" s="246">
        <f t="shared" si="82"/>
        <v>259742893.9892244</v>
      </c>
      <c r="FM36" s="246">
        <f t="shared" si="82"/>
        <v>205827490.67990083</v>
      </c>
      <c r="FN36" s="246">
        <f t="shared" si="82"/>
        <v>125538681.38774927</v>
      </c>
      <c r="FO36" s="246">
        <f t="shared" si="82"/>
        <v>0</v>
      </c>
      <c r="FP36" s="246">
        <f t="shared" si="82"/>
        <v>0</v>
      </c>
      <c r="FQ36" s="246">
        <f t="shared" si="82"/>
        <v>0</v>
      </c>
      <c r="FR36" s="246">
        <f t="shared" si="82"/>
        <v>0</v>
      </c>
      <c r="FS36" s="246">
        <f t="shared" si="14"/>
        <v>12578978317</v>
      </c>
      <c r="FT36" s="246">
        <f t="shared" si="15"/>
        <v>12167792563.999998</v>
      </c>
      <c r="FU36" s="246">
        <f t="shared" si="16"/>
        <v>11552029878</v>
      </c>
      <c r="FV36" s="246">
        <f t="shared" si="17"/>
        <v>8385639426.000001</v>
      </c>
      <c r="FW36" s="216"/>
      <c r="FX36" s="217"/>
    </row>
    <row r="37" spans="1:180" s="218" customFormat="1" ht="28" customHeight="1" thickTop="1" thickBot="1" x14ac:dyDescent="0.4">
      <c r="A37" s="247" t="s">
        <v>744</v>
      </c>
      <c r="B37" s="248">
        <f t="shared" ref="B37:BY37" si="83">+B38+B47+B57</f>
        <v>12578978317</v>
      </c>
      <c r="C37" s="248">
        <f t="shared" si="83"/>
        <v>155901001.82543477</v>
      </c>
      <c r="D37" s="248">
        <f t="shared" si="83"/>
        <v>139830146.94108611</v>
      </c>
      <c r="E37" s="248">
        <f t="shared" si="83"/>
        <v>139830146.94108611</v>
      </c>
      <c r="F37" s="248">
        <f t="shared" si="83"/>
        <v>135305240.2646293</v>
      </c>
      <c r="G37" s="248">
        <f>+G38+G47+G57</f>
        <v>134727922.17456523</v>
      </c>
      <c r="H37" s="248">
        <f>+H38+H47+H57</f>
        <v>120839667.05891392</v>
      </c>
      <c r="I37" s="248">
        <f>+I38+I47+I57</f>
        <v>120839667.05891392</v>
      </c>
      <c r="J37" s="248">
        <f>+J38+J47+J57</f>
        <v>116929292.73537071</v>
      </c>
      <c r="K37" s="248">
        <f t="shared" si="83"/>
        <v>80000000</v>
      </c>
      <c r="L37" s="248">
        <f t="shared" si="83"/>
        <v>77940579</v>
      </c>
      <c r="M37" s="248">
        <f t="shared" si="83"/>
        <v>77940579</v>
      </c>
      <c r="N37" s="248">
        <f t="shared" si="83"/>
        <v>65487279</v>
      </c>
      <c r="O37" s="248">
        <f t="shared" ref="O37:Z37" si="84">+O38+O47+O57</f>
        <v>0</v>
      </c>
      <c r="P37" s="248">
        <f t="shared" si="84"/>
        <v>0</v>
      </c>
      <c r="Q37" s="248">
        <f t="shared" si="84"/>
        <v>0</v>
      </c>
      <c r="R37" s="248">
        <f t="shared" si="84"/>
        <v>0</v>
      </c>
      <c r="S37" s="248">
        <f t="shared" si="84"/>
        <v>0</v>
      </c>
      <c r="T37" s="248">
        <f t="shared" si="84"/>
        <v>0</v>
      </c>
      <c r="U37" s="248">
        <f t="shared" si="84"/>
        <v>0</v>
      </c>
      <c r="V37" s="248">
        <f t="shared" si="84"/>
        <v>0</v>
      </c>
      <c r="W37" s="248">
        <f t="shared" si="84"/>
        <v>316413927</v>
      </c>
      <c r="X37" s="248">
        <f t="shared" si="84"/>
        <v>310911975.5</v>
      </c>
      <c r="Y37" s="248">
        <f t="shared" si="84"/>
        <v>310911975.5</v>
      </c>
      <c r="Z37" s="248">
        <f t="shared" si="84"/>
        <v>307922569.5</v>
      </c>
      <c r="AA37" s="248">
        <f t="shared" si="83"/>
        <v>316413927</v>
      </c>
      <c r="AB37" s="248">
        <f t="shared" si="83"/>
        <v>310911975.5</v>
      </c>
      <c r="AC37" s="248">
        <f t="shared" si="83"/>
        <v>310911975.5</v>
      </c>
      <c r="AD37" s="248">
        <f t="shared" si="83"/>
        <v>307922569.5</v>
      </c>
      <c r="AE37" s="248">
        <f t="shared" si="83"/>
        <v>0</v>
      </c>
      <c r="AF37" s="248">
        <f t="shared" si="83"/>
        <v>0</v>
      </c>
      <c r="AG37" s="248">
        <f t="shared" si="83"/>
        <v>0</v>
      </c>
      <c r="AH37" s="248">
        <f t="shared" si="83"/>
        <v>0</v>
      </c>
      <c r="AI37" s="248">
        <f t="shared" ref="AI37:AP37" si="85">+AI38+AI47+AI57</f>
        <v>3884951</v>
      </c>
      <c r="AJ37" s="248">
        <f t="shared" si="85"/>
        <v>3884951</v>
      </c>
      <c r="AK37" s="248">
        <f t="shared" si="85"/>
        <v>3884951</v>
      </c>
      <c r="AL37" s="248">
        <f t="shared" si="85"/>
        <v>3884951</v>
      </c>
      <c r="AM37" s="248">
        <f t="shared" si="85"/>
        <v>0</v>
      </c>
      <c r="AN37" s="248">
        <f t="shared" si="85"/>
        <v>0</v>
      </c>
      <c r="AO37" s="248">
        <f t="shared" si="85"/>
        <v>0</v>
      </c>
      <c r="AP37" s="248">
        <f t="shared" si="85"/>
        <v>0</v>
      </c>
      <c r="AQ37" s="248">
        <f t="shared" si="83"/>
        <v>0</v>
      </c>
      <c r="AR37" s="248">
        <f t="shared" si="83"/>
        <v>0</v>
      </c>
      <c r="AS37" s="248">
        <f t="shared" si="83"/>
        <v>0</v>
      </c>
      <c r="AT37" s="248">
        <f t="shared" si="83"/>
        <v>0</v>
      </c>
      <c r="AU37" s="248">
        <f t="shared" ref="AU37:BB37" si="86">+AU38+AU47+AU57</f>
        <v>0</v>
      </c>
      <c r="AV37" s="248">
        <f t="shared" si="86"/>
        <v>0</v>
      </c>
      <c r="AW37" s="248">
        <f t="shared" si="86"/>
        <v>0</v>
      </c>
      <c r="AX37" s="248">
        <f t="shared" si="86"/>
        <v>0</v>
      </c>
      <c r="AY37" s="248">
        <f t="shared" si="86"/>
        <v>0</v>
      </c>
      <c r="AZ37" s="248">
        <f t="shared" si="86"/>
        <v>0</v>
      </c>
      <c r="BA37" s="248">
        <f t="shared" si="86"/>
        <v>0</v>
      </c>
      <c r="BB37" s="248">
        <f t="shared" si="86"/>
        <v>0</v>
      </c>
      <c r="BC37" s="248">
        <f t="shared" si="83"/>
        <v>4639847668</v>
      </c>
      <c r="BD37" s="248">
        <f t="shared" si="83"/>
        <v>4619522343</v>
      </c>
      <c r="BE37" s="248">
        <f t="shared" si="83"/>
        <v>4590533205</v>
      </c>
      <c r="BF37" s="248">
        <f t="shared" si="83"/>
        <v>3131516069</v>
      </c>
      <c r="BG37" s="248">
        <f t="shared" ref="BG37:BN37" si="87">+BG38+BG47+BG57</f>
        <v>41445595</v>
      </c>
      <c r="BH37" s="248">
        <f t="shared" si="87"/>
        <v>41445595</v>
      </c>
      <c r="BI37" s="248">
        <f t="shared" si="87"/>
        <v>41445595</v>
      </c>
      <c r="BJ37" s="248">
        <f t="shared" si="87"/>
        <v>41445595</v>
      </c>
      <c r="BK37" s="248">
        <f t="shared" si="87"/>
        <v>268506137</v>
      </c>
      <c r="BL37" s="248">
        <f t="shared" si="87"/>
        <v>268506137</v>
      </c>
      <c r="BM37" s="248">
        <f t="shared" si="87"/>
        <v>268506137</v>
      </c>
      <c r="BN37" s="248">
        <f t="shared" si="87"/>
        <v>268506137</v>
      </c>
      <c r="BO37" s="248">
        <f t="shared" si="83"/>
        <v>0</v>
      </c>
      <c r="BP37" s="248">
        <f t="shared" si="83"/>
        <v>0</v>
      </c>
      <c r="BQ37" s="248">
        <f t="shared" si="83"/>
        <v>0</v>
      </c>
      <c r="BR37" s="248">
        <f t="shared" si="83"/>
        <v>0</v>
      </c>
      <c r="BS37" s="248">
        <f t="shared" si="83"/>
        <v>38125000</v>
      </c>
      <c r="BT37" s="248">
        <f t="shared" si="83"/>
        <v>38125000</v>
      </c>
      <c r="BU37" s="248">
        <f t="shared" si="83"/>
        <v>38125000</v>
      </c>
      <c r="BV37" s="248">
        <f t="shared" si="83"/>
        <v>37497500</v>
      </c>
      <c r="BW37" s="248">
        <f t="shared" si="83"/>
        <v>272530877</v>
      </c>
      <c r="BX37" s="248">
        <f t="shared" si="83"/>
        <v>272530877</v>
      </c>
      <c r="BY37" s="248">
        <f t="shared" si="83"/>
        <v>272530877</v>
      </c>
      <c r="BZ37" s="248">
        <f t="shared" ref="BZ37:EL37" si="88">+BZ38+BZ47+BZ57</f>
        <v>272530877</v>
      </c>
      <c r="CA37" s="248">
        <f t="shared" ref="CA37:CH37" si="89">+CA38+CA47+CA57</f>
        <v>268019035</v>
      </c>
      <c r="CB37" s="248">
        <f t="shared" si="89"/>
        <v>268019035</v>
      </c>
      <c r="CC37" s="248">
        <f t="shared" si="89"/>
        <v>268019035</v>
      </c>
      <c r="CD37" s="248">
        <f t="shared" si="89"/>
        <v>265323794</v>
      </c>
      <c r="CE37" s="248">
        <f t="shared" si="89"/>
        <v>220738832</v>
      </c>
      <c r="CF37" s="248">
        <f t="shared" si="89"/>
        <v>220738832</v>
      </c>
      <c r="CG37" s="248">
        <f t="shared" si="89"/>
        <v>220738832</v>
      </c>
      <c r="CH37" s="248">
        <f t="shared" si="89"/>
        <v>220738832</v>
      </c>
      <c r="CI37" s="248">
        <f t="shared" si="88"/>
        <v>2387246558</v>
      </c>
      <c r="CJ37" s="248">
        <f t="shared" si="88"/>
        <v>2383860213</v>
      </c>
      <c r="CK37" s="248">
        <f t="shared" si="88"/>
        <v>2383860213</v>
      </c>
      <c r="CL37" s="248">
        <f t="shared" si="88"/>
        <v>1367824631</v>
      </c>
      <c r="CM37" s="248">
        <f t="shared" ref="CM37:CP37" si="90">+CM38+CM47+CM57</f>
        <v>89806358</v>
      </c>
      <c r="CN37" s="248">
        <f t="shared" si="90"/>
        <v>89806358</v>
      </c>
      <c r="CO37" s="248">
        <f t="shared" si="90"/>
        <v>89806358</v>
      </c>
      <c r="CP37" s="248">
        <f t="shared" si="90"/>
        <v>89806358</v>
      </c>
      <c r="CQ37" s="248">
        <f t="shared" si="88"/>
        <v>36358714</v>
      </c>
      <c r="CR37" s="248">
        <f t="shared" si="88"/>
        <v>36358714</v>
      </c>
      <c r="CS37" s="248">
        <f t="shared" si="88"/>
        <v>36358714</v>
      </c>
      <c r="CT37" s="248">
        <f t="shared" si="88"/>
        <v>36358714</v>
      </c>
      <c r="CU37" s="248">
        <f t="shared" si="88"/>
        <v>100000000</v>
      </c>
      <c r="CV37" s="248">
        <f t="shared" si="88"/>
        <v>100000000</v>
      </c>
      <c r="CW37" s="248">
        <f t="shared" si="88"/>
        <v>65228486</v>
      </c>
      <c r="CX37" s="248">
        <f t="shared" si="88"/>
        <v>65228486</v>
      </c>
      <c r="CY37" s="248">
        <f t="shared" ref="CY37:DB37" si="91">+CY38+CY47+CY57</f>
        <v>321922836</v>
      </c>
      <c r="CZ37" s="248">
        <f t="shared" si="91"/>
        <v>321922836</v>
      </c>
      <c r="DA37" s="248">
        <f t="shared" si="91"/>
        <v>242909203</v>
      </c>
      <c r="DB37" s="248">
        <f t="shared" si="91"/>
        <v>224176224</v>
      </c>
      <c r="DC37" s="248">
        <f t="shared" si="88"/>
        <v>45315800</v>
      </c>
      <c r="DD37" s="248">
        <f t="shared" si="88"/>
        <v>45315800</v>
      </c>
      <c r="DE37" s="248">
        <f t="shared" si="88"/>
        <v>0</v>
      </c>
      <c r="DF37" s="248">
        <f t="shared" si="88"/>
        <v>0</v>
      </c>
      <c r="DG37" s="248">
        <f>+DG38+DG47+DG57</f>
        <v>158662746</v>
      </c>
      <c r="DH37" s="248">
        <f>+DH38+DH47+DH57</f>
        <v>137219849</v>
      </c>
      <c r="DI37" s="248">
        <f>+DI38+DI47+DI57</f>
        <v>137205909</v>
      </c>
      <c r="DJ37" s="248">
        <f>+DJ38+DJ47+DJ57</f>
        <v>123474872</v>
      </c>
      <c r="DK37" s="248">
        <f t="shared" si="88"/>
        <v>0</v>
      </c>
      <c r="DL37" s="248">
        <f t="shared" si="88"/>
        <v>0</v>
      </c>
      <c r="DM37" s="248">
        <f t="shared" si="88"/>
        <v>0</v>
      </c>
      <c r="DN37" s="248">
        <f t="shared" si="88"/>
        <v>0</v>
      </c>
      <c r="DO37" s="248">
        <f t="shared" si="88"/>
        <v>0</v>
      </c>
      <c r="DP37" s="248">
        <f t="shared" si="88"/>
        <v>0</v>
      </c>
      <c r="DQ37" s="248">
        <f t="shared" si="88"/>
        <v>0</v>
      </c>
      <c r="DR37" s="248">
        <f t="shared" si="88"/>
        <v>0</v>
      </c>
      <c r="DS37" s="248">
        <f t="shared" ref="DS37:DV37" si="92">+DS38+DS47+DS57</f>
        <v>418627758</v>
      </c>
      <c r="DT37" s="248">
        <f t="shared" si="92"/>
        <v>345691902</v>
      </c>
      <c r="DU37" s="248">
        <f t="shared" si="92"/>
        <v>292794622</v>
      </c>
      <c r="DV37" s="248">
        <f t="shared" si="92"/>
        <v>222208407</v>
      </c>
      <c r="DW37" s="248">
        <f t="shared" si="88"/>
        <v>1529978963</v>
      </c>
      <c r="DX37" s="248">
        <f t="shared" si="88"/>
        <v>1426511387.0399098</v>
      </c>
      <c r="DY37" s="248">
        <f t="shared" si="88"/>
        <v>1105665409.3492332</v>
      </c>
      <c r="DZ37" s="248">
        <f t="shared" si="88"/>
        <v>627873536.64138484</v>
      </c>
      <c r="EA37" s="248">
        <f t="shared" si="88"/>
        <v>325693624.91200984</v>
      </c>
      <c r="EB37" s="248">
        <f t="shared" si="88"/>
        <v>298151898.97086591</v>
      </c>
      <c r="EC37" s="248">
        <f t="shared" si="88"/>
        <v>298151898.97086591</v>
      </c>
      <c r="ED37" s="248">
        <f t="shared" si="88"/>
        <v>298151898.97086591</v>
      </c>
      <c r="EE37" s="248">
        <f t="shared" si="88"/>
        <v>0</v>
      </c>
      <c r="EF37" s="248">
        <f t="shared" si="88"/>
        <v>0</v>
      </c>
      <c r="EG37" s="248">
        <f t="shared" si="88"/>
        <v>0</v>
      </c>
      <c r="EH37" s="248">
        <f t="shared" si="88"/>
        <v>0</v>
      </c>
      <c r="EI37" s="248">
        <f t="shared" si="88"/>
        <v>0</v>
      </c>
      <c r="EJ37" s="248">
        <f t="shared" si="88"/>
        <v>0</v>
      </c>
      <c r="EK37" s="248">
        <f t="shared" si="88"/>
        <v>0</v>
      </c>
      <c r="EL37" s="248">
        <f t="shared" si="88"/>
        <v>0</v>
      </c>
      <c r="EM37" s="248">
        <f t="shared" ref="EM37:FQ37" si="93">+EM38+EM47+EM57</f>
        <v>3071153</v>
      </c>
      <c r="EN37" s="248">
        <f t="shared" si="93"/>
        <v>3071153</v>
      </c>
      <c r="EO37" s="248">
        <f t="shared" si="93"/>
        <v>3071153</v>
      </c>
      <c r="EP37" s="248">
        <f t="shared" si="93"/>
        <v>3054466</v>
      </c>
      <c r="EQ37" s="248">
        <f t="shared" si="93"/>
        <v>0</v>
      </c>
      <c r="ER37" s="248">
        <f t="shared" si="93"/>
        <v>0</v>
      </c>
      <c r="ES37" s="248">
        <f t="shared" si="93"/>
        <v>0</v>
      </c>
      <c r="ET37" s="248">
        <f t="shared" si="93"/>
        <v>0</v>
      </c>
      <c r="EU37" s="248">
        <f t="shared" si="93"/>
        <v>0</v>
      </c>
      <c r="EV37" s="248">
        <f t="shared" si="93"/>
        <v>0</v>
      </c>
      <c r="EW37" s="248">
        <f t="shared" si="93"/>
        <v>0</v>
      </c>
      <c r="EX37" s="248">
        <f t="shared" si="93"/>
        <v>0</v>
      </c>
      <c r="EY37" s="248">
        <f t="shared" ref="EY37:FB37" si="94">+EY38+EY47+EY57</f>
        <v>0</v>
      </c>
      <c r="EZ37" s="248">
        <f t="shared" si="94"/>
        <v>0</v>
      </c>
      <c r="FA37" s="248">
        <f t="shared" si="94"/>
        <v>0</v>
      </c>
      <c r="FB37" s="248">
        <f t="shared" si="94"/>
        <v>0</v>
      </c>
      <c r="FC37" s="248">
        <f t="shared" si="93"/>
        <v>0</v>
      </c>
      <c r="FD37" s="248">
        <f t="shared" si="93"/>
        <v>0</v>
      </c>
      <c r="FE37" s="248">
        <f t="shared" si="93"/>
        <v>0</v>
      </c>
      <c r="FF37" s="248">
        <f t="shared" si="93"/>
        <v>0</v>
      </c>
      <c r="FG37" s="248">
        <f t="shared" si="93"/>
        <v>126758942</v>
      </c>
      <c r="FH37" s="248">
        <f t="shared" si="93"/>
        <v>26932445</v>
      </c>
      <c r="FI37" s="248">
        <f t="shared" si="93"/>
        <v>26932445</v>
      </c>
      <c r="FJ37" s="248">
        <f t="shared" si="93"/>
        <v>26932445</v>
      </c>
      <c r="FK37" s="248">
        <f t="shared" si="93"/>
        <v>278979991.08799016</v>
      </c>
      <c r="FL37" s="248">
        <f t="shared" si="93"/>
        <v>259742893.9892244</v>
      </c>
      <c r="FM37" s="248">
        <f t="shared" si="93"/>
        <v>205827490.67990083</v>
      </c>
      <c r="FN37" s="248">
        <f t="shared" si="93"/>
        <v>125538681.38774927</v>
      </c>
      <c r="FO37" s="248">
        <f t="shared" si="93"/>
        <v>0</v>
      </c>
      <c r="FP37" s="248">
        <f t="shared" si="93"/>
        <v>0</v>
      </c>
      <c r="FQ37" s="248">
        <f t="shared" si="93"/>
        <v>0</v>
      </c>
      <c r="FR37" s="248">
        <f>+FR38+FR47+FR57</f>
        <v>0</v>
      </c>
      <c r="FS37" s="248">
        <f t="shared" si="14"/>
        <v>12578978317</v>
      </c>
      <c r="FT37" s="248">
        <f t="shared" si="15"/>
        <v>12167792563.999998</v>
      </c>
      <c r="FU37" s="248">
        <f t="shared" si="16"/>
        <v>11552029878</v>
      </c>
      <c r="FV37" s="248">
        <f t="shared" si="17"/>
        <v>8385639426.000001</v>
      </c>
      <c r="FW37" s="216"/>
      <c r="FX37" s="217"/>
    </row>
    <row r="38" spans="1:180" s="218" customFormat="1" ht="26.25" customHeight="1" thickTop="1" thickBot="1" x14ac:dyDescent="0.4">
      <c r="A38" s="249" t="s">
        <v>745</v>
      </c>
      <c r="B38" s="250">
        <f>SUM(B39:B46)</f>
        <v>3074063728</v>
      </c>
      <c r="C38" s="250">
        <f t="shared" ref="C38:EL38" si="95">SUM(C39:C46)</f>
        <v>77950661.840610951</v>
      </c>
      <c r="D38" s="250">
        <f t="shared" si="95"/>
        <v>73724312.347275332</v>
      </c>
      <c r="E38" s="250">
        <f t="shared" si="95"/>
        <v>73724312.347275332</v>
      </c>
      <c r="F38" s="250">
        <f t="shared" si="95"/>
        <v>71460943.061119407</v>
      </c>
      <c r="G38" s="250">
        <f>SUM(G39:G46)</f>
        <v>67364100.159389049</v>
      </c>
      <c r="H38" s="250">
        <f>SUM(H39:H46)</f>
        <v>63711735.652724683</v>
      </c>
      <c r="I38" s="250">
        <f>SUM(I39:I46)</f>
        <v>63711735.652724683</v>
      </c>
      <c r="J38" s="250">
        <f>SUM(J39:J46)</f>
        <v>61755756.938880607</v>
      </c>
      <c r="K38" s="250">
        <f t="shared" si="95"/>
        <v>80000000</v>
      </c>
      <c r="L38" s="250">
        <f t="shared" si="95"/>
        <v>77940579</v>
      </c>
      <c r="M38" s="250">
        <f t="shared" si="95"/>
        <v>77940579</v>
      </c>
      <c r="N38" s="250">
        <f t="shared" si="95"/>
        <v>65487279</v>
      </c>
      <c r="O38" s="250">
        <f t="shared" ref="O38:Z38" si="96">SUM(O39:O46)</f>
        <v>0</v>
      </c>
      <c r="P38" s="250">
        <f t="shared" si="96"/>
        <v>0</v>
      </c>
      <c r="Q38" s="250">
        <f t="shared" si="96"/>
        <v>0</v>
      </c>
      <c r="R38" s="250">
        <f t="shared" si="96"/>
        <v>0</v>
      </c>
      <c r="S38" s="250">
        <f t="shared" si="96"/>
        <v>0</v>
      </c>
      <c r="T38" s="250">
        <f t="shared" si="96"/>
        <v>0</v>
      </c>
      <c r="U38" s="250">
        <f t="shared" si="96"/>
        <v>0</v>
      </c>
      <c r="V38" s="250">
        <f t="shared" si="96"/>
        <v>0</v>
      </c>
      <c r="W38" s="250">
        <f t="shared" si="96"/>
        <v>0</v>
      </c>
      <c r="X38" s="250">
        <f t="shared" si="96"/>
        <v>0</v>
      </c>
      <c r="Y38" s="250">
        <f t="shared" si="96"/>
        <v>0</v>
      </c>
      <c r="Z38" s="250">
        <f t="shared" si="96"/>
        <v>0</v>
      </c>
      <c r="AA38" s="250">
        <f t="shared" si="95"/>
        <v>0</v>
      </c>
      <c r="AB38" s="250">
        <f t="shared" si="95"/>
        <v>0</v>
      </c>
      <c r="AC38" s="250">
        <f t="shared" si="95"/>
        <v>0</v>
      </c>
      <c r="AD38" s="250">
        <f t="shared" si="95"/>
        <v>0</v>
      </c>
      <c r="AE38" s="250">
        <f t="shared" si="95"/>
        <v>0</v>
      </c>
      <c r="AF38" s="250">
        <f t="shared" si="95"/>
        <v>0</v>
      </c>
      <c r="AG38" s="250">
        <f t="shared" si="95"/>
        <v>0</v>
      </c>
      <c r="AH38" s="250">
        <f t="shared" si="95"/>
        <v>0</v>
      </c>
      <c r="AI38" s="250">
        <f t="shared" ref="AI38:AP38" si="97">SUM(AI39:AI46)</f>
        <v>3884951</v>
      </c>
      <c r="AJ38" s="250">
        <f t="shared" si="97"/>
        <v>3884951</v>
      </c>
      <c r="AK38" s="250">
        <f t="shared" si="97"/>
        <v>3884951</v>
      </c>
      <c r="AL38" s="250">
        <f t="shared" si="97"/>
        <v>3884951</v>
      </c>
      <c r="AM38" s="250">
        <f t="shared" si="97"/>
        <v>0</v>
      </c>
      <c r="AN38" s="250">
        <f t="shared" si="97"/>
        <v>0</v>
      </c>
      <c r="AO38" s="250">
        <f t="shared" si="97"/>
        <v>0</v>
      </c>
      <c r="AP38" s="250">
        <f t="shared" si="97"/>
        <v>0</v>
      </c>
      <c r="AQ38" s="250">
        <f t="shared" si="95"/>
        <v>0</v>
      </c>
      <c r="AR38" s="250">
        <f t="shared" si="95"/>
        <v>0</v>
      </c>
      <c r="AS38" s="250">
        <f t="shared" si="95"/>
        <v>0</v>
      </c>
      <c r="AT38" s="250">
        <f t="shared" si="95"/>
        <v>0</v>
      </c>
      <c r="AU38" s="250">
        <f t="shared" ref="AU38:BB38" si="98">SUM(AU39:AU46)</f>
        <v>0</v>
      </c>
      <c r="AV38" s="250">
        <f t="shared" si="98"/>
        <v>0</v>
      </c>
      <c r="AW38" s="250">
        <f t="shared" si="98"/>
        <v>0</v>
      </c>
      <c r="AX38" s="250">
        <f t="shared" si="98"/>
        <v>0</v>
      </c>
      <c r="AY38" s="250">
        <f t="shared" si="98"/>
        <v>0</v>
      </c>
      <c r="AZ38" s="250">
        <f t="shared" si="98"/>
        <v>0</v>
      </c>
      <c r="BA38" s="250">
        <f t="shared" si="98"/>
        <v>0</v>
      </c>
      <c r="BB38" s="250">
        <f t="shared" si="98"/>
        <v>0</v>
      </c>
      <c r="BC38" s="250">
        <f t="shared" si="95"/>
        <v>718018480</v>
      </c>
      <c r="BD38" s="250">
        <f t="shared" si="95"/>
        <v>714942992</v>
      </c>
      <c r="BE38" s="250">
        <f t="shared" si="95"/>
        <v>714942992</v>
      </c>
      <c r="BF38" s="250">
        <f t="shared" si="95"/>
        <v>702914597</v>
      </c>
      <c r="BG38" s="250">
        <f t="shared" ref="BG38:BN38" si="99">SUM(BG39:BG46)</f>
        <v>41445595</v>
      </c>
      <c r="BH38" s="250">
        <f t="shared" si="99"/>
        <v>41445595</v>
      </c>
      <c r="BI38" s="250">
        <f t="shared" si="99"/>
        <v>41445595</v>
      </c>
      <c r="BJ38" s="250">
        <f t="shared" si="99"/>
        <v>41445595</v>
      </c>
      <c r="BK38" s="250">
        <f t="shared" si="99"/>
        <v>268506137</v>
      </c>
      <c r="BL38" s="250">
        <f t="shared" si="99"/>
        <v>268506137</v>
      </c>
      <c r="BM38" s="250">
        <f t="shared" si="99"/>
        <v>268506137</v>
      </c>
      <c r="BN38" s="250">
        <f t="shared" si="99"/>
        <v>268506137</v>
      </c>
      <c r="BO38" s="250">
        <f t="shared" si="95"/>
        <v>0</v>
      </c>
      <c r="BP38" s="250">
        <f t="shared" si="95"/>
        <v>0</v>
      </c>
      <c r="BQ38" s="250">
        <f t="shared" si="95"/>
        <v>0</v>
      </c>
      <c r="BR38" s="250">
        <f t="shared" si="95"/>
        <v>0</v>
      </c>
      <c r="BS38" s="250">
        <f t="shared" si="95"/>
        <v>38125000</v>
      </c>
      <c r="BT38" s="250">
        <f t="shared" si="95"/>
        <v>38125000</v>
      </c>
      <c r="BU38" s="250">
        <f t="shared" si="95"/>
        <v>38125000</v>
      </c>
      <c r="BV38" s="250">
        <f t="shared" si="95"/>
        <v>37497500</v>
      </c>
      <c r="BW38" s="250">
        <f t="shared" si="95"/>
        <v>0</v>
      </c>
      <c r="BX38" s="250">
        <f t="shared" si="95"/>
        <v>0</v>
      </c>
      <c r="BY38" s="250">
        <f t="shared" si="95"/>
        <v>0</v>
      </c>
      <c r="BZ38" s="250">
        <f t="shared" si="95"/>
        <v>0</v>
      </c>
      <c r="CA38" s="250">
        <f t="shared" ref="CA38:CH38" si="100">SUM(CA39:CA46)</f>
        <v>56719926</v>
      </c>
      <c r="CB38" s="250">
        <f t="shared" si="100"/>
        <v>56719926</v>
      </c>
      <c r="CC38" s="250">
        <f t="shared" si="100"/>
        <v>56719926</v>
      </c>
      <c r="CD38" s="250">
        <f t="shared" si="100"/>
        <v>54024685</v>
      </c>
      <c r="CE38" s="250">
        <f t="shared" si="100"/>
        <v>0</v>
      </c>
      <c r="CF38" s="250">
        <f t="shared" si="100"/>
        <v>0</v>
      </c>
      <c r="CG38" s="250">
        <f t="shared" si="100"/>
        <v>0</v>
      </c>
      <c r="CH38" s="250">
        <f t="shared" si="100"/>
        <v>0</v>
      </c>
      <c r="CI38" s="250">
        <f t="shared" si="95"/>
        <v>935767156</v>
      </c>
      <c r="CJ38" s="250">
        <f t="shared" si="95"/>
        <v>932380811</v>
      </c>
      <c r="CK38" s="250">
        <f t="shared" si="95"/>
        <v>932380811</v>
      </c>
      <c r="CL38" s="250">
        <f t="shared" si="95"/>
        <v>932380811</v>
      </c>
      <c r="CM38" s="250">
        <f t="shared" ref="CM38:CP38" si="101">SUM(CM39:CM46)</f>
        <v>89806358</v>
      </c>
      <c r="CN38" s="250">
        <f t="shared" si="101"/>
        <v>89806358</v>
      </c>
      <c r="CO38" s="250">
        <f t="shared" si="101"/>
        <v>89806358</v>
      </c>
      <c r="CP38" s="250">
        <f t="shared" si="101"/>
        <v>89806358</v>
      </c>
      <c r="CQ38" s="250">
        <f t="shared" si="95"/>
        <v>36358714</v>
      </c>
      <c r="CR38" s="250">
        <f t="shared" si="95"/>
        <v>36358714</v>
      </c>
      <c r="CS38" s="250">
        <f t="shared" si="95"/>
        <v>36358714</v>
      </c>
      <c r="CT38" s="250">
        <f t="shared" si="95"/>
        <v>36358714</v>
      </c>
      <c r="CU38" s="250">
        <f t="shared" si="95"/>
        <v>0</v>
      </c>
      <c r="CV38" s="250">
        <f t="shared" si="95"/>
        <v>0</v>
      </c>
      <c r="CW38" s="250">
        <f t="shared" si="95"/>
        <v>0</v>
      </c>
      <c r="CX38" s="250">
        <f t="shared" si="95"/>
        <v>0</v>
      </c>
      <c r="CY38" s="250">
        <f t="shared" ref="CY38:DB38" si="102">SUM(CY39:CY46)</f>
        <v>0</v>
      </c>
      <c r="CZ38" s="250">
        <f t="shared" si="102"/>
        <v>0</v>
      </c>
      <c r="DA38" s="250">
        <f t="shared" si="102"/>
        <v>0</v>
      </c>
      <c r="DB38" s="250">
        <f t="shared" si="102"/>
        <v>0</v>
      </c>
      <c r="DC38" s="250">
        <f t="shared" si="95"/>
        <v>0</v>
      </c>
      <c r="DD38" s="250">
        <f t="shared" si="95"/>
        <v>0</v>
      </c>
      <c r="DE38" s="250">
        <f t="shared" si="95"/>
        <v>0</v>
      </c>
      <c r="DF38" s="250">
        <f t="shared" si="95"/>
        <v>0</v>
      </c>
      <c r="DG38" s="250">
        <f>SUM(DG39:DG46)</f>
        <v>66553877</v>
      </c>
      <c r="DH38" s="250">
        <f>SUM(DH39:DH46)</f>
        <v>55150978</v>
      </c>
      <c r="DI38" s="250">
        <f>SUM(DI39:DI46)</f>
        <v>55150978</v>
      </c>
      <c r="DJ38" s="250">
        <f>SUM(DJ39:DJ46)</f>
        <v>41419941</v>
      </c>
      <c r="DK38" s="250">
        <f t="shared" si="95"/>
        <v>0</v>
      </c>
      <c r="DL38" s="250">
        <f t="shared" si="95"/>
        <v>0</v>
      </c>
      <c r="DM38" s="250">
        <f t="shared" si="95"/>
        <v>0</v>
      </c>
      <c r="DN38" s="250">
        <f t="shared" si="95"/>
        <v>0</v>
      </c>
      <c r="DO38" s="250">
        <f t="shared" si="95"/>
        <v>0</v>
      </c>
      <c r="DP38" s="250">
        <f t="shared" si="95"/>
        <v>0</v>
      </c>
      <c r="DQ38" s="250">
        <f t="shared" si="95"/>
        <v>0</v>
      </c>
      <c r="DR38" s="250">
        <f t="shared" si="95"/>
        <v>0</v>
      </c>
      <c r="DS38" s="250">
        <f t="shared" ref="DS38:DV38" si="103">SUM(DS39:DS46)</f>
        <v>245988944</v>
      </c>
      <c r="DT38" s="250">
        <f t="shared" si="103"/>
        <v>233311658</v>
      </c>
      <c r="DU38" s="250">
        <f t="shared" si="103"/>
        <v>233311658</v>
      </c>
      <c r="DV38" s="250">
        <f t="shared" si="103"/>
        <v>172292243</v>
      </c>
      <c r="DW38" s="250">
        <f t="shared" si="95"/>
        <v>0</v>
      </c>
      <c r="DX38" s="250">
        <f t="shared" si="95"/>
        <v>0</v>
      </c>
      <c r="DY38" s="250">
        <f t="shared" si="95"/>
        <v>0</v>
      </c>
      <c r="DZ38" s="250">
        <f t="shared" si="95"/>
        <v>0</v>
      </c>
      <c r="EA38" s="250">
        <f t="shared" si="95"/>
        <v>325693624.91200984</v>
      </c>
      <c r="EB38" s="250">
        <f t="shared" si="95"/>
        <v>298151898.97086591</v>
      </c>
      <c r="EC38" s="250">
        <f t="shared" si="95"/>
        <v>298151898.97086591</v>
      </c>
      <c r="ED38" s="250">
        <f t="shared" si="95"/>
        <v>298151898.97086591</v>
      </c>
      <c r="EE38" s="250">
        <f t="shared" si="95"/>
        <v>0</v>
      </c>
      <c r="EF38" s="250">
        <f t="shared" si="95"/>
        <v>0</v>
      </c>
      <c r="EG38" s="250">
        <f t="shared" si="95"/>
        <v>0</v>
      </c>
      <c r="EH38" s="250">
        <f t="shared" si="95"/>
        <v>0</v>
      </c>
      <c r="EI38" s="250">
        <f t="shared" si="95"/>
        <v>0</v>
      </c>
      <c r="EJ38" s="250">
        <f t="shared" si="95"/>
        <v>0</v>
      </c>
      <c r="EK38" s="250">
        <f t="shared" si="95"/>
        <v>0</v>
      </c>
      <c r="EL38" s="250">
        <f t="shared" si="95"/>
        <v>0</v>
      </c>
      <c r="EM38" s="250">
        <f t="shared" ref="EM38:FR38" si="104">SUM(EM39:EM46)</f>
        <v>0</v>
      </c>
      <c r="EN38" s="250">
        <f t="shared" si="104"/>
        <v>0</v>
      </c>
      <c r="EO38" s="250">
        <f t="shared" si="104"/>
        <v>0</v>
      </c>
      <c r="EP38" s="250">
        <f t="shared" si="104"/>
        <v>0</v>
      </c>
      <c r="EQ38" s="250">
        <f t="shared" si="104"/>
        <v>0</v>
      </c>
      <c r="ER38" s="250">
        <f t="shared" si="104"/>
        <v>0</v>
      </c>
      <c r="ES38" s="250">
        <f t="shared" si="104"/>
        <v>0</v>
      </c>
      <c r="ET38" s="250">
        <f t="shared" si="104"/>
        <v>0</v>
      </c>
      <c r="EU38" s="250">
        <f t="shared" si="104"/>
        <v>0</v>
      </c>
      <c r="EV38" s="250">
        <f t="shared" si="104"/>
        <v>0</v>
      </c>
      <c r="EW38" s="250">
        <f t="shared" si="104"/>
        <v>0</v>
      </c>
      <c r="EX38" s="250">
        <f t="shared" si="104"/>
        <v>0</v>
      </c>
      <c r="EY38" s="250">
        <f t="shared" ref="EY38:FB38" si="105">SUM(EY39:EY46)</f>
        <v>0</v>
      </c>
      <c r="EZ38" s="250">
        <f t="shared" si="105"/>
        <v>0</v>
      </c>
      <c r="FA38" s="250">
        <f t="shared" si="105"/>
        <v>0</v>
      </c>
      <c r="FB38" s="250">
        <f t="shared" si="105"/>
        <v>0</v>
      </c>
      <c r="FC38" s="250">
        <f t="shared" si="104"/>
        <v>0</v>
      </c>
      <c r="FD38" s="250">
        <f t="shared" si="104"/>
        <v>0</v>
      </c>
      <c r="FE38" s="250">
        <f t="shared" si="104"/>
        <v>0</v>
      </c>
      <c r="FF38" s="250">
        <f t="shared" si="104"/>
        <v>0</v>
      </c>
      <c r="FG38" s="250">
        <f t="shared" si="104"/>
        <v>0</v>
      </c>
      <c r="FH38" s="250">
        <f t="shared" si="104"/>
        <v>0</v>
      </c>
      <c r="FI38" s="250">
        <f t="shared" si="104"/>
        <v>0</v>
      </c>
      <c r="FJ38" s="250">
        <f t="shared" si="104"/>
        <v>0</v>
      </c>
      <c r="FK38" s="250">
        <f t="shared" si="104"/>
        <v>21880203.087990198</v>
      </c>
      <c r="FL38" s="250">
        <f t="shared" si="104"/>
        <v>20029941.029134113</v>
      </c>
      <c r="FM38" s="250">
        <f t="shared" si="104"/>
        <v>20029941.029134113</v>
      </c>
      <c r="FN38" s="250">
        <f t="shared" si="104"/>
        <v>20029941.029134113</v>
      </c>
      <c r="FO38" s="250">
        <f t="shared" si="104"/>
        <v>0</v>
      </c>
      <c r="FP38" s="250">
        <f t="shared" si="104"/>
        <v>0</v>
      </c>
      <c r="FQ38" s="250">
        <f t="shared" si="104"/>
        <v>0</v>
      </c>
      <c r="FR38" s="250">
        <f t="shared" si="104"/>
        <v>0</v>
      </c>
      <c r="FS38" s="250">
        <f t="shared" si="14"/>
        <v>3074063728</v>
      </c>
      <c r="FT38" s="250">
        <f t="shared" si="15"/>
        <v>3004191587</v>
      </c>
      <c r="FU38" s="250">
        <f t="shared" si="16"/>
        <v>3004191587</v>
      </c>
      <c r="FV38" s="250">
        <f t="shared" si="17"/>
        <v>2897417351</v>
      </c>
      <c r="FW38" s="216"/>
      <c r="FX38" s="217"/>
    </row>
    <row r="39" spans="1:180" s="218" customFormat="1" ht="27" thickTop="1" thickBot="1" x14ac:dyDescent="0.35">
      <c r="A39" s="214" t="s">
        <v>746</v>
      </c>
      <c r="B39" s="213">
        <f t="shared" ref="B39:B46" si="106">+C39+G39+K39+O39+S39+W39+AA39+AE39+AI39+AM39+AQ39+AU39+AY39+BC39+BG39+BK39+BO39+BS39+BW39+CA39+CE39+CI39+CM39+CQ39+CU39+CY39+DC39+DG39+DK39+DO39+DS39+DW39+EA39+EE39+EI39+EM39+EQ39+EU39+EY39+FC39+FG39+FK39+FO39</f>
        <v>506148727</v>
      </c>
      <c r="C39" s="213">
        <v>0</v>
      </c>
      <c r="D39" s="213">
        <v>0</v>
      </c>
      <c r="E39" s="213">
        <v>0</v>
      </c>
      <c r="F39" s="213">
        <v>0</v>
      </c>
      <c r="G39" s="213">
        <v>0</v>
      </c>
      <c r="H39" s="213">
        <v>0</v>
      </c>
      <c r="I39" s="213">
        <v>0</v>
      </c>
      <c r="J39" s="213">
        <v>0</v>
      </c>
      <c r="K39" s="212">
        <v>0</v>
      </c>
      <c r="L39" s="212">
        <v>0</v>
      </c>
      <c r="M39" s="212">
        <v>0</v>
      </c>
      <c r="N39" s="212">
        <v>0</v>
      </c>
      <c r="O39" s="213">
        <v>0</v>
      </c>
      <c r="P39" s="213">
        <v>0</v>
      </c>
      <c r="Q39" s="213">
        <v>0</v>
      </c>
      <c r="R39" s="213">
        <v>0</v>
      </c>
      <c r="S39" s="213">
        <v>0</v>
      </c>
      <c r="T39" s="213">
        <v>0</v>
      </c>
      <c r="U39" s="213">
        <v>0</v>
      </c>
      <c r="V39" s="213">
        <v>0</v>
      </c>
      <c r="W39" s="213">
        <v>0</v>
      </c>
      <c r="X39" s="213">
        <v>0</v>
      </c>
      <c r="Y39" s="213">
        <v>0</v>
      </c>
      <c r="Z39" s="213">
        <v>0</v>
      </c>
      <c r="AA39" s="213">
        <v>0</v>
      </c>
      <c r="AB39" s="213">
        <v>0</v>
      </c>
      <c r="AC39" s="213">
        <v>0</v>
      </c>
      <c r="AD39" s="213">
        <v>0</v>
      </c>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v>53356737</v>
      </c>
      <c r="BD39" s="213">
        <v>53356736</v>
      </c>
      <c r="BE39" s="213">
        <v>53356736</v>
      </c>
      <c r="BF39" s="213">
        <v>53356736</v>
      </c>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f>442061200-CM39-CQ39-DG39</f>
        <v>295409681</v>
      </c>
      <c r="CJ39" s="213">
        <v>295409681</v>
      </c>
      <c r="CK39" s="213">
        <v>295409681</v>
      </c>
      <c r="CL39" s="213">
        <v>295409681</v>
      </c>
      <c r="CM39" s="213">
        <v>89806358</v>
      </c>
      <c r="CN39" s="213">
        <v>89806358</v>
      </c>
      <c r="CO39" s="213">
        <v>89806358</v>
      </c>
      <c r="CP39" s="213">
        <v>89806358</v>
      </c>
      <c r="CQ39" s="213">
        <v>36358714</v>
      </c>
      <c r="CR39" s="213">
        <v>36358714</v>
      </c>
      <c r="CS39" s="213">
        <v>36358714</v>
      </c>
      <c r="CT39" s="213">
        <v>36358714</v>
      </c>
      <c r="CU39" s="213"/>
      <c r="CV39" s="213"/>
      <c r="CW39" s="213"/>
      <c r="CX39" s="213"/>
      <c r="CY39" s="213"/>
      <c r="CZ39" s="213"/>
      <c r="DA39" s="213"/>
      <c r="DB39" s="213"/>
      <c r="DC39" s="213"/>
      <c r="DD39" s="213"/>
      <c r="DE39" s="213"/>
      <c r="DF39" s="213"/>
      <c r="DG39" s="213">
        <v>20486447</v>
      </c>
      <c r="DH39" s="213">
        <f>442061200-CJ39-CN39-CR39</f>
        <v>20486447</v>
      </c>
      <c r="DI39" s="213">
        <f>442061200-CK39-CO39-CS39</f>
        <v>20486447</v>
      </c>
      <c r="DJ39" s="213">
        <f>442061200-CL39-CP39-CT39</f>
        <v>20486447</v>
      </c>
      <c r="DK39" s="213"/>
      <c r="DL39" s="213"/>
      <c r="DM39" s="213"/>
      <c r="DN39" s="213"/>
      <c r="DO39" s="213"/>
      <c r="DP39" s="213"/>
      <c r="DQ39" s="213"/>
      <c r="DR39" s="213"/>
      <c r="DS39" s="213"/>
      <c r="DT39" s="213"/>
      <c r="DU39" s="213"/>
      <c r="DV39" s="213"/>
      <c r="DW39" s="213"/>
      <c r="DX39" s="213"/>
      <c r="DY39" s="213"/>
      <c r="DZ39" s="213"/>
      <c r="EA39" s="213">
        <v>10055273.474933635</v>
      </c>
      <c r="EB39" s="213">
        <v>10055273.474933635</v>
      </c>
      <c r="EC39" s="213">
        <v>10055273.474933635</v>
      </c>
      <c r="ED39" s="213">
        <v>10055273.474933635</v>
      </c>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v>675516.52506636479</v>
      </c>
      <c r="FL39" s="213">
        <v>675516.52506636479</v>
      </c>
      <c r="FM39" s="213">
        <v>675516.52506636479</v>
      </c>
      <c r="FN39" s="213">
        <v>675516.52506636479</v>
      </c>
      <c r="FO39" s="213">
        <v>0</v>
      </c>
      <c r="FP39" s="213">
        <v>0</v>
      </c>
      <c r="FQ39" s="213">
        <v>0</v>
      </c>
      <c r="FR39" s="213">
        <v>0</v>
      </c>
      <c r="FS39" s="215">
        <f t="shared" si="14"/>
        <v>506148727</v>
      </c>
      <c r="FT39" s="215">
        <f t="shared" si="15"/>
        <v>506148726</v>
      </c>
      <c r="FU39" s="215">
        <f t="shared" si="16"/>
        <v>506148726</v>
      </c>
      <c r="FV39" s="215">
        <f t="shared" si="17"/>
        <v>506148726</v>
      </c>
      <c r="FW39" s="216"/>
      <c r="FX39" s="217"/>
    </row>
    <row r="40" spans="1:180" s="218" customFormat="1" ht="21.75" customHeight="1" thickTop="1" thickBot="1" x14ac:dyDescent="0.35">
      <c r="A40" s="214" t="s">
        <v>747</v>
      </c>
      <c r="B40" s="213">
        <f t="shared" si="106"/>
        <v>335916989</v>
      </c>
      <c r="C40" s="213">
        <v>0</v>
      </c>
      <c r="D40" s="213">
        <v>0</v>
      </c>
      <c r="E40" s="213">
        <v>0</v>
      </c>
      <c r="F40" s="213">
        <v>0</v>
      </c>
      <c r="G40" s="213">
        <v>0</v>
      </c>
      <c r="H40" s="213">
        <v>0</v>
      </c>
      <c r="I40" s="213">
        <v>0</v>
      </c>
      <c r="J40" s="213">
        <v>0</v>
      </c>
      <c r="K40" s="212">
        <v>0</v>
      </c>
      <c r="L40" s="212">
        <v>0</v>
      </c>
      <c r="M40" s="212">
        <v>0</v>
      </c>
      <c r="N40" s="212">
        <v>0</v>
      </c>
      <c r="O40" s="213">
        <v>0</v>
      </c>
      <c r="P40" s="213">
        <v>0</v>
      </c>
      <c r="Q40" s="213">
        <v>0</v>
      </c>
      <c r="R40" s="213">
        <v>0</v>
      </c>
      <c r="S40" s="213">
        <v>0</v>
      </c>
      <c r="T40" s="213">
        <v>0</v>
      </c>
      <c r="U40" s="213">
        <v>0</v>
      </c>
      <c r="V40" s="213">
        <v>0</v>
      </c>
      <c r="W40" s="213">
        <v>0</v>
      </c>
      <c r="X40" s="213">
        <v>0</v>
      </c>
      <c r="Y40" s="213">
        <v>0</v>
      </c>
      <c r="Z40" s="213">
        <v>0</v>
      </c>
      <c r="AA40" s="213">
        <v>0</v>
      </c>
      <c r="AB40" s="213">
        <v>0</v>
      </c>
      <c r="AC40" s="213">
        <v>0</v>
      </c>
      <c r="AD40" s="213">
        <v>0</v>
      </c>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v>38446202</v>
      </c>
      <c r="BD40" s="213">
        <v>38446202</v>
      </c>
      <c r="BE40" s="213">
        <v>38446202</v>
      </c>
      <c r="BF40" s="213">
        <v>38446202</v>
      </c>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v>278604100</v>
      </c>
      <c r="CJ40" s="213">
        <v>278604100</v>
      </c>
      <c r="CK40" s="213">
        <v>278604100</v>
      </c>
      <c r="CL40" s="213">
        <v>278604100</v>
      </c>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3"/>
      <c r="DL40" s="213"/>
      <c r="DM40" s="213"/>
      <c r="DN40" s="213"/>
      <c r="DO40" s="213"/>
      <c r="DP40" s="213"/>
      <c r="DQ40" s="213"/>
      <c r="DR40" s="213"/>
      <c r="DS40" s="213">
        <v>18866687</v>
      </c>
      <c r="DT40" s="213">
        <v>17608908</v>
      </c>
      <c r="DU40" s="213">
        <v>17608908</v>
      </c>
      <c r="DV40" s="213">
        <v>16171446</v>
      </c>
      <c r="DW40" s="213"/>
      <c r="DX40" s="213"/>
      <c r="DY40" s="213"/>
      <c r="DZ40" s="213"/>
      <c r="EA40" s="213">
        <v>0</v>
      </c>
      <c r="EB40" s="213">
        <v>0</v>
      </c>
      <c r="EC40" s="213">
        <v>0</v>
      </c>
      <c r="ED40" s="213">
        <v>0</v>
      </c>
      <c r="EE40" s="213"/>
      <c r="EF40" s="213"/>
      <c r="EG40" s="213"/>
      <c r="EH40" s="213"/>
      <c r="EI40" s="213"/>
      <c r="EJ40" s="213"/>
      <c r="EK40" s="213"/>
      <c r="EL40" s="213"/>
      <c r="EM40" s="213"/>
      <c r="EN40" s="213"/>
      <c r="EO40" s="213"/>
      <c r="EP40" s="213"/>
      <c r="EQ40" s="213"/>
      <c r="ER40" s="213"/>
      <c r="ES40" s="213"/>
      <c r="ET40" s="213"/>
      <c r="EU40" s="213"/>
      <c r="EV40" s="213"/>
      <c r="EW40" s="213"/>
      <c r="EX40" s="213"/>
      <c r="EY40" s="213"/>
      <c r="EZ40" s="213"/>
      <c r="FA40" s="213"/>
      <c r="FB40" s="213"/>
      <c r="FC40" s="213"/>
      <c r="FD40" s="213"/>
      <c r="FE40" s="213"/>
      <c r="FF40" s="213"/>
      <c r="FG40" s="213"/>
      <c r="FH40" s="213"/>
      <c r="FI40" s="213"/>
      <c r="FJ40" s="213"/>
      <c r="FK40" s="213">
        <v>0</v>
      </c>
      <c r="FL40" s="213">
        <v>0</v>
      </c>
      <c r="FM40" s="213">
        <v>0</v>
      </c>
      <c r="FN40" s="213">
        <v>0</v>
      </c>
      <c r="FO40" s="213">
        <v>0</v>
      </c>
      <c r="FP40" s="213">
        <v>0</v>
      </c>
      <c r="FQ40" s="213">
        <v>0</v>
      </c>
      <c r="FR40" s="213">
        <v>0</v>
      </c>
      <c r="FS40" s="215">
        <f t="shared" si="14"/>
        <v>335916989</v>
      </c>
      <c r="FT40" s="215">
        <f t="shared" si="15"/>
        <v>334659210</v>
      </c>
      <c r="FU40" s="215">
        <f t="shared" si="16"/>
        <v>334659210</v>
      </c>
      <c r="FV40" s="215">
        <f t="shared" si="17"/>
        <v>333221748</v>
      </c>
      <c r="FW40" s="216"/>
      <c r="FX40" s="217"/>
    </row>
    <row r="41" spans="1:180" s="218" customFormat="1" ht="22.5" customHeight="1" thickTop="1" thickBot="1" x14ac:dyDescent="0.4">
      <c r="A41" s="214" t="s">
        <v>748</v>
      </c>
      <c r="B41" s="213">
        <f t="shared" si="106"/>
        <v>1032307322</v>
      </c>
      <c r="C41" s="213">
        <v>77950661.840610951</v>
      </c>
      <c r="D41" s="213">
        <v>73724312.347275332</v>
      </c>
      <c r="E41" s="213">
        <v>73724312.347275332</v>
      </c>
      <c r="F41" s="213">
        <v>71460943.061119407</v>
      </c>
      <c r="G41" s="213">
        <v>67364100.159389049</v>
      </c>
      <c r="H41" s="213">
        <v>63711735.652724683</v>
      </c>
      <c r="I41" s="213">
        <v>63711735.652724683</v>
      </c>
      <c r="J41" s="213">
        <v>61755756.938880607</v>
      </c>
      <c r="K41" s="213">
        <v>80000000</v>
      </c>
      <c r="L41" s="213">
        <v>77940579</v>
      </c>
      <c r="M41" s="213">
        <v>77940579</v>
      </c>
      <c r="N41" s="213">
        <v>65487279</v>
      </c>
      <c r="O41" s="213">
        <v>0</v>
      </c>
      <c r="P41" s="213">
        <v>0</v>
      </c>
      <c r="Q41" s="213">
        <v>0</v>
      </c>
      <c r="R41" s="213">
        <v>0</v>
      </c>
      <c r="S41" s="213">
        <v>0</v>
      </c>
      <c r="T41" s="213">
        <v>0</v>
      </c>
      <c r="U41" s="213">
        <v>0</v>
      </c>
      <c r="V41" s="213">
        <v>0</v>
      </c>
      <c r="W41" s="213">
        <v>0</v>
      </c>
      <c r="X41" s="213">
        <v>0</v>
      </c>
      <c r="Y41" s="213">
        <v>0</v>
      </c>
      <c r="Z41" s="213">
        <v>0</v>
      </c>
      <c r="AA41" s="213">
        <v>0</v>
      </c>
      <c r="AB41" s="213">
        <v>0</v>
      </c>
      <c r="AC41" s="213">
        <v>0</v>
      </c>
      <c r="AD41" s="213">
        <v>0</v>
      </c>
      <c r="AE41" s="213"/>
      <c r="AF41" s="213"/>
      <c r="AG41" s="213"/>
      <c r="AH41" s="213"/>
      <c r="AI41" s="213">
        <v>3884951</v>
      </c>
      <c r="AJ41" s="213">
        <v>3884951</v>
      </c>
      <c r="AK41" s="213">
        <v>3884951</v>
      </c>
      <c r="AL41" s="213">
        <v>3884951</v>
      </c>
      <c r="AM41" s="213"/>
      <c r="AN41" s="213"/>
      <c r="AO41" s="213"/>
      <c r="AP41" s="213"/>
      <c r="AQ41" s="213"/>
      <c r="AR41" s="213"/>
      <c r="AS41" s="213"/>
      <c r="AT41" s="213"/>
      <c r="AU41" s="213"/>
      <c r="AV41" s="213"/>
      <c r="AW41" s="213"/>
      <c r="AX41" s="213"/>
      <c r="AY41" s="213"/>
      <c r="AZ41" s="213"/>
      <c r="BA41" s="213"/>
      <c r="BB41" s="213"/>
      <c r="BC41" s="213">
        <v>131311373</v>
      </c>
      <c r="BD41" s="213">
        <v>131311373</v>
      </c>
      <c r="BE41" s="213">
        <v>131311373</v>
      </c>
      <c r="BF41" s="213">
        <v>131311373</v>
      </c>
      <c r="BG41" s="213">
        <v>41445595</v>
      </c>
      <c r="BH41" s="213">
        <v>41445595</v>
      </c>
      <c r="BI41" s="213">
        <v>41445595</v>
      </c>
      <c r="BJ41" s="213">
        <v>41445595</v>
      </c>
      <c r="BK41" s="213">
        <v>268506137</v>
      </c>
      <c r="BL41" s="213">
        <v>268506137</v>
      </c>
      <c r="BM41" s="213">
        <v>268506137</v>
      </c>
      <c r="BN41" s="213">
        <v>268506137</v>
      </c>
      <c r="BO41" s="213"/>
      <c r="BP41" s="213"/>
      <c r="BQ41" s="213"/>
      <c r="BR41" s="213"/>
      <c r="BS41" s="213"/>
      <c r="BT41" s="213"/>
      <c r="BU41" s="213"/>
      <c r="BV41" s="213"/>
      <c r="BW41" s="213"/>
      <c r="BX41" s="213"/>
      <c r="BY41" s="213"/>
      <c r="BZ41" s="213"/>
      <c r="CA41" s="213"/>
      <c r="CB41" s="213"/>
      <c r="CC41" s="213"/>
      <c r="CD41" s="213"/>
      <c r="CE41" s="213"/>
      <c r="CF41" s="213"/>
      <c r="CG41" s="213"/>
      <c r="CH41" s="213"/>
      <c r="CI41" s="213">
        <v>112727288</v>
      </c>
      <c r="CJ41" s="213">
        <v>112727288</v>
      </c>
      <c r="CK41" s="213">
        <v>112727288</v>
      </c>
      <c r="CL41" s="213">
        <v>112727288</v>
      </c>
      <c r="CM41" s="213"/>
      <c r="CN41" s="213"/>
      <c r="CO41" s="213"/>
      <c r="CP41" s="213"/>
      <c r="CQ41" s="213"/>
      <c r="CR41" s="213"/>
      <c r="CS41" s="213"/>
      <c r="CT41" s="213"/>
      <c r="CU41" s="213"/>
      <c r="CV41" s="213"/>
      <c r="CW41" s="213"/>
      <c r="CX41" s="213"/>
      <c r="CY41" s="213"/>
      <c r="CZ41" s="213"/>
      <c r="DA41" s="213"/>
      <c r="DB41" s="213"/>
      <c r="DC41" s="213"/>
      <c r="DD41" s="213"/>
      <c r="DE41" s="213"/>
      <c r="DF41" s="213"/>
      <c r="DG41" s="213">
        <v>46067430</v>
      </c>
      <c r="DH41" s="213">
        <v>34664531</v>
      </c>
      <c r="DI41" s="213">
        <v>34664531</v>
      </c>
      <c r="DJ41" s="213">
        <v>20933494</v>
      </c>
      <c r="DK41" s="213"/>
      <c r="DL41" s="213"/>
      <c r="DM41" s="213"/>
      <c r="DN41" s="213"/>
      <c r="DO41" s="213"/>
      <c r="DP41" s="213"/>
      <c r="DQ41" s="213"/>
      <c r="DR41" s="213"/>
      <c r="DS41" s="213">
        <v>203049786</v>
      </c>
      <c r="DT41" s="213">
        <v>191630279</v>
      </c>
      <c r="DU41" s="213">
        <v>191630279</v>
      </c>
      <c r="DV41" s="213">
        <v>135102216</v>
      </c>
      <c r="DW41" s="213"/>
      <c r="DX41" s="213"/>
      <c r="DY41" s="213"/>
      <c r="DZ41" s="213"/>
      <c r="EA41" s="213">
        <v>0</v>
      </c>
      <c r="EB41" s="213">
        <v>0</v>
      </c>
      <c r="EC41" s="213">
        <v>0</v>
      </c>
      <c r="ED41" s="213">
        <v>0</v>
      </c>
      <c r="EE41" s="213"/>
      <c r="EF41" s="213"/>
      <c r="EG41" s="213"/>
      <c r="EH41" s="213"/>
      <c r="EI41" s="213"/>
      <c r="EJ41" s="213"/>
      <c r="EK41" s="213"/>
      <c r="EL41" s="213"/>
      <c r="EM41" s="213"/>
      <c r="EN41" s="213"/>
      <c r="EO41" s="213"/>
      <c r="EP41" s="213"/>
      <c r="EQ41" s="213"/>
      <c r="ER41" s="213"/>
      <c r="ES41" s="213"/>
      <c r="ET41" s="213"/>
      <c r="EU41" s="213"/>
      <c r="EV41" s="213"/>
      <c r="EW41" s="213"/>
      <c r="EX41" s="213"/>
      <c r="EY41" s="213"/>
      <c r="EZ41" s="213"/>
      <c r="FA41" s="213"/>
      <c r="FB41" s="213"/>
      <c r="FC41" s="213"/>
      <c r="FD41" s="213"/>
      <c r="FE41" s="213"/>
      <c r="FF41" s="213"/>
      <c r="FG41" s="213"/>
      <c r="FH41" s="213"/>
      <c r="FI41" s="213"/>
      <c r="FJ41" s="213"/>
      <c r="FK41" s="213">
        <v>0</v>
      </c>
      <c r="FL41" s="213">
        <v>0</v>
      </c>
      <c r="FM41" s="213">
        <v>0</v>
      </c>
      <c r="FN41" s="213">
        <v>0</v>
      </c>
      <c r="FO41" s="213">
        <v>0</v>
      </c>
      <c r="FP41" s="213">
        <v>0</v>
      </c>
      <c r="FQ41" s="213">
        <v>0</v>
      </c>
      <c r="FR41" s="213">
        <v>0</v>
      </c>
      <c r="FS41" s="215">
        <f t="shared" si="14"/>
        <v>1032307322</v>
      </c>
      <c r="FT41" s="215">
        <f t="shared" si="15"/>
        <v>999546781</v>
      </c>
      <c r="FU41" s="215">
        <f t="shared" si="16"/>
        <v>999546781</v>
      </c>
      <c r="FV41" s="215">
        <f t="shared" si="17"/>
        <v>912615033</v>
      </c>
      <c r="FW41" s="216"/>
      <c r="FX41" s="217"/>
    </row>
    <row r="42" spans="1:180" s="218" customFormat="1" ht="14" thickTop="1" thickBot="1" x14ac:dyDescent="0.35">
      <c r="A42" s="214" t="s">
        <v>749</v>
      </c>
      <c r="B42" s="213">
        <f t="shared" si="106"/>
        <v>140672918.00000003</v>
      </c>
      <c r="C42" s="213">
        <v>0</v>
      </c>
      <c r="D42" s="213">
        <v>0</v>
      </c>
      <c r="E42" s="213">
        <v>0</v>
      </c>
      <c r="F42" s="213">
        <v>0</v>
      </c>
      <c r="G42" s="213">
        <v>0</v>
      </c>
      <c r="H42" s="213">
        <v>0</v>
      </c>
      <c r="I42" s="213">
        <v>0</v>
      </c>
      <c r="J42" s="213">
        <v>0</v>
      </c>
      <c r="K42" s="212">
        <v>0</v>
      </c>
      <c r="L42" s="212">
        <v>0</v>
      </c>
      <c r="M42" s="212">
        <v>0</v>
      </c>
      <c r="N42" s="212">
        <v>0</v>
      </c>
      <c r="O42" s="213">
        <v>0</v>
      </c>
      <c r="P42" s="213">
        <v>0</v>
      </c>
      <c r="Q42" s="213">
        <v>0</v>
      </c>
      <c r="R42" s="213">
        <v>0</v>
      </c>
      <c r="S42" s="213">
        <v>0</v>
      </c>
      <c r="T42" s="213">
        <v>0</v>
      </c>
      <c r="U42" s="213">
        <v>0</v>
      </c>
      <c r="V42" s="213">
        <v>0</v>
      </c>
      <c r="W42" s="213">
        <v>0</v>
      </c>
      <c r="X42" s="213">
        <v>0</v>
      </c>
      <c r="Y42" s="213">
        <v>0</v>
      </c>
      <c r="Z42" s="213">
        <v>0</v>
      </c>
      <c r="AA42" s="213">
        <v>0</v>
      </c>
      <c r="AB42" s="213">
        <v>0</v>
      </c>
      <c r="AC42" s="213">
        <v>0</v>
      </c>
      <c r="AD42" s="213">
        <v>0</v>
      </c>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v>60883071</v>
      </c>
      <c r="BD42" s="213">
        <v>59243643</v>
      </c>
      <c r="BE42" s="213">
        <v>59243643</v>
      </c>
      <c r="BF42" s="213">
        <v>51046512</v>
      </c>
      <c r="BG42" s="213"/>
      <c r="BH42" s="213"/>
      <c r="BI42" s="213"/>
      <c r="BJ42" s="213"/>
      <c r="BK42" s="213"/>
      <c r="BL42" s="213"/>
      <c r="BM42" s="213"/>
      <c r="BN42" s="213"/>
      <c r="BO42" s="213"/>
      <c r="BP42" s="213"/>
      <c r="BQ42" s="213"/>
      <c r="BR42" s="213"/>
      <c r="BS42" s="213">
        <v>18000000</v>
      </c>
      <c r="BT42" s="213">
        <v>18000000</v>
      </c>
      <c r="BU42" s="213">
        <v>18000000</v>
      </c>
      <c r="BV42" s="213">
        <v>18000000</v>
      </c>
      <c r="BW42" s="213"/>
      <c r="BX42" s="213"/>
      <c r="BY42" s="213"/>
      <c r="BZ42" s="213"/>
      <c r="CA42" s="213">
        <v>16171445</v>
      </c>
      <c r="CB42" s="213">
        <v>16171445</v>
      </c>
      <c r="CC42" s="213">
        <v>16171445</v>
      </c>
      <c r="CD42" s="213">
        <v>13476204</v>
      </c>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3"/>
      <c r="DL42" s="213"/>
      <c r="DM42" s="213"/>
      <c r="DN42" s="213"/>
      <c r="DO42" s="213"/>
      <c r="DP42" s="213"/>
      <c r="DQ42" s="213"/>
      <c r="DR42" s="213"/>
      <c r="DS42" s="213">
        <v>2695242</v>
      </c>
      <c r="DT42" s="213">
        <v>2695242</v>
      </c>
      <c r="DU42" s="213">
        <v>2695242</v>
      </c>
      <c r="DV42" s="213">
        <v>2695242</v>
      </c>
      <c r="DW42" s="213"/>
      <c r="DX42" s="213"/>
      <c r="DY42" s="213"/>
      <c r="DZ42" s="213"/>
      <c r="EA42" s="213">
        <v>40221093.899734542</v>
      </c>
      <c r="EB42" s="213">
        <v>40221093.899734542</v>
      </c>
      <c r="EC42" s="213">
        <v>40221093.899734542</v>
      </c>
      <c r="ED42" s="213">
        <v>40221093.899734542</v>
      </c>
      <c r="EE42" s="213"/>
      <c r="EF42" s="213"/>
      <c r="EG42" s="213"/>
      <c r="EH42" s="213"/>
      <c r="EI42" s="213"/>
      <c r="EJ42" s="213"/>
      <c r="EK42" s="213"/>
      <c r="EL42" s="213"/>
      <c r="EM42" s="213"/>
      <c r="EN42" s="213"/>
      <c r="EO42" s="213"/>
      <c r="EP42" s="213"/>
      <c r="EQ42" s="213"/>
      <c r="ER42" s="213"/>
      <c r="ES42" s="213"/>
      <c r="ET42" s="213"/>
      <c r="EU42" s="213"/>
      <c r="EV42" s="213"/>
      <c r="EW42" s="213"/>
      <c r="EX42" s="213"/>
      <c r="EY42" s="213"/>
      <c r="EZ42" s="213"/>
      <c r="FA42" s="213"/>
      <c r="FB42" s="213"/>
      <c r="FC42" s="213"/>
      <c r="FD42" s="213"/>
      <c r="FE42" s="213"/>
      <c r="FF42" s="213"/>
      <c r="FG42" s="213"/>
      <c r="FH42" s="213"/>
      <c r="FI42" s="213"/>
      <c r="FJ42" s="213"/>
      <c r="FK42" s="213">
        <v>2702066.1002654592</v>
      </c>
      <c r="FL42" s="213">
        <v>2702066.1002654592</v>
      </c>
      <c r="FM42" s="213">
        <v>2702066.1002654592</v>
      </c>
      <c r="FN42" s="213">
        <v>2702066.1002654592</v>
      </c>
      <c r="FO42" s="213">
        <v>0</v>
      </c>
      <c r="FP42" s="213">
        <v>0</v>
      </c>
      <c r="FQ42" s="213">
        <v>0</v>
      </c>
      <c r="FR42" s="213">
        <v>0</v>
      </c>
      <c r="FS42" s="215">
        <f t="shared" si="14"/>
        <v>140672918.00000003</v>
      </c>
      <c r="FT42" s="215">
        <f t="shared" si="15"/>
        <v>139033490.00000003</v>
      </c>
      <c r="FU42" s="215">
        <f t="shared" si="16"/>
        <v>139033490.00000003</v>
      </c>
      <c r="FV42" s="215">
        <f t="shared" si="17"/>
        <v>128141118</v>
      </c>
      <c r="FW42" s="216"/>
      <c r="FX42" s="217"/>
    </row>
    <row r="43" spans="1:180" s="218" customFormat="1" ht="27" thickTop="1" thickBot="1" x14ac:dyDescent="0.35">
      <c r="A43" s="214" t="s">
        <v>750</v>
      </c>
      <c r="B43" s="213">
        <f t="shared" si="106"/>
        <v>557459025</v>
      </c>
      <c r="C43" s="213">
        <v>0</v>
      </c>
      <c r="D43" s="213">
        <v>0</v>
      </c>
      <c r="E43" s="213">
        <v>0</v>
      </c>
      <c r="F43" s="213">
        <v>0</v>
      </c>
      <c r="G43" s="213">
        <v>0</v>
      </c>
      <c r="H43" s="213">
        <v>0</v>
      </c>
      <c r="I43" s="213">
        <v>0</v>
      </c>
      <c r="J43" s="213">
        <v>0</v>
      </c>
      <c r="K43" s="212">
        <v>0</v>
      </c>
      <c r="L43" s="212">
        <v>0</v>
      </c>
      <c r="M43" s="212">
        <v>0</v>
      </c>
      <c r="N43" s="212">
        <v>0</v>
      </c>
      <c r="O43" s="213">
        <v>0</v>
      </c>
      <c r="P43" s="213">
        <v>0</v>
      </c>
      <c r="Q43" s="213">
        <v>0</v>
      </c>
      <c r="R43" s="213">
        <v>0</v>
      </c>
      <c r="S43" s="213">
        <v>0</v>
      </c>
      <c r="T43" s="213">
        <v>0</v>
      </c>
      <c r="U43" s="213">
        <v>0</v>
      </c>
      <c r="V43" s="213">
        <v>0</v>
      </c>
      <c r="W43" s="213">
        <v>0</v>
      </c>
      <c r="X43" s="213">
        <v>0</v>
      </c>
      <c r="Y43" s="213">
        <v>0</v>
      </c>
      <c r="Z43" s="213">
        <v>0</v>
      </c>
      <c r="AA43" s="213">
        <v>0</v>
      </c>
      <c r="AB43" s="213">
        <v>0</v>
      </c>
      <c r="AC43" s="213">
        <v>0</v>
      </c>
      <c r="AD43" s="213">
        <v>0</v>
      </c>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v>31974958</v>
      </c>
      <c r="BD43" s="213">
        <v>30538899</v>
      </c>
      <c r="BE43" s="213">
        <v>30538899</v>
      </c>
      <c r="BF43" s="213">
        <v>30538899</v>
      </c>
      <c r="BG43" s="213"/>
      <c r="BH43" s="213"/>
      <c r="BI43" s="213"/>
      <c r="BJ43" s="213"/>
      <c r="BK43" s="213"/>
      <c r="BL43" s="213"/>
      <c r="BM43" s="213"/>
      <c r="BN43" s="213"/>
      <c r="BO43" s="213"/>
      <c r="BP43" s="213"/>
      <c r="BQ43" s="213"/>
      <c r="BR43" s="213"/>
      <c r="BS43" s="213">
        <v>20125000</v>
      </c>
      <c r="BT43" s="213">
        <v>20125000</v>
      </c>
      <c r="BU43" s="213">
        <v>20125000</v>
      </c>
      <c r="BV43" s="213">
        <v>19497500</v>
      </c>
      <c r="BW43" s="213"/>
      <c r="BX43" s="213"/>
      <c r="BY43" s="213"/>
      <c r="BZ43" s="213"/>
      <c r="CA43" s="213">
        <v>40548481</v>
      </c>
      <c r="CB43" s="213">
        <v>40548481</v>
      </c>
      <c r="CC43" s="213">
        <v>40548481</v>
      </c>
      <c r="CD43" s="213">
        <v>40548481</v>
      </c>
      <c r="CE43" s="213"/>
      <c r="CF43" s="213"/>
      <c r="CG43" s="213"/>
      <c r="CH43" s="213"/>
      <c r="CI43" s="213">
        <v>149513479</v>
      </c>
      <c r="CJ43" s="213">
        <v>146543523</v>
      </c>
      <c r="CK43" s="213">
        <v>146543523</v>
      </c>
      <c r="CL43" s="213">
        <v>146543523</v>
      </c>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3"/>
      <c r="DL43" s="213"/>
      <c r="DM43" s="213"/>
      <c r="DN43" s="213"/>
      <c r="DO43" s="213"/>
      <c r="DP43" s="213"/>
      <c r="DQ43" s="213"/>
      <c r="DR43" s="213"/>
      <c r="DS43" s="213">
        <v>21377229</v>
      </c>
      <c r="DT43" s="213">
        <v>21377229</v>
      </c>
      <c r="DU43" s="213">
        <v>21377229</v>
      </c>
      <c r="DV43" s="213">
        <v>18323339</v>
      </c>
      <c r="DW43" s="213"/>
      <c r="DX43" s="213"/>
      <c r="DY43" s="213"/>
      <c r="DZ43" s="213"/>
      <c r="EA43" s="213">
        <v>275417257.53734165</v>
      </c>
      <c r="EB43" s="213">
        <v>247875531.59619772</v>
      </c>
      <c r="EC43" s="213">
        <v>247875531.59619772</v>
      </c>
      <c r="ED43" s="213">
        <v>247875531.59619772</v>
      </c>
      <c r="EE43" s="213"/>
      <c r="EF43" s="213"/>
      <c r="EG43" s="213"/>
      <c r="EH43" s="213"/>
      <c r="EI43" s="213"/>
      <c r="EJ43" s="213"/>
      <c r="EK43" s="213"/>
      <c r="EL43" s="213"/>
      <c r="EM43" s="213"/>
      <c r="EN43" s="213"/>
      <c r="EO43" s="213"/>
      <c r="EP43" s="213"/>
      <c r="EQ43" s="213"/>
      <c r="ER43" s="213"/>
      <c r="ES43" s="213"/>
      <c r="ET43" s="213"/>
      <c r="EU43" s="213"/>
      <c r="EV43" s="213"/>
      <c r="EW43" s="213"/>
      <c r="EX43" s="213"/>
      <c r="EY43" s="213"/>
      <c r="EZ43" s="213"/>
      <c r="FA43" s="213"/>
      <c r="FB43" s="213"/>
      <c r="FC43" s="213"/>
      <c r="FD43" s="213"/>
      <c r="FE43" s="213"/>
      <c r="FF43" s="213"/>
      <c r="FG43" s="213"/>
      <c r="FH43" s="213"/>
      <c r="FI43" s="213"/>
      <c r="FJ43" s="213"/>
      <c r="FK43" s="213">
        <v>18502620.462658376</v>
      </c>
      <c r="FL43" s="213">
        <v>16652358.403802291</v>
      </c>
      <c r="FM43" s="213">
        <v>16652358.403802291</v>
      </c>
      <c r="FN43" s="213">
        <v>16652358.403802291</v>
      </c>
      <c r="FO43" s="213">
        <v>0</v>
      </c>
      <c r="FP43" s="213">
        <v>0</v>
      </c>
      <c r="FQ43" s="213">
        <v>0</v>
      </c>
      <c r="FR43" s="213">
        <v>0</v>
      </c>
      <c r="FS43" s="215">
        <f t="shared" si="14"/>
        <v>557459025</v>
      </c>
      <c r="FT43" s="215">
        <f t="shared" si="15"/>
        <v>523661022</v>
      </c>
      <c r="FU43" s="215">
        <f t="shared" si="16"/>
        <v>523661022</v>
      </c>
      <c r="FV43" s="215">
        <f t="shared" si="17"/>
        <v>519979632</v>
      </c>
      <c r="FW43" s="216"/>
      <c r="FX43" s="217"/>
    </row>
    <row r="44" spans="1:180" s="218" customFormat="1" ht="14" thickTop="1" thickBot="1" x14ac:dyDescent="0.35">
      <c r="A44" s="214" t="s">
        <v>751</v>
      </c>
      <c r="B44" s="213">
        <f t="shared" si="106"/>
        <v>472992203</v>
      </c>
      <c r="C44" s="213">
        <v>0</v>
      </c>
      <c r="D44" s="213">
        <v>0</v>
      </c>
      <c r="E44" s="213">
        <v>0</v>
      </c>
      <c r="F44" s="213">
        <v>0</v>
      </c>
      <c r="G44" s="213">
        <v>0</v>
      </c>
      <c r="H44" s="213">
        <v>0</v>
      </c>
      <c r="I44" s="213">
        <v>0</v>
      </c>
      <c r="J44" s="213">
        <v>0</v>
      </c>
      <c r="K44" s="212">
        <v>0</v>
      </c>
      <c r="L44" s="212">
        <v>0</v>
      </c>
      <c r="M44" s="212">
        <v>0</v>
      </c>
      <c r="N44" s="212">
        <v>0</v>
      </c>
      <c r="O44" s="213">
        <v>0</v>
      </c>
      <c r="P44" s="213">
        <v>0</v>
      </c>
      <c r="Q44" s="213">
        <v>0</v>
      </c>
      <c r="R44" s="213">
        <v>0</v>
      </c>
      <c r="S44" s="213">
        <v>0</v>
      </c>
      <c r="T44" s="213">
        <v>0</v>
      </c>
      <c r="U44" s="213">
        <v>0</v>
      </c>
      <c r="V44" s="213">
        <v>0</v>
      </c>
      <c r="W44" s="213">
        <v>0</v>
      </c>
      <c r="X44" s="213">
        <v>0</v>
      </c>
      <c r="Y44" s="213">
        <v>0</v>
      </c>
      <c r="Z44" s="213">
        <v>0</v>
      </c>
      <c r="AA44" s="213">
        <v>0</v>
      </c>
      <c r="AB44" s="213">
        <v>0</v>
      </c>
      <c r="AC44" s="213">
        <v>0</v>
      </c>
      <c r="AD44" s="213">
        <v>0</v>
      </c>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v>380484211</v>
      </c>
      <c r="BD44" s="213">
        <v>380484211</v>
      </c>
      <c r="BE44" s="213">
        <v>380484211</v>
      </c>
      <c r="BF44" s="213">
        <v>376652947</v>
      </c>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v>92507992</v>
      </c>
      <c r="CJ44" s="213">
        <v>92091603</v>
      </c>
      <c r="CK44" s="213">
        <v>92091603</v>
      </c>
      <c r="CL44" s="213">
        <v>92091603</v>
      </c>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3"/>
      <c r="DL44" s="213"/>
      <c r="DM44" s="213"/>
      <c r="DN44" s="213"/>
      <c r="DO44" s="213"/>
      <c r="DP44" s="213"/>
      <c r="DQ44" s="213"/>
      <c r="DR44" s="213"/>
      <c r="DS44" s="213"/>
      <c r="DT44" s="213"/>
      <c r="DU44" s="213"/>
      <c r="DV44" s="213"/>
      <c r="DW44" s="213"/>
      <c r="DX44" s="213"/>
      <c r="DY44" s="213"/>
      <c r="DZ44" s="213"/>
      <c r="EA44" s="213">
        <v>0</v>
      </c>
      <c r="EB44" s="213">
        <v>0</v>
      </c>
      <c r="EC44" s="213">
        <v>0</v>
      </c>
      <c r="ED44" s="213">
        <v>0</v>
      </c>
      <c r="EE44" s="213"/>
      <c r="EF44" s="213"/>
      <c r="EG44" s="213"/>
      <c r="EH44" s="213"/>
      <c r="EI44" s="213"/>
      <c r="EJ44" s="213"/>
      <c r="EK44" s="213"/>
      <c r="EL44" s="213"/>
      <c r="EM44" s="213"/>
      <c r="EN44" s="213"/>
      <c r="EO44" s="213"/>
      <c r="EP44" s="213"/>
      <c r="EQ44" s="213"/>
      <c r="ER44" s="213"/>
      <c r="ES44" s="213"/>
      <c r="ET44" s="213"/>
      <c r="EU44" s="213"/>
      <c r="EV44" s="213"/>
      <c r="EW44" s="213"/>
      <c r="EX44" s="213"/>
      <c r="EY44" s="213"/>
      <c r="EZ44" s="213"/>
      <c r="FA44" s="213"/>
      <c r="FB44" s="213"/>
      <c r="FC44" s="213"/>
      <c r="FD44" s="213"/>
      <c r="FE44" s="213"/>
      <c r="FF44" s="213"/>
      <c r="FG44" s="213"/>
      <c r="FH44" s="213"/>
      <c r="FI44" s="213"/>
      <c r="FJ44" s="213"/>
      <c r="FK44" s="213">
        <v>0</v>
      </c>
      <c r="FL44" s="213">
        <v>0</v>
      </c>
      <c r="FM44" s="213">
        <v>0</v>
      </c>
      <c r="FN44" s="213">
        <v>0</v>
      </c>
      <c r="FO44" s="213">
        <v>0</v>
      </c>
      <c r="FP44" s="213">
        <v>0</v>
      </c>
      <c r="FQ44" s="213">
        <v>0</v>
      </c>
      <c r="FR44" s="213">
        <v>0</v>
      </c>
      <c r="FS44" s="215">
        <f t="shared" si="14"/>
        <v>472992203</v>
      </c>
      <c r="FT44" s="215">
        <f t="shared" si="15"/>
        <v>472575814</v>
      </c>
      <c r="FU44" s="215">
        <f t="shared" si="16"/>
        <v>472575814</v>
      </c>
      <c r="FV44" s="215">
        <f t="shared" si="17"/>
        <v>468744550</v>
      </c>
      <c r="FW44" s="216"/>
      <c r="FX44" s="217"/>
    </row>
    <row r="45" spans="1:180" s="218" customFormat="1" ht="14" thickTop="1" thickBot="1" x14ac:dyDescent="0.35">
      <c r="A45" s="214" t="s">
        <v>752</v>
      </c>
      <c r="B45" s="213">
        <f t="shared" si="106"/>
        <v>0</v>
      </c>
      <c r="C45" s="213">
        <v>0</v>
      </c>
      <c r="D45" s="213">
        <v>0</v>
      </c>
      <c r="E45" s="213">
        <v>0</v>
      </c>
      <c r="F45" s="213">
        <v>0</v>
      </c>
      <c r="G45" s="213">
        <v>0</v>
      </c>
      <c r="H45" s="213">
        <v>0</v>
      </c>
      <c r="I45" s="213">
        <v>0</v>
      </c>
      <c r="J45" s="213">
        <v>0</v>
      </c>
      <c r="K45" s="212">
        <v>0</v>
      </c>
      <c r="L45" s="212">
        <v>0</v>
      </c>
      <c r="M45" s="212">
        <v>0</v>
      </c>
      <c r="N45" s="212">
        <v>0</v>
      </c>
      <c r="O45" s="213">
        <v>0</v>
      </c>
      <c r="P45" s="213">
        <v>0</v>
      </c>
      <c r="Q45" s="213">
        <v>0</v>
      </c>
      <c r="R45" s="213">
        <v>0</v>
      </c>
      <c r="S45" s="213">
        <v>0</v>
      </c>
      <c r="T45" s="213">
        <v>0</v>
      </c>
      <c r="U45" s="213">
        <v>0</v>
      </c>
      <c r="V45" s="213">
        <v>0</v>
      </c>
      <c r="W45" s="213">
        <v>0</v>
      </c>
      <c r="X45" s="213">
        <v>0</v>
      </c>
      <c r="Y45" s="213">
        <v>0</v>
      </c>
      <c r="Z45" s="213">
        <v>0</v>
      </c>
      <c r="AA45" s="213">
        <v>0</v>
      </c>
      <c r="AB45" s="213">
        <v>0</v>
      </c>
      <c r="AC45" s="213">
        <v>0</v>
      </c>
      <c r="AD45" s="213">
        <v>0</v>
      </c>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3"/>
      <c r="DL45" s="213"/>
      <c r="DM45" s="213"/>
      <c r="DN45" s="213"/>
      <c r="DO45" s="213"/>
      <c r="DP45" s="213"/>
      <c r="DQ45" s="213"/>
      <c r="DR45" s="213"/>
      <c r="DS45" s="213"/>
      <c r="DT45" s="213"/>
      <c r="DU45" s="213"/>
      <c r="DV45" s="213"/>
      <c r="DW45" s="213"/>
      <c r="DX45" s="213"/>
      <c r="DY45" s="213"/>
      <c r="DZ45" s="213"/>
      <c r="EA45" s="213"/>
      <c r="EB45" s="213"/>
      <c r="EC45" s="213"/>
      <c r="ED45" s="213"/>
      <c r="EE45" s="213"/>
      <c r="EF45" s="213"/>
      <c r="EG45" s="213"/>
      <c r="EH45" s="213"/>
      <c r="EI45" s="213"/>
      <c r="EJ45" s="213"/>
      <c r="EK45" s="213"/>
      <c r="EL45" s="213"/>
      <c r="EM45" s="213"/>
      <c r="EN45" s="213"/>
      <c r="EO45" s="213"/>
      <c r="EP45" s="213"/>
      <c r="EQ45" s="213"/>
      <c r="ER45" s="213"/>
      <c r="ES45" s="213"/>
      <c r="ET45" s="213"/>
      <c r="EU45" s="213"/>
      <c r="EV45" s="213"/>
      <c r="EW45" s="213"/>
      <c r="EX45" s="213"/>
      <c r="EY45" s="213"/>
      <c r="EZ45" s="213"/>
      <c r="FA45" s="213"/>
      <c r="FB45" s="213"/>
      <c r="FC45" s="213"/>
      <c r="FD45" s="213"/>
      <c r="FE45" s="213"/>
      <c r="FF45" s="213"/>
      <c r="FG45" s="213"/>
      <c r="FH45" s="213"/>
      <c r="FI45" s="213"/>
      <c r="FJ45" s="213"/>
      <c r="FK45" s="213">
        <v>0</v>
      </c>
      <c r="FL45" s="213">
        <v>0</v>
      </c>
      <c r="FM45" s="213">
        <v>0</v>
      </c>
      <c r="FN45" s="213">
        <v>0</v>
      </c>
      <c r="FO45" s="213">
        <v>0</v>
      </c>
      <c r="FP45" s="213">
        <v>0</v>
      </c>
      <c r="FQ45" s="213">
        <v>0</v>
      </c>
      <c r="FR45" s="213">
        <v>0</v>
      </c>
      <c r="FS45" s="215">
        <f t="shared" si="14"/>
        <v>0</v>
      </c>
      <c r="FT45" s="215">
        <f t="shared" si="15"/>
        <v>0</v>
      </c>
      <c r="FU45" s="215">
        <f t="shared" si="16"/>
        <v>0</v>
      </c>
      <c r="FV45" s="215">
        <f t="shared" si="17"/>
        <v>0</v>
      </c>
      <c r="FW45" s="216"/>
      <c r="FX45" s="217"/>
    </row>
    <row r="46" spans="1:180" s="218" customFormat="1" ht="27" thickTop="1" thickBot="1" x14ac:dyDescent="0.35">
      <c r="A46" s="214" t="s">
        <v>753</v>
      </c>
      <c r="B46" s="213">
        <f t="shared" si="106"/>
        <v>28566544</v>
      </c>
      <c r="C46" s="213">
        <v>0</v>
      </c>
      <c r="D46" s="213">
        <v>0</v>
      </c>
      <c r="E46" s="213">
        <v>0</v>
      </c>
      <c r="F46" s="213">
        <v>0</v>
      </c>
      <c r="G46" s="213">
        <v>0</v>
      </c>
      <c r="H46" s="213">
        <v>0</v>
      </c>
      <c r="I46" s="213">
        <v>0</v>
      </c>
      <c r="J46" s="213">
        <v>0</v>
      </c>
      <c r="K46" s="212">
        <v>0</v>
      </c>
      <c r="L46" s="212">
        <v>0</v>
      </c>
      <c r="M46" s="212">
        <v>0</v>
      </c>
      <c r="N46" s="212">
        <v>0</v>
      </c>
      <c r="O46" s="213">
        <v>0</v>
      </c>
      <c r="P46" s="213">
        <v>0</v>
      </c>
      <c r="Q46" s="213">
        <v>0</v>
      </c>
      <c r="R46" s="213">
        <v>0</v>
      </c>
      <c r="S46" s="213">
        <v>0</v>
      </c>
      <c r="T46" s="213">
        <v>0</v>
      </c>
      <c r="U46" s="213">
        <v>0</v>
      </c>
      <c r="V46" s="213">
        <v>0</v>
      </c>
      <c r="W46" s="213">
        <v>0</v>
      </c>
      <c r="X46" s="213">
        <v>0</v>
      </c>
      <c r="Y46" s="213">
        <v>0</v>
      </c>
      <c r="Z46" s="213">
        <v>0</v>
      </c>
      <c r="AA46" s="213">
        <v>0</v>
      </c>
      <c r="AB46" s="213">
        <v>0</v>
      </c>
      <c r="AC46" s="213">
        <v>0</v>
      </c>
      <c r="AD46" s="213">
        <v>0</v>
      </c>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v>21561928</v>
      </c>
      <c r="BD46" s="213">
        <v>21561928</v>
      </c>
      <c r="BE46" s="213">
        <v>21561928</v>
      </c>
      <c r="BF46" s="213">
        <v>21561928</v>
      </c>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v>7004616</v>
      </c>
      <c r="CJ46" s="213">
        <v>7004616</v>
      </c>
      <c r="CK46" s="213">
        <v>7004616</v>
      </c>
      <c r="CL46" s="213">
        <v>7004616</v>
      </c>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3"/>
      <c r="DL46" s="213"/>
      <c r="DM46" s="213"/>
      <c r="DN46" s="213"/>
      <c r="DO46" s="213"/>
      <c r="DP46" s="213"/>
      <c r="DQ46" s="213"/>
      <c r="DR46" s="213"/>
      <c r="DS46" s="213"/>
      <c r="DT46" s="213"/>
      <c r="DU46" s="213"/>
      <c r="DV46" s="213"/>
      <c r="DW46" s="213"/>
      <c r="DX46" s="213"/>
      <c r="DY46" s="213"/>
      <c r="DZ46" s="213"/>
      <c r="EA46" s="213"/>
      <c r="EB46" s="213"/>
      <c r="EC46" s="213"/>
      <c r="ED46" s="213"/>
      <c r="EE46" s="213"/>
      <c r="EF46" s="213"/>
      <c r="EG46" s="213"/>
      <c r="EH46" s="213"/>
      <c r="EI46" s="213"/>
      <c r="EJ46" s="213"/>
      <c r="EK46" s="213"/>
      <c r="EL46" s="213"/>
      <c r="EM46" s="213"/>
      <c r="EN46" s="213"/>
      <c r="EO46" s="213"/>
      <c r="EP46" s="213"/>
      <c r="EQ46" s="213"/>
      <c r="ER46" s="213"/>
      <c r="ES46" s="213"/>
      <c r="ET46" s="213"/>
      <c r="EU46" s="213"/>
      <c r="EV46" s="213"/>
      <c r="EW46" s="213"/>
      <c r="EX46" s="213"/>
      <c r="EY46" s="213"/>
      <c r="EZ46" s="213"/>
      <c r="FA46" s="213"/>
      <c r="FB46" s="213"/>
      <c r="FC46" s="213"/>
      <c r="FD46" s="213"/>
      <c r="FE46" s="213"/>
      <c r="FF46" s="213"/>
      <c r="FG46" s="213"/>
      <c r="FH46" s="213"/>
      <c r="FI46" s="213"/>
      <c r="FJ46" s="213"/>
      <c r="FK46" s="213">
        <v>0</v>
      </c>
      <c r="FL46" s="213">
        <v>0</v>
      </c>
      <c r="FM46" s="213">
        <v>0</v>
      </c>
      <c r="FN46" s="213">
        <v>0</v>
      </c>
      <c r="FO46" s="213">
        <v>0</v>
      </c>
      <c r="FP46" s="213">
        <v>0</v>
      </c>
      <c r="FQ46" s="213">
        <v>0</v>
      </c>
      <c r="FR46" s="213">
        <v>0</v>
      </c>
      <c r="FS46" s="215">
        <f t="shared" si="14"/>
        <v>28566544</v>
      </c>
      <c r="FT46" s="215">
        <f t="shared" si="15"/>
        <v>28566544</v>
      </c>
      <c r="FU46" s="215">
        <f t="shared" si="16"/>
        <v>28566544</v>
      </c>
      <c r="FV46" s="215">
        <f t="shared" si="17"/>
        <v>28566544</v>
      </c>
      <c r="FW46" s="216"/>
      <c r="FX46" s="217"/>
    </row>
    <row r="47" spans="1:180" s="218" customFormat="1" ht="32.5" customHeight="1" thickTop="1" thickBot="1" x14ac:dyDescent="0.4">
      <c r="A47" s="249" t="s">
        <v>754</v>
      </c>
      <c r="B47" s="250">
        <f t="shared" ref="B47:BY47" si="107">SUM(B48:B56)</f>
        <v>8562936680</v>
      </c>
      <c r="C47" s="250">
        <f t="shared" si="107"/>
        <v>0</v>
      </c>
      <c r="D47" s="250">
        <f t="shared" si="107"/>
        <v>0</v>
      </c>
      <c r="E47" s="250">
        <f t="shared" si="107"/>
        <v>0</v>
      </c>
      <c r="F47" s="250">
        <f t="shared" si="107"/>
        <v>0</v>
      </c>
      <c r="G47" s="250">
        <f>SUM(G48:G56)</f>
        <v>0</v>
      </c>
      <c r="H47" s="250">
        <f>SUM(H48:H56)</f>
        <v>0</v>
      </c>
      <c r="I47" s="250">
        <f>SUM(I48:I56)</f>
        <v>0</v>
      </c>
      <c r="J47" s="250">
        <f>SUM(J48:J56)</f>
        <v>0</v>
      </c>
      <c r="K47" s="250">
        <f t="shared" si="107"/>
        <v>0</v>
      </c>
      <c r="L47" s="250">
        <f t="shared" si="107"/>
        <v>0</v>
      </c>
      <c r="M47" s="250">
        <f t="shared" si="107"/>
        <v>0</v>
      </c>
      <c r="N47" s="250">
        <f t="shared" si="107"/>
        <v>0</v>
      </c>
      <c r="O47" s="250">
        <f t="shared" ref="O47:Z47" si="108">SUM(O48:O56)</f>
        <v>0</v>
      </c>
      <c r="P47" s="250">
        <f t="shared" si="108"/>
        <v>0</v>
      </c>
      <c r="Q47" s="250">
        <f t="shared" si="108"/>
        <v>0</v>
      </c>
      <c r="R47" s="250">
        <f t="shared" si="108"/>
        <v>0</v>
      </c>
      <c r="S47" s="250">
        <f t="shared" si="108"/>
        <v>0</v>
      </c>
      <c r="T47" s="250">
        <f t="shared" si="108"/>
        <v>0</v>
      </c>
      <c r="U47" s="250">
        <f t="shared" si="108"/>
        <v>0</v>
      </c>
      <c r="V47" s="250">
        <f t="shared" si="108"/>
        <v>0</v>
      </c>
      <c r="W47" s="250">
        <f t="shared" si="108"/>
        <v>316413927</v>
      </c>
      <c r="X47" s="250">
        <f t="shared" si="108"/>
        <v>310911975.5</v>
      </c>
      <c r="Y47" s="250">
        <f t="shared" si="108"/>
        <v>310911975.5</v>
      </c>
      <c r="Z47" s="250">
        <f t="shared" si="108"/>
        <v>307922569.5</v>
      </c>
      <c r="AA47" s="250">
        <f t="shared" si="107"/>
        <v>316413927</v>
      </c>
      <c r="AB47" s="250">
        <f t="shared" si="107"/>
        <v>310911975.5</v>
      </c>
      <c r="AC47" s="250">
        <f t="shared" si="107"/>
        <v>310911975.5</v>
      </c>
      <c r="AD47" s="250">
        <f t="shared" si="107"/>
        <v>307922569.5</v>
      </c>
      <c r="AE47" s="250">
        <f t="shared" si="107"/>
        <v>0</v>
      </c>
      <c r="AF47" s="250">
        <f t="shared" si="107"/>
        <v>0</v>
      </c>
      <c r="AG47" s="250">
        <f t="shared" si="107"/>
        <v>0</v>
      </c>
      <c r="AH47" s="250">
        <f t="shared" si="107"/>
        <v>0</v>
      </c>
      <c r="AI47" s="250">
        <f t="shared" ref="AI47:AP47" si="109">SUM(AI48:AI56)</f>
        <v>0</v>
      </c>
      <c r="AJ47" s="250">
        <f t="shared" si="109"/>
        <v>0</v>
      </c>
      <c r="AK47" s="250">
        <f t="shared" si="109"/>
        <v>0</v>
      </c>
      <c r="AL47" s="250">
        <f t="shared" si="109"/>
        <v>0</v>
      </c>
      <c r="AM47" s="250">
        <f t="shared" si="109"/>
        <v>0</v>
      </c>
      <c r="AN47" s="250">
        <f t="shared" si="109"/>
        <v>0</v>
      </c>
      <c r="AO47" s="250">
        <f t="shared" si="109"/>
        <v>0</v>
      </c>
      <c r="AP47" s="250">
        <f t="shared" si="109"/>
        <v>0</v>
      </c>
      <c r="AQ47" s="250">
        <f t="shared" si="107"/>
        <v>0</v>
      </c>
      <c r="AR47" s="250">
        <f t="shared" si="107"/>
        <v>0</v>
      </c>
      <c r="AS47" s="250">
        <f t="shared" si="107"/>
        <v>0</v>
      </c>
      <c r="AT47" s="250">
        <f t="shared" si="107"/>
        <v>0</v>
      </c>
      <c r="AU47" s="250">
        <f t="shared" ref="AU47:BB47" si="110">SUM(AU48:AU56)</f>
        <v>0</v>
      </c>
      <c r="AV47" s="250">
        <f t="shared" si="110"/>
        <v>0</v>
      </c>
      <c r="AW47" s="250">
        <f t="shared" si="110"/>
        <v>0</v>
      </c>
      <c r="AX47" s="250">
        <f t="shared" si="110"/>
        <v>0</v>
      </c>
      <c r="AY47" s="250">
        <f t="shared" si="110"/>
        <v>0</v>
      </c>
      <c r="AZ47" s="250">
        <f t="shared" si="110"/>
        <v>0</v>
      </c>
      <c r="BA47" s="250">
        <f t="shared" si="110"/>
        <v>0</v>
      </c>
      <c r="BB47" s="250">
        <f t="shared" si="110"/>
        <v>0</v>
      </c>
      <c r="BC47" s="250">
        <f t="shared" si="107"/>
        <v>3921829188</v>
      </c>
      <c r="BD47" s="250">
        <f t="shared" si="107"/>
        <v>3904579351</v>
      </c>
      <c r="BE47" s="250">
        <f t="shared" si="107"/>
        <v>3875590213</v>
      </c>
      <c r="BF47" s="250">
        <f t="shared" si="107"/>
        <v>2428601472</v>
      </c>
      <c r="BG47" s="250">
        <f t="shared" ref="BG47:BN47" si="111">SUM(BG48:BG56)</f>
        <v>0</v>
      </c>
      <c r="BH47" s="250">
        <f t="shared" si="111"/>
        <v>0</v>
      </c>
      <c r="BI47" s="250">
        <f t="shared" si="111"/>
        <v>0</v>
      </c>
      <c r="BJ47" s="250">
        <f t="shared" si="111"/>
        <v>0</v>
      </c>
      <c r="BK47" s="250">
        <f t="shared" si="111"/>
        <v>0</v>
      </c>
      <c r="BL47" s="250">
        <f t="shared" si="111"/>
        <v>0</v>
      </c>
      <c r="BM47" s="250">
        <f t="shared" si="111"/>
        <v>0</v>
      </c>
      <c r="BN47" s="250">
        <f t="shared" si="111"/>
        <v>0</v>
      </c>
      <c r="BO47" s="250">
        <f t="shared" si="107"/>
        <v>0</v>
      </c>
      <c r="BP47" s="250">
        <f t="shared" si="107"/>
        <v>0</v>
      </c>
      <c r="BQ47" s="250">
        <f t="shared" si="107"/>
        <v>0</v>
      </c>
      <c r="BR47" s="250">
        <f t="shared" si="107"/>
        <v>0</v>
      </c>
      <c r="BS47" s="250">
        <f t="shared" si="107"/>
        <v>0</v>
      </c>
      <c r="BT47" s="250">
        <f t="shared" si="107"/>
        <v>0</v>
      </c>
      <c r="BU47" s="250">
        <f t="shared" si="107"/>
        <v>0</v>
      </c>
      <c r="BV47" s="250">
        <f t="shared" si="107"/>
        <v>0</v>
      </c>
      <c r="BW47" s="250">
        <f t="shared" si="107"/>
        <v>0</v>
      </c>
      <c r="BX47" s="250">
        <f t="shared" si="107"/>
        <v>0</v>
      </c>
      <c r="BY47" s="250">
        <f t="shared" si="107"/>
        <v>0</v>
      </c>
      <c r="BZ47" s="250">
        <f t="shared" ref="BZ47:EL47" si="112">SUM(BZ48:BZ56)</f>
        <v>0</v>
      </c>
      <c r="CA47" s="250">
        <f t="shared" ref="CA47:CH47" si="113">SUM(CA48:CA56)</f>
        <v>0</v>
      </c>
      <c r="CB47" s="250">
        <f t="shared" si="113"/>
        <v>0</v>
      </c>
      <c r="CC47" s="250">
        <f t="shared" si="113"/>
        <v>0</v>
      </c>
      <c r="CD47" s="250">
        <f t="shared" si="113"/>
        <v>0</v>
      </c>
      <c r="CE47" s="250">
        <f t="shared" si="113"/>
        <v>0</v>
      </c>
      <c r="CF47" s="250">
        <f t="shared" si="113"/>
        <v>0</v>
      </c>
      <c r="CG47" s="250">
        <f t="shared" si="113"/>
        <v>0</v>
      </c>
      <c r="CH47" s="250">
        <f t="shared" si="113"/>
        <v>0</v>
      </c>
      <c r="CI47" s="250">
        <f t="shared" si="112"/>
        <v>1451479402</v>
      </c>
      <c r="CJ47" s="250">
        <f t="shared" si="112"/>
        <v>1451479402</v>
      </c>
      <c r="CK47" s="250">
        <f t="shared" si="112"/>
        <v>1451479402</v>
      </c>
      <c r="CL47" s="250">
        <f t="shared" si="112"/>
        <v>435443820</v>
      </c>
      <c r="CM47" s="250">
        <f t="shared" ref="CM47:CP47" si="114">SUM(CM48:CM56)</f>
        <v>0</v>
      </c>
      <c r="CN47" s="250">
        <f t="shared" si="114"/>
        <v>0</v>
      </c>
      <c r="CO47" s="250">
        <f t="shared" si="114"/>
        <v>0</v>
      </c>
      <c r="CP47" s="250">
        <f t="shared" si="114"/>
        <v>0</v>
      </c>
      <c r="CQ47" s="250">
        <f t="shared" si="112"/>
        <v>0</v>
      </c>
      <c r="CR47" s="250">
        <f t="shared" si="112"/>
        <v>0</v>
      </c>
      <c r="CS47" s="250">
        <f t="shared" si="112"/>
        <v>0</v>
      </c>
      <c r="CT47" s="250">
        <f t="shared" si="112"/>
        <v>0</v>
      </c>
      <c r="CU47" s="250">
        <f t="shared" si="112"/>
        <v>100000000</v>
      </c>
      <c r="CV47" s="250">
        <f t="shared" si="112"/>
        <v>100000000</v>
      </c>
      <c r="CW47" s="250">
        <f t="shared" si="112"/>
        <v>65228486</v>
      </c>
      <c r="CX47" s="250">
        <f t="shared" si="112"/>
        <v>65228486</v>
      </c>
      <c r="CY47" s="250">
        <f t="shared" ref="CY47:DB47" si="115">SUM(CY48:CY56)</f>
        <v>321922836</v>
      </c>
      <c r="CZ47" s="250">
        <f t="shared" si="115"/>
        <v>321922836</v>
      </c>
      <c r="DA47" s="250">
        <f t="shared" si="115"/>
        <v>242909203</v>
      </c>
      <c r="DB47" s="250">
        <f t="shared" si="115"/>
        <v>224176224</v>
      </c>
      <c r="DC47" s="250">
        <f t="shared" si="112"/>
        <v>45315800</v>
      </c>
      <c r="DD47" s="250">
        <f t="shared" si="112"/>
        <v>45315800</v>
      </c>
      <c r="DE47" s="250">
        <f t="shared" si="112"/>
        <v>0</v>
      </c>
      <c r="DF47" s="250">
        <f t="shared" si="112"/>
        <v>0</v>
      </c>
      <c r="DG47" s="250">
        <f>SUM(DG48:DG56)</f>
        <v>13940</v>
      </c>
      <c r="DH47" s="250">
        <f>SUM(DH48:DH56)</f>
        <v>13940</v>
      </c>
      <c r="DI47" s="250">
        <f>SUM(DI48:DI56)</f>
        <v>0</v>
      </c>
      <c r="DJ47" s="250">
        <f>SUM(DJ48:DJ56)</f>
        <v>0</v>
      </c>
      <c r="DK47" s="250">
        <f t="shared" si="112"/>
        <v>0</v>
      </c>
      <c r="DL47" s="250">
        <f t="shared" si="112"/>
        <v>0</v>
      </c>
      <c r="DM47" s="250">
        <f t="shared" si="112"/>
        <v>0</v>
      </c>
      <c r="DN47" s="250">
        <f t="shared" si="112"/>
        <v>0</v>
      </c>
      <c r="DO47" s="250">
        <f t="shared" si="112"/>
        <v>0</v>
      </c>
      <c r="DP47" s="250">
        <f t="shared" si="112"/>
        <v>0</v>
      </c>
      <c r="DQ47" s="250">
        <f t="shared" si="112"/>
        <v>0</v>
      </c>
      <c r="DR47" s="250">
        <f t="shared" si="112"/>
        <v>0</v>
      </c>
      <c r="DS47" s="250">
        <f t="shared" ref="DS47:DV47" si="116">SUM(DS48:DS56)</f>
        <v>172638814</v>
      </c>
      <c r="DT47" s="250">
        <f t="shared" si="116"/>
        <v>112380244</v>
      </c>
      <c r="DU47" s="250">
        <f t="shared" si="116"/>
        <v>59482964</v>
      </c>
      <c r="DV47" s="250">
        <f t="shared" si="116"/>
        <v>49916164</v>
      </c>
      <c r="DW47" s="250">
        <f t="shared" si="112"/>
        <v>1529978963</v>
      </c>
      <c r="DX47" s="250">
        <f t="shared" si="112"/>
        <v>1426511387.0399098</v>
      </c>
      <c r="DY47" s="250">
        <f t="shared" si="112"/>
        <v>1105665409.3492332</v>
      </c>
      <c r="DZ47" s="250">
        <f t="shared" si="112"/>
        <v>627873536.64138484</v>
      </c>
      <c r="EA47" s="250">
        <f t="shared" si="112"/>
        <v>0</v>
      </c>
      <c r="EB47" s="250">
        <f t="shared" si="112"/>
        <v>0</v>
      </c>
      <c r="EC47" s="250">
        <f t="shared" si="112"/>
        <v>0</v>
      </c>
      <c r="ED47" s="250">
        <f t="shared" si="112"/>
        <v>0</v>
      </c>
      <c r="EE47" s="250">
        <f t="shared" si="112"/>
        <v>0</v>
      </c>
      <c r="EF47" s="250">
        <f t="shared" si="112"/>
        <v>0</v>
      </c>
      <c r="EG47" s="250">
        <f t="shared" si="112"/>
        <v>0</v>
      </c>
      <c r="EH47" s="250">
        <f t="shared" si="112"/>
        <v>0</v>
      </c>
      <c r="EI47" s="250">
        <f t="shared" si="112"/>
        <v>0</v>
      </c>
      <c r="EJ47" s="250">
        <f t="shared" si="112"/>
        <v>0</v>
      </c>
      <c r="EK47" s="250">
        <f t="shared" si="112"/>
        <v>0</v>
      </c>
      <c r="EL47" s="250">
        <f t="shared" si="112"/>
        <v>0</v>
      </c>
      <c r="EM47" s="250">
        <f t="shared" ref="EM47:FQ47" si="117">SUM(EM48:EM56)</f>
        <v>3071153</v>
      </c>
      <c r="EN47" s="250">
        <f t="shared" si="117"/>
        <v>3071153</v>
      </c>
      <c r="EO47" s="250">
        <f t="shared" si="117"/>
        <v>3071153</v>
      </c>
      <c r="EP47" s="250">
        <f t="shared" si="117"/>
        <v>3054466</v>
      </c>
      <c r="EQ47" s="250">
        <f t="shared" si="117"/>
        <v>0</v>
      </c>
      <c r="ER47" s="250">
        <f t="shared" si="117"/>
        <v>0</v>
      </c>
      <c r="ES47" s="250">
        <f t="shared" si="117"/>
        <v>0</v>
      </c>
      <c r="ET47" s="250">
        <f t="shared" si="117"/>
        <v>0</v>
      </c>
      <c r="EU47" s="250">
        <f t="shared" si="117"/>
        <v>0</v>
      </c>
      <c r="EV47" s="250">
        <f t="shared" si="117"/>
        <v>0</v>
      </c>
      <c r="EW47" s="250">
        <f t="shared" si="117"/>
        <v>0</v>
      </c>
      <c r="EX47" s="250">
        <f t="shared" si="117"/>
        <v>0</v>
      </c>
      <c r="EY47" s="250">
        <f t="shared" ref="EY47:FB47" si="118">SUM(EY48:EY56)</f>
        <v>0</v>
      </c>
      <c r="EZ47" s="250">
        <f t="shared" si="118"/>
        <v>0</v>
      </c>
      <c r="FA47" s="250">
        <f t="shared" si="118"/>
        <v>0</v>
      </c>
      <c r="FB47" s="250">
        <f t="shared" si="118"/>
        <v>0</v>
      </c>
      <c r="FC47" s="250">
        <f t="shared" si="117"/>
        <v>0</v>
      </c>
      <c r="FD47" s="250">
        <f t="shared" si="117"/>
        <v>0</v>
      </c>
      <c r="FE47" s="250">
        <f t="shared" si="117"/>
        <v>0</v>
      </c>
      <c r="FF47" s="250">
        <f t="shared" si="117"/>
        <v>0</v>
      </c>
      <c r="FG47" s="250">
        <f t="shared" si="117"/>
        <v>126758942</v>
      </c>
      <c r="FH47" s="250">
        <f t="shared" si="117"/>
        <v>26932445</v>
      </c>
      <c r="FI47" s="250">
        <f t="shared" si="117"/>
        <v>26932445</v>
      </c>
      <c r="FJ47" s="250">
        <f t="shared" si="117"/>
        <v>26932445</v>
      </c>
      <c r="FK47" s="250">
        <f t="shared" si="117"/>
        <v>257099787.99999997</v>
      </c>
      <c r="FL47" s="250">
        <f t="shared" si="117"/>
        <v>239712952.96009028</v>
      </c>
      <c r="FM47" s="250">
        <f t="shared" si="117"/>
        <v>185797549.6507667</v>
      </c>
      <c r="FN47" s="250">
        <f t="shared" si="117"/>
        <v>105508740.35861516</v>
      </c>
      <c r="FO47" s="250">
        <f t="shared" si="117"/>
        <v>0</v>
      </c>
      <c r="FP47" s="250">
        <f t="shared" si="117"/>
        <v>0</v>
      </c>
      <c r="FQ47" s="250">
        <f t="shared" si="117"/>
        <v>0</v>
      </c>
      <c r="FR47" s="250">
        <f>SUM(FR48:FR56)</f>
        <v>0</v>
      </c>
      <c r="FS47" s="250">
        <f t="shared" si="14"/>
        <v>8562936680</v>
      </c>
      <c r="FT47" s="250">
        <f t="shared" si="15"/>
        <v>8253743462</v>
      </c>
      <c r="FU47" s="250">
        <f t="shared" si="16"/>
        <v>7637980776</v>
      </c>
      <c r="FV47" s="250">
        <f t="shared" si="17"/>
        <v>4582580493</v>
      </c>
      <c r="FW47" s="216"/>
      <c r="FX47" s="217"/>
    </row>
    <row r="48" spans="1:180" s="218" customFormat="1" ht="27" thickTop="1" thickBot="1" x14ac:dyDescent="0.35">
      <c r="A48" s="214" t="s">
        <v>755</v>
      </c>
      <c r="B48" s="213">
        <f t="shared" ref="B48:B56" si="119">+C48+G48+K48+O48+S48+W48+AA48+AE48+AI48+AM48+AQ48+AU48+AY48+BC48+BG48+BK48+BO48+BS48+BW48+CA48+CE48+CI48+CM48+CQ48+CU48+CY48+DC48+DG48+DK48+DO48+DS48+DW48+EA48+EE48+EI48+EM48+EQ48+EU48+EY48+FC48+FG48+FK48+FO48</f>
        <v>0</v>
      </c>
      <c r="C48" s="213">
        <v>0</v>
      </c>
      <c r="D48" s="213">
        <v>0</v>
      </c>
      <c r="E48" s="213">
        <v>0</v>
      </c>
      <c r="F48" s="213">
        <v>0</v>
      </c>
      <c r="G48" s="213">
        <v>0</v>
      </c>
      <c r="H48" s="213">
        <v>0</v>
      </c>
      <c r="I48" s="213">
        <v>0</v>
      </c>
      <c r="J48" s="213">
        <v>0</v>
      </c>
      <c r="K48" s="212">
        <v>0</v>
      </c>
      <c r="L48" s="212">
        <v>0</v>
      </c>
      <c r="M48" s="212">
        <v>0</v>
      </c>
      <c r="N48" s="212">
        <v>0</v>
      </c>
      <c r="O48" s="213">
        <v>0</v>
      </c>
      <c r="P48" s="213">
        <v>0</v>
      </c>
      <c r="Q48" s="213">
        <v>0</v>
      </c>
      <c r="R48" s="213">
        <v>0</v>
      </c>
      <c r="S48" s="213">
        <v>0</v>
      </c>
      <c r="T48" s="213">
        <v>0</v>
      </c>
      <c r="U48" s="213">
        <v>0</v>
      </c>
      <c r="V48" s="213">
        <v>0</v>
      </c>
      <c r="W48" s="213">
        <v>0</v>
      </c>
      <c r="X48" s="213">
        <v>0</v>
      </c>
      <c r="Y48" s="213">
        <v>0</v>
      </c>
      <c r="Z48" s="213">
        <v>0</v>
      </c>
      <c r="AA48" s="213">
        <v>0</v>
      </c>
      <c r="AB48" s="213">
        <v>0</v>
      </c>
      <c r="AC48" s="213">
        <v>0</v>
      </c>
      <c r="AD48" s="213">
        <v>0</v>
      </c>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v>0</v>
      </c>
      <c r="BD48" s="213">
        <v>0</v>
      </c>
      <c r="BE48" s="213">
        <v>0</v>
      </c>
      <c r="BF48" s="213">
        <v>0</v>
      </c>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3"/>
      <c r="DL48" s="213"/>
      <c r="DM48" s="213"/>
      <c r="DN48" s="213"/>
      <c r="DO48" s="213"/>
      <c r="DP48" s="213"/>
      <c r="DQ48" s="213"/>
      <c r="DR48" s="213"/>
      <c r="DS48" s="213"/>
      <c r="DT48" s="213"/>
      <c r="DU48" s="213"/>
      <c r="DV48" s="213"/>
      <c r="DW48" s="213"/>
      <c r="DX48" s="213"/>
      <c r="DY48" s="213"/>
      <c r="DZ48" s="213"/>
      <c r="EA48" s="213"/>
      <c r="EB48" s="213"/>
      <c r="EC48" s="213"/>
      <c r="ED48" s="213"/>
      <c r="EE48" s="213"/>
      <c r="EF48" s="213"/>
      <c r="EG48" s="213"/>
      <c r="EH48" s="213"/>
      <c r="EI48" s="213"/>
      <c r="EJ48" s="213"/>
      <c r="EK48" s="213"/>
      <c r="EL48" s="213"/>
      <c r="EM48" s="213"/>
      <c r="EN48" s="213"/>
      <c r="EO48" s="213"/>
      <c r="EP48" s="213"/>
      <c r="EQ48" s="213"/>
      <c r="ER48" s="213"/>
      <c r="ES48" s="213"/>
      <c r="ET48" s="213"/>
      <c r="EU48" s="213"/>
      <c r="EV48" s="213"/>
      <c r="EW48" s="213"/>
      <c r="EX48" s="213"/>
      <c r="EY48" s="213"/>
      <c r="EZ48" s="213"/>
      <c r="FA48" s="213"/>
      <c r="FB48" s="213"/>
      <c r="FC48" s="213"/>
      <c r="FD48" s="213"/>
      <c r="FE48" s="213"/>
      <c r="FF48" s="213"/>
      <c r="FG48" s="213"/>
      <c r="FH48" s="213"/>
      <c r="FI48" s="213"/>
      <c r="FJ48" s="213"/>
      <c r="FK48" s="213">
        <v>0</v>
      </c>
      <c r="FL48" s="213">
        <v>0</v>
      </c>
      <c r="FM48" s="213">
        <v>0</v>
      </c>
      <c r="FN48" s="213">
        <v>0</v>
      </c>
      <c r="FO48" s="213">
        <v>0</v>
      </c>
      <c r="FP48" s="213">
        <v>0</v>
      </c>
      <c r="FQ48" s="213">
        <v>0</v>
      </c>
      <c r="FR48" s="213">
        <v>0</v>
      </c>
      <c r="FS48" s="215">
        <f t="shared" si="14"/>
        <v>0</v>
      </c>
      <c r="FT48" s="215">
        <f t="shared" si="15"/>
        <v>0</v>
      </c>
      <c r="FU48" s="215">
        <f t="shared" si="16"/>
        <v>0</v>
      </c>
      <c r="FV48" s="215">
        <f t="shared" si="17"/>
        <v>0</v>
      </c>
      <c r="FW48" s="216"/>
      <c r="FX48" s="217"/>
    </row>
    <row r="49" spans="1:180" s="218" customFormat="1" ht="27" thickTop="1" thickBot="1" x14ac:dyDescent="0.35">
      <c r="A49" s="214" t="s">
        <v>756</v>
      </c>
      <c r="B49" s="213">
        <f t="shared" si="119"/>
        <v>6368841260</v>
      </c>
      <c r="C49" s="213">
        <v>0</v>
      </c>
      <c r="D49" s="213">
        <v>0</v>
      </c>
      <c r="E49" s="213">
        <v>0</v>
      </c>
      <c r="F49" s="213">
        <v>0</v>
      </c>
      <c r="G49" s="213">
        <v>0</v>
      </c>
      <c r="H49" s="213">
        <v>0</v>
      </c>
      <c r="I49" s="213">
        <v>0</v>
      </c>
      <c r="J49" s="213">
        <v>0</v>
      </c>
      <c r="K49" s="212">
        <v>0</v>
      </c>
      <c r="L49" s="212">
        <v>0</v>
      </c>
      <c r="M49" s="212">
        <v>0</v>
      </c>
      <c r="N49" s="212">
        <v>0</v>
      </c>
      <c r="O49" s="213">
        <v>0</v>
      </c>
      <c r="P49" s="213">
        <v>0</v>
      </c>
      <c r="Q49" s="213">
        <v>0</v>
      </c>
      <c r="R49" s="213">
        <v>0</v>
      </c>
      <c r="S49" s="213">
        <v>0</v>
      </c>
      <c r="T49" s="213">
        <v>0</v>
      </c>
      <c r="U49" s="213">
        <v>0</v>
      </c>
      <c r="V49" s="213">
        <v>0</v>
      </c>
      <c r="W49" s="213">
        <v>302949503.5</v>
      </c>
      <c r="X49" s="213">
        <v>297447552</v>
      </c>
      <c r="Y49" s="213">
        <v>297447552</v>
      </c>
      <c r="Z49" s="213">
        <v>294458146</v>
      </c>
      <c r="AA49" s="213">
        <v>302949503.5</v>
      </c>
      <c r="AB49" s="213">
        <v>297447552</v>
      </c>
      <c r="AC49" s="213">
        <v>297447552</v>
      </c>
      <c r="AD49" s="213">
        <v>294458146</v>
      </c>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v>3656672926</v>
      </c>
      <c r="BD49" s="213">
        <v>3650979504</v>
      </c>
      <c r="BE49" s="213">
        <v>3650979504</v>
      </c>
      <c r="BF49" s="213">
        <v>2209381200</v>
      </c>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v>1451479402</v>
      </c>
      <c r="CJ49" s="213">
        <v>1451479402</v>
      </c>
      <c r="CK49" s="213">
        <v>1451479402</v>
      </c>
      <c r="CL49" s="213">
        <v>435443820</v>
      </c>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3"/>
      <c r="DL49" s="213"/>
      <c r="DM49" s="213"/>
      <c r="DN49" s="213"/>
      <c r="DO49" s="213"/>
      <c r="DP49" s="213"/>
      <c r="DQ49" s="213"/>
      <c r="DR49" s="213"/>
      <c r="DS49" s="213">
        <v>69409798</v>
      </c>
      <c r="DT49" s="213">
        <v>52897280</v>
      </c>
      <c r="DU49" s="213">
        <v>0</v>
      </c>
      <c r="DV49" s="213">
        <v>0</v>
      </c>
      <c r="DW49" s="213">
        <v>501163857.03042156</v>
      </c>
      <c r="DX49" s="213">
        <v>501163857.03042156</v>
      </c>
      <c r="DY49" s="213">
        <v>501163857.03042156</v>
      </c>
      <c r="DZ49" s="213">
        <v>150349157.87964711</v>
      </c>
      <c r="EA49" s="213"/>
      <c r="EB49" s="213"/>
      <c r="EC49" s="213"/>
      <c r="ED49" s="213"/>
      <c r="EE49" s="213"/>
      <c r="EF49" s="213"/>
      <c r="EG49" s="213"/>
      <c r="EH49" s="213"/>
      <c r="EI49" s="213"/>
      <c r="EJ49" s="213"/>
      <c r="EK49" s="213"/>
      <c r="EL49" s="213"/>
      <c r="EM49" s="213"/>
      <c r="EN49" s="213"/>
      <c r="EO49" s="213"/>
      <c r="EP49" s="213"/>
      <c r="EQ49" s="213"/>
      <c r="ER49" s="213"/>
      <c r="ES49" s="213"/>
      <c r="ET49" s="213"/>
      <c r="EU49" s="213"/>
      <c r="EV49" s="213"/>
      <c r="EW49" s="213"/>
      <c r="EX49" s="213"/>
      <c r="EY49" s="213"/>
      <c r="EZ49" s="213"/>
      <c r="FA49" s="213"/>
      <c r="FB49" s="213"/>
      <c r="FC49" s="213"/>
      <c r="FD49" s="213"/>
      <c r="FE49" s="213"/>
      <c r="FF49" s="213"/>
      <c r="FG49" s="213"/>
      <c r="FH49" s="213"/>
      <c r="FI49" s="213"/>
      <c r="FJ49" s="213"/>
      <c r="FK49" s="213">
        <v>84216269.969578445</v>
      </c>
      <c r="FL49" s="213">
        <v>84216269.969578445</v>
      </c>
      <c r="FM49" s="213">
        <v>84216269.969578445</v>
      </c>
      <c r="FN49" s="213">
        <v>25264881.120352894</v>
      </c>
      <c r="FO49" s="213">
        <v>0</v>
      </c>
      <c r="FP49" s="213">
        <v>0</v>
      </c>
      <c r="FQ49" s="213">
        <v>0</v>
      </c>
      <c r="FR49" s="213">
        <v>0</v>
      </c>
      <c r="FS49" s="215">
        <f t="shared" si="14"/>
        <v>6368841260</v>
      </c>
      <c r="FT49" s="215">
        <f t="shared" si="15"/>
        <v>6335631417</v>
      </c>
      <c r="FU49" s="215">
        <f t="shared" si="16"/>
        <v>6282734137</v>
      </c>
      <c r="FV49" s="215">
        <f t="shared" si="17"/>
        <v>3409355351</v>
      </c>
      <c r="FW49" s="216"/>
      <c r="FX49" s="217"/>
    </row>
    <row r="50" spans="1:180" s="218" customFormat="1" ht="20.149999999999999" customHeight="1" thickTop="1" thickBot="1" x14ac:dyDescent="0.35">
      <c r="A50" s="214" t="s">
        <v>757</v>
      </c>
      <c r="B50" s="213">
        <f t="shared" si="119"/>
        <v>120600000</v>
      </c>
      <c r="C50" s="213">
        <v>0</v>
      </c>
      <c r="D50" s="213">
        <v>0</v>
      </c>
      <c r="E50" s="213">
        <v>0</v>
      </c>
      <c r="F50" s="213">
        <v>0</v>
      </c>
      <c r="G50" s="213">
        <v>0</v>
      </c>
      <c r="H50" s="213">
        <v>0</v>
      </c>
      <c r="I50" s="213">
        <v>0</v>
      </c>
      <c r="J50" s="213">
        <v>0</v>
      </c>
      <c r="K50" s="212">
        <v>0</v>
      </c>
      <c r="L50" s="212">
        <v>0</v>
      </c>
      <c r="M50" s="212">
        <v>0</v>
      </c>
      <c r="N50" s="212">
        <v>0</v>
      </c>
      <c r="O50" s="213">
        <v>0</v>
      </c>
      <c r="P50" s="213">
        <v>0</v>
      </c>
      <c r="Q50" s="213">
        <v>0</v>
      </c>
      <c r="R50" s="213">
        <v>0</v>
      </c>
      <c r="S50" s="213">
        <v>0</v>
      </c>
      <c r="T50" s="213">
        <v>0</v>
      </c>
      <c r="U50" s="213">
        <v>0</v>
      </c>
      <c r="V50" s="213">
        <v>0</v>
      </c>
      <c r="W50" s="213">
        <v>0</v>
      </c>
      <c r="X50" s="213">
        <v>0</v>
      </c>
      <c r="Y50" s="213">
        <v>0</v>
      </c>
      <c r="Z50" s="213">
        <v>0</v>
      </c>
      <c r="AA50" s="213">
        <v>0</v>
      </c>
      <c r="AB50" s="213">
        <v>0</v>
      </c>
      <c r="AC50" s="213">
        <v>0</v>
      </c>
      <c r="AD50" s="213">
        <v>0</v>
      </c>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3"/>
      <c r="DL50" s="213"/>
      <c r="DM50" s="213"/>
      <c r="DN50" s="213"/>
      <c r="DO50" s="213"/>
      <c r="DP50" s="213"/>
      <c r="DQ50" s="213"/>
      <c r="DR50" s="213"/>
      <c r="DS50" s="213"/>
      <c r="DT50" s="213"/>
      <c r="DU50" s="213"/>
      <c r="DV50" s="213"/>
      <c r="DW50" s="213">
        <v>103249766.04111612</v>
      </c>
      <c r="DX50" s="213">
        <v>103249766.04111612</v>
      </c>
      <c r="DY50" s="213">
        <v>0</v>
      </c>
      <c r="DZ50" s="213">
        <v>0</v>
      </c>
      <c r="EA50" s="213"/>
      <c r="EB50" s="213"/>
      <c r="EC50" s="213"/>
      <c r="ED50" s="213"/>
      <c r="EE50" s="213"/>
      <c r="EF50" s="213"/>
      <c r="EG50" s="213"/>
      <c r="EH50" s="213"/>
      <c r="EI50" s="213"/>
      <c r="EJ50" s="213"/>
      <c r="EK50" s="213"/>
      <c r="EL50" s="213"/>
      <c r="EM50" s="213"/>
      <c r="EN50" s="213"/>
      <c r="EO50" s="213"/>
      <c r="EP50" s="213"/>
      <c r="EQ50" s="213"/>
      <c r="ER50" s="213"/>
      <c r="ES50" s="213"/>
      <c r="ET50" s="213"/>
      <c r="EU50" s="213"/>
      <c r="EV50" s="213"/>
      <c r="EW50" s="213"/>
      <c r="EX50" s="213"/>
      <c r="EY50" s="213"/>
      <c r="EZ50" s="213"/>
      <c r="FA50" s="213"/>
      <c r="FB50" s="213"/>
      <c r="FC50" s="213"/>
      <c r="FD50" s="213"/>
      <c r="FE50" s="213"/>
      <c r="FF50" s="213"/>
      <c r="FG50" s="213"/>
      <c r="FH50" s="213"/>
      <c r="FI50" s="213"/>
      <c r="FJ50" s="213"/>
      <c r="FK50" s="213">
        <v>17350233.958883885</v>
      </c>
      <c r="FL50" s="213">
        <v>17350233.958883885</v>
      </c>
      <c r="FM50" s="213">
        <v>0</v>
      </c>
      <c r="FN50" s="213">
        <v>0</v>
      </c>
      <c r="FO50" s="213">
        <v>0</v>
      </c>
      <c r="FP50" s="213">
        <v>0</v>
      </c>
      <c r="FQ50" s="213">
        <v>0</v>
      </c>
      <c r="FR50" s="213">
        <v>0</v>
      </c>
      <c r="FS50" s="215">
        <f t="shared" si="14"/>
        <v>120600000</v>
      </c>
      <c r="FT50" s="215">
        <f t="shared" si="15"/>
        <v>120600000</v>
      </c>
      <c r="FU50" s="215">
        <f t="shared" si="16"/>
        <v>0</v>
      </c>
      <c r="FV50" s="215">
        <f t="shared" si="17"/>
        <v>0</v>
      </c>
      <c r="FW50" s="216"/>
      <c r="FX50" s="217"/>
    </row>
    <row r="51" spans="1:180" s="218" customFormat="1" ht="27" thickTop="1" thickBot="1" x14ac:dyDescent="0.35">
      <c r="A51" s="214" t="s">
        <v>865</v>
      </c>
      <c r="B51" s="213">
        <f t="shared" si="119"/>
        <v>279110482</v>
      </c>
      <c r="C51" s="213">
        <v>0</v>
      </c>
      <c r="D51" s="213">
        <v>0</v>
      </c>
      <c r="E51" s="213">
        <v>0</v>
      </c>
      <c r="F51" s="213">
        <v>0</v>
      </c>
      <c r="G51" s="213">
        <v>0</v>
      </c>
      <c r="H51" s="213">
        <v>0</v>
      </c>
      <c r="I51" s="213">
        <v>0</v>
      </c>
      <c r="J51" s="213">
        <v>0</v>
      </c>
      <c r="K51" s="212">
        <v>0</v>
      </c>
      <c r="L51" s="212">
        <v>0</v>
      </c>
      <c r="M51" s="212">
        <v>0</v>
      </c>
      <c r="N51" s="212">
        <v>0</v>
      </c>
      <c r="O51" s="213">
        <v>0</v>
      </c>
      <c r="P51" s="213">
        <v>0</v>
      </c>
      <c r="Q51" s="213">
        <v>0</v>
      </c>
      <c r="R51" s="213">
        <v>0</v>
      </c>
      <c r="S51" s="213">
        <v>0</v>
      </c>
      <c r="T51" s="213">
        <v>0</v>
      </c>
      <c r="U51" s="213">
        <v>0</v>
      </c>
      <c r="V51" s="213">
        <v>0</v>
      </c>
      <c r="W51" s="213">
        <v>13464423.5</v>
      </c>
      <c r="X51" s="213">
        <v>13464423.5</v>
      </c>
      <c r="Y51" s="213">
        <v>13464423.5</v>
      </c>
      <c r="Z51" s="213">
        <v>13464423.5</v>
      </c>
      <c r="AA51" s="213">
        <v>13464423.5</v>
      </c>
      <c r="AB51" s="213">
        <v>13464423.5</v>
      </c>
      <c r="AC51" s="213">
        <v>13464423.5</v>
      </c>
      <c r="AD51" s="213">
        <v>13464423.5</v>
      </c>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v>86026497</v>
      </c>
      <c r="BD51" s="213">
        <v>86026497</v>
      </c>
      <c r="BE51" s="213">
        <v>86026497</v>
      </c>
      <c r="BF51" s="213">
        <v>80636060</v>
      </c>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3"/>
      <c r="DL51" s="213"/>
      <c r="DM51" s="213"/>
      <c r="DN51" s="213"/>
      <c r="DO51" s="213"/>
      <c r="DP51" s="213"/>
      <c r="DQ51" s="213"/>
      <c r="DR51" s="213"/>
      <c r="DS51" s="213">
        <v>51847638</v>
      </c>
      <c r="DT51" s="213">
        <v>43571168</v>
      </c>
      <c r="DU51" s="213">
        <v>43571168</v>
      </c>
      <c r="DV51" s="213">
        <v>34004368</v>
      </c>
      <c r="DW51" s="213">
        <v>95233223.905625269</v>
      </c>
      <c r="DX51" s="213">
        <v>95233223.905625269</v>
      </c>
      <c r="DY51" s="213">
        <v>95233223.905625269</v>
      </c>
      <c r="DZ51" s="213">
        <v>95233223.905625269</v>
      </c>
      <c r="EA51" s="213"/>
      <c r="EB51" s="213"/>
      <c r="EC51" s="213"/>
      <c r="ED51" s="213"/>
      <c r="EE51" s="213"/>
      <c r="EF51" s="213"/>
      <c r="EG51" s="213"/>
      <c r="EH51" s="213"/>
      <c r="EI51" s="213"/>
      <c r="EJ51" s="213"/>
      <c r="EK51" s="213"/>
      <c r="EL51" s="213"/>
      <c r="EM51" s="213">
        <v>3071153</v>
      </c>
      <c r="EN51" s="213">
        <v>3071153</v>
      </c>
      <c r="EO51" s="213">
        <v>3071153</v>
      </c>
      <c r="EP51" s="213">
        <v>3054466</v>
      </c>
      <c r="EQ51" s="213"/>
      <c r="ER51" s="213"/>
      <c r="ES51" s="213"/>
      <c r="ET51" s="213"/>
      <c r="EU51" s="213"/>
      <c r="EV51" s="213"/>
      <c r="EW51" s="213"/>
      <c r="EX51" s="213"/>
      <c r="EY51" s="213"/>
      <c r="EZ51" s="213"/>
      <c r="FA51" s="213"/>
      <c r="FB51" s="213"/>
      <c r="FC51" s="213"/>
      <c r="FD51" s="213"/>
      <c r="FE51" s="213"/>
      <c r="FF51" s="213"/>
      <c r="FG51" s="213"/>
      <c r="FH51" s="213"/>
      <c r="FI51" s="213"/>
      <c r="FJ51" s="213"/>
      <c r="FK51" s="213">
        <v>16003123.094374722</v>
      </c>
      <c r="FL51" s="213">
        <v>16003123.094374722</v>
      </c>
      <c r="FM51" s="213">
        <v>16003123.094374722</v>
      </c>
      <c r="FN51" s="213">
        <v>16003123.094374722</v>
      </c>
      <c r="FO51" s="213">
        <v>0</v>
      </c>
      <c r="FP51" s="213">
        <v>0</v>
      </c>
      <c r="FQ51" s="213">
        <v>0</v>
      </c>
      <c r="FR51" s="213">
        <v>0</v>
      </c>
      <c r="FS51" s="215">
        <f t="shared" si="14"/>
        <v>279110482</v>
      </c>
      <c r="FT51" s="215">
        <f t="shared" si="15"/>
        <v>270834012</v>
      </c>
      <c r="FU51" s="215">
        <f t="shared" si="16"/>
        <v>270834012</v>
      </c>
      <c r="FV51" s="215">
        <f t="shared" si="17"/>
        <v>255860088</v>
      </c>
      <c r="FW51" s="216"/>
      <c r="FX51" s="217"/>
    </row>
    <row r="52" spans="1:180" s="218" customFormat="1" ht="27" thickTop="1" thickBot="1" x14ac:dyDescent="0.35">
      <c r="A52" s="214" t="s">
        <v>759</v>
      </c>
      <c r="B52" s="213">
        <f t="shared" si="119"/>
        <v>1400877647</v>
      </c>
      <c r="C52" s="213">
        <v>0</v>
      </c>
      <c r="D52" s="213">
        <v>0</v>
      </c>
      <c r="E52" s="213">
        <v>0</v>
      </c>
      <c r="F52" s="213">
        <v>0</v>
      </c>
      <c r="G52" s="213">
        <v>0</v>
      </c>
      <c r="H52" s="213">
        <v>0</v>
      </c>
      <c r="I52" s="213">
        <v>0</v>
      </c>
      <c r="J52" s="213">
        <v>0</v>
      </c>
      <c r="K52" s="212">
        <v>0</v>
      </c>
      <c r="L52" s="212">
        <v>0</v>
      </c>
      <c r="M52" s="212">
        <v>0</v>
      </c>
      <c r="N52" s="212">
        <v>0</v>
      </c>
      <c r="O52" s="213">
        <v>0</v>
      </c>
      <c r="P52" s="213">
        <v>0</v>
      </c>
      <c r="Q52" s="213">
        <v>0</v>
      </c>
      <c r="R52" s="213">
        <v>0</v>
      </c>
      <c r="S52" s="213">
        <v>0</v>
      </c>
      <c r="T52" s="213">
        <v>0</v>
      </c>
      <c r="U52" s="213">
        <v>0</v>
      </c>
      <c r="V52" s="213">
        <v>0</v>
      </c>
      <c r="W52" s="213">
        <v>0</v>
      </c>
      <c r="X52" s="213">
        <v>0</v>
      </c>
      <c r="Y52" s="213">
        <v>0</v>
      </c>
      <c r="Z52" s="213">
        <v>0</v>
      </c>
      <c r="AA52" s="213">
        <v>0</v>
      </c>
      <c r="AB52" s="213">
        <v>0</v>
      </c>
      <c r="AC52" s="213">
        <v>0</v>
      </c>
      <c r="AD52" s="213">
        <v>0</v>
      </c>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v>80586742</v>
      </c>
      <c r="BD52" s="213">
        <v>69030327</v>
      </c>
      <c r="BE52" s="213">
        <v>49385487</v>
      </c>
      <c r="BF52" s="213">
        <v>49385487</v>
      </c>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v>50000000</v>
      </c>
      <c r="CV52" s="213">
        <v>50000000</v>
      </c>
      <c r="CW52" s="213">
        <v>50000000</v>
      </c>
      <c r="CX52" s="213">
        <v>50000000</v>
      </c>
      <c r="CY52" s="213">
        <v>321922836</v>
      </c>
      <c r="CZ52" s="213">
        <v>321922836</v>
      </c>
      <c r="DA52" s="213">
        <v>242909203</v>
      </c>
      <c r="DB52" s="213">
        <v>224176224</v>
      </c>
      <c r="DC52" s="213">
        <v>45315800</v>
      </c>
      <c r="DD52" s="213">
        <v>45315800</v>
      </c>
      <c r="DE52" s="213"/>
      <c r="DF52" s="213"/>
      <c r="DG52" s="213">
        <v>13940</v>
      </c>
      <c r="DH52" s="213">
        <v>13940</v>
      </c>
      <c r="DI52" s="213"/>
      <c r="DJ52" s="213"/>
      <c r="DK52" s="213"/>
      <c r="DL52" s="213"/>
      <c r="DM52" s="213"/>
      <c r="DN52" s="213"/>
      <c r="DO52" s="213"/>
      <c r="DP52" s="213"/>
      <c r="DQ52" s="213"/>
      <c r="DR52" s="213"/>
      <c r="DS52" s="213">
        <v>51381378</v>
      </c>
      <c r="DT52" s="213">
        <v>15911796</v>
      </c>
      <c r="DU52" s="213">
        <v>15911796</v>
      </c>
      <c r="DV52" s="213">
        <v>15911796</v>
      </c>
      <c r="DW52" s="213">
        <v>729132511.92404878</v>
      </c>
      <c r="DX52" s="213">
        <v>726864540.06274676</v>
      </c>
      <c r="DY52" s="213">
        <v>509268328.41318643</v>
      </c>
      <c r="DZ52" s="213">
        <v>382291154.85611242</v>
      </c>
      <c r="EA52" s="213"/>
      <c r="EB52" s="213"/>
      <c r="EC52" s="213"/>
      <c r="ED52" s="213"/>
      <c r="EE52" s="213"/>
      <c r="EF52" s="213"/>
      <c r="EG52" s="213"/>
      <c r="EH52" s="213"/>
      <c r="EI52" s="213"/>
      <c r="EJ52" s="213"/>
      <c r="EK52" s="213"/>
      <c r="EL52" s="213"/>
      <c r="EM52" s="213"/>
      <c r="EN52" s="213"/>
      <c r="EO52" s="213"/>
      <c r="EP52" s="213"/>
      <c r="EQ52" s="213"/>
      <c r="ER52" s="213"/>
      <c r="ES52" s="213"/>
      <c r="ET52" s="213"/>
      <c r="EU52" s="213"/>
      <c r="EV52" s="213"/>
      <c r="EW52" s="213"/>
      <c r="EX52" s="213"/>
      <c r="EY52" s="213"/>
      <c r="EZ52" s="213"/>
      <c r="FA52" s="213"/>
      <c r="FB52" s="213"/>
      <c r="FC52" s="213"/>
      <c r="FD52" s="213"/>
      <c r="FE52" s="213"/>
      <c r="FF52" s="213"/>
      <c r="FG52" s="213"/>
      <c r="FH52" s="213"/>
      <c r="FI52" s="213"/>
      <c r="FJ52" s="213"/>
      <c r="FK52" s="213">
        <v>122524439.07595114</v>
      </c>
      <c r="FL52" s="213">
        <v>122143325.93725322</v>
      </c>
      <c r="FM52" s="213">
        <v>85578156.586813539</v>
      </c>
      <c r="FN52" s="213">
        <v>64240736.143887535</v>
      </c>
      <c r="FO52" s="213">
        <v>0</v>
      </c>
      <c r="FP52" s="213">
        <v>0</v>
      </c>
      <c r="FQ52" s="213">
        <v>0</v>
      </c>
      <c r="FR52" s="213">
        <v>0</v>
      </c>
      <c r="FS52" s="215">
        <f t="shared" si="14"/>
        <v>1400877647</v>
      </c>
      <c r="FT52" s="215">
        <f t="shared" si="15"/>
        <v>1351202565</v>
      </c>
      <c r="FU52" s="215">
        <f t="shared" si="16"/>
        <v>953052971</v>
      </c>
      <c r="FV52" s="215">
        <f t="shared" si="17"/>
        <v>786005398</v>
      </c>
      <c r="FW52" s="216"/>
      <c r="FX52" s="217"/>
    </row>
    <row r="53" spans="1:180" s="218" customFormat="1" ht="27" thickTop="1" thickBot="1" x14ac:dyDescent="0.35">
      <c r="A53" s="214" t="s">
        <v>758</v>
      </c>
      <c r="B53" s="213">
        <f t="shared" si="119"/>
        <v>60349595</v>
      </c>
      <c r="C53" s="213">
        <v>0</v>
      </c>
      <c r="D53" s="213">
        <v>0</v>
      </c>
      <c r="E53" s="213">
        <v>0</v>
      </c>
      <c r="F53" s="213">
        <v>0</v>
      </c>
      <c r="G53" s="213">
        <v>0</v>
      </c>
      <c r="H53" s="213">
        <v>0</v>
      </c>
      <c r="I53" s="213">
        <v>0</v>
      </c>
      <c r="J53" s="213">
        <v>0</v>
      </c>
      <c r="K53" s="212">
        <v>0</v>
      </c>
      <c r="L53" s="212">
        <v>0</v>
      </c>
      <c r="M53" s="212">
        <v>0</v>
      </c>
      <c r="N53" s="212">
        <v>0</v>
      </c>
      <c r="O53" s="213">
        <v>0</v>
      </c>
      <c r="P53" s="213">
        <v>0</v>
      </c>
      <c r="Q53" s="213">
        <v>0</v>
      </c>
      <c r="R53" s="213">
        <v>0</v>
      </c>
      <c r="S53" s="213">
        <v>0</v>
      </c>
      <c r="T53" s="213">
        <v>0</v>
      </c>
      <c r="U53" s="213">
        <v>0</v>
      </c>
      <c r="V53" s="213">
        <v>0</v>
      </c>
      <c r="W53" s="213">
        <v>0</v>
      </c>
      <c r="X53" s="213">
        <v>0</v>
      </c>
      <c r="Y53" s="213">
        <v>0</v>
      </c>
      <c r="Z53" s="213">
        <v>0</v>
      </c>
      <c r="AA53" s="213">
        <v>0</v>
      </c>
      <c r="AB53" s="213">
        <v>0</v>
      </c>
      <c r="AC53" s="213">
        <v>0</v>
      </c>
      <c r="AD53" s="213">
        <v>0</v>
      </c>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v>10349595</v>
      </c>
      <c r="BD53" s="213">
        <v>10349595</v>
      </c>
      <c r="BE53" s="213">
        <v>10349595</v>
      </c>
      <c r="BF53" s="213">
        <v>10349595</v>
      </c>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v>50000000</v>
      </c>
      <c r="CV53" s="213">
        <v>50000000</v>
      </c>
      <c r="CW53" s="213">
        <v>15228486</v>
      </c>
      <c r="CX53" s="213">
        <v>15228486</v>
      </c>
      <c r="CY53" s="213"/>
      <c r="CZ53" s="213"/>
      <c r="DA53" s="213"/>
      <c r="DB53" s="213"/>
      <c r="DC53" s="213"/>
      <c r="DD53" s="213"/>
      <c r="DE53" s="213"/>
      <c r="DF53" s="213"/>
      <c r="DG53" s="213"/>
      <c r="DH53" s="213"/>
      <c r="DI53" s="213"/>
      <c r="DJ53" s="213"/>
      <c r="DK53" s="213"/>
      <c r="DL53" s="213"/>
      <c r="DM53" s="213"/>
      <c r="DN53" s="213"/>
      <c r="DO53" s="213"/>
      <c r="DP53" s="213"/>
      <c r="DQ53" s="213"/>
      <c r="DR53" s="213"/>
      <c r="DS53" s="213"/>
      <c r="DT53" s="213"/>
      <c r="DU53" s="213"/>
      <c r="DV53" s="213"/>
      <c r="DW53" s="213"/>
      <c r="DX53" s="213"/>
      <c r="DY53" s="213"/>
      <c r="DZ53" s="213"/>
      <c r="EA53" s="213"/>
      <c r="EB53" s="213"/>
      <c r="EC53" s="213"/>
      <c r="ED53" s="213"/>
      <c r="EE53" s="213"/>
      <c r="EF53" s="213"/>
      <c r="EG53" s="213"/>
      <c r="EH53" s="213"/>
      <c r="EI53" s="213"/>
      <c r="EJ53" s="213"/>
      <c r="EK53" s="213"/>
      <c r="EL53" s="213"/>
      <c r="EM53" s="213"/>
      <c r="EN53" s="213"/>
      <c r="EO53" s="213"/>
      <c r="EP53" s="213"/>
      <c r="EQ53" s="213"/>
      <c r="ER53" s="213"/>
      <c r="ES53" s="213"/>
      <c r="ET53" s="213"/>
      <c r="EU53" s="213"/>
      <c r="EV53" s="213"/>
      <c r="EW53" s="213"/>
      <c r="EX53" s="213"/>
      <c r="EY53" s="213"/>
      <c r="EZ53" s="213"/>
      <c r="FA53" s="213"/>
      <c r="FB53" s="213"/>
      <c r="FC53" s="213"/>
      <c r="FD53" s="213"/>
      <c r="FE53" s="213"/>
      <c r="FF53" s="213"/>
      <c r="FG53" s="213"/>
      <c r="FH53" s="213"/>
      <c r="FI53" s="213"/>
      <c r="FJ53" s="213"/>
      <c r="FK53" s="213">
        <v>0</v>
      </c>
      <c r="FL53" s="213">
        <v>0</v>
      </c>
      <c r="FM53" s="213">
        <v>0</v>
      </c>
      <c r="FN53" s="213">
        <v>0</v>
      </c>
      <c r="FO53" s="213">
        <v>0</v>
      </c>
      <c r="FP53" s="213">
        <v>0</v>
      </c>
      <c r="FQ53" s="213">
        <v>0</v>
      </c>
      <c r="FR53" s="213">
        <v>0</v>
      </c>
      <c r="FS53" s="215">
        <f t="shared" si="14"/>
        <v>60349595</v>
      </c>
      <c r="FT53" s="215">
        <f t="shared" si="15"/>
        <v>60349595</v>
      </c>
      <c r="FU53" s="215">
        <f t="shared" si="16"/>
        <v>25578081</v>
      </c>
      <c r="FV53" s="215">
        <f t="shared" si="17"/>
        <v>25578081</v>
      </c>
      <c r="FW53" s="216"/>
      <c r="FX53" s="217"/>
    </row>
    <row r="54" spans="1:180" s="218" customFormat="1" ht="27" thickTop="1" thickBot="1" x14ac:dyDescent="0.35">
      <c r="A54" s="214" t="s">
        <v>866</v>
      </c>
      <c r="B54" s="213">
        <f t="shared" si="119"/>
        <v>309557738</v>
      </c>
      <c r="C54" s="213">
        <v>0</v>
      </c>
      <c r="D54" s="213">
        <v>0</v>
      </c>
      <c r="E54" s="213">
        <v>0</v>
      </c>
      <c r="F54" s="213">
        <v>0</v>
      </c>
      <c r="G54" s="213">
        <v>0</v>
      </c>
      <c r="H54" s="213">
        <v>0</v>
      </c>
      <c r="I54" s="213">
        <v>0</v>
      </c>
      <c r="J54" s="213">
        <v>0</v>
      </c>
      <c r="K54" s="212">
        <v>0</v>
      </c>
      <c r="L54" s="212">
        <v>0</v>
      </c>
      <c r="M54" s="212">
        <v>0</v>
      </c>
      <c r="N54" s="212">
        <v>0</v>
      </c>
      <c r="O54" s="213">
        <v>0</v>
      </c>
      <c r="P54" s="213">
        <v>0</v>
      </c>
      <c r="Q54" s="213">
        <v>0</v>
      </c>
      <c r="R54" s="213">
        <v>0</v>
      </c>
      <c r="S54" s="213">
        <v>0</v>
      </c>
      <c r="T54" s="213">
        <v>0</v>
      </c>
      <c r="U54" s="213">
        <v>0</v>
      </c>
      <c r="V54" s="213">
        <v>0</v>
      </c>
      <c r="W54" s="213">
        <v>0</v>
      </c>
      <c r="X54" s="213">
        <v>0</v>
      </c>
      <c r="Y54" s="213">
        <v>0</v>
      </c>
      <c r="Z54" s="213">
        <v>0</v>
      </c>
      <c r="AA54" s="213">
        <v>0</v>
      </c>
      <c r="AB54" s="213">
        <v>0</v>
      </c>
      <c r="AC54" s="213">
        <v>0</v>
      </c>
      <c r="AD54" s="213">
        <v>0</v>
      </c>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v>64593470</v>
      </c>
      <c r="BD54" s="213">
        <v>64593470</v>
      </c>
      <c r="BE54" s="213">
        <v>55249172</v>
      </c>
      <c r="BF54" s="213">
        <v>55249172</v>
      </c>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3"/>
      <c r="DL54" s="213"/>
      <c r="DM54" s="213"/>
      <c r="DN54" s="213"/>
      <c r="DO54" s="213"/>
      <c r="DP54" s="213"/>
      <c r="DQ54" s="213"/>
      <c r="DR54" s="213"/>
      <c r="DS54" s="213"/>
      <c r="DT54" s="213"/>
      <c r="DU54" s="213"/>
      <c r="DV54" s="213"/>
      <c r="DW54" s="213">
        <v>101199604.09878822</v>
      </c>
      <c r="DX54" s="213">
        <v>0</v>
      </c>
      <c r="DY54" s="213">
        <v>0</v>
      </c>
      <c r="DZ54" s="213">
        <v>0</v>
      </c>
      <c r="EA54" s="213"/>
      <c r="EB54" s="213"/>
      <c r="EC54" s="213"/>
      <c r="ED54" s="213"/>
      <c r="EE54" s="213"/>
      <c r="EF54" s="213"/>
      <c r="EG54" s="213"/>
      <c r="EH54" s="213"/>
      <c r="EI54" s="213"/>
      <c r="EJ54" s="213"/>
      <c r="EK54" s="213"/>
      <c r="EL54" s="213"/>
      <c r="EM54" s="213"/>
      <c r="EN54" s="213"/>
      <c r="EO54" s="213"/>
      <c r="EP54" s="213"/>
      <c r="EQ54" s="213"/>
      <c r="ER54" s="213"/>
      <c r="ES54" s="213"/>
      <c r="ET54" s="213"/>
      <c r="EU54" s="213"/>
      <c r="EV54" s="213"/>
      <c r="EW54" s="213"/>
      <c r="EX54" s="213"/>
      <c r="EY54" s="213"/>
      <c r="EZ54" s="213"/>
      <c r="FA54" s="213"/>
      <c r="FB54" s="213"/>
      <c r="FC54" s="213"/>
      <c r="FD54" s="213"/>
      <c r="FE54" s="213"/>
      <c r="FF54" s="213"/>
      <c r="FG54" s="213">
        <v>126758942</v>
      </c>
      <c r="FH54" s="213">
        <v>26932445</v>
      </c>
      <c r="FI54" s="213">
        <v>26932445</v>
      </c>
      <c r="FJ54" s="213">
        <v>26932445</v>
      </c>
      <c r="FK54" s="213">
        <v>17005721.901211776</v>
      </c>
      <c r="FL54" s="213">
        <v>0</v>
      </c>
      <c r="FM54" s="213">
        <v>0</v>
      </c>
      <c r="FN54" s="213">
        <v>0</v>
      </c>
      <c r="FO54" s="213">
        <v>0</v>
      </c>
      <c r="FP54" s="213">
        <v>0</v>
      </c>
      <c r="FQ54" s="213">
        <v>0</v>
      </c>
      <c r="FR54" s="213">
        <v>0</v>
      </c>
      <c r="FS54" s="215">
        <f t="shared" si="14"/>
        <v>309557738</v>
      </c>
      <c r="FT54" s="215">
        <f t="shared" si="15"/>
        <v>91525915</v>
      </c>
      <c r="FU54" s="215">
        <f t="shared" si="16"/>
        <v>82181617</v>
      </c>
      <c r="FV54" s="215">
        <f t="shared" si="17"/>
        <v>82181617</v>
      </c>
      <c r="FW54" s="216"/>
      <c r="FX54" s="217"/>
    </row>
    <row r="55" spans="1:180" s="218" customFormat="1" ht="40" thickTop="1" thickBot="1" x14ac:dyDescent="0.35">
      <c r="A55" s="214" t="s">
        <v>760</v>
      </c>
      <c r="B55" s="213">
        <f t="shared" si="119"/>
        <v>0</v>
      </c>
      <c r="C55" s="213">
        <v>0</v>
      </c>
      <c r="D55" s="213">
        <v>0</v>
      </c>
      <c r="E55" s="213">
        <v>0</v>
      </c>
      <c r="F55" s="213">
        <v>0</v>
      </c>
      <c r="G55" s="213">
        <v>0</v>
      </c>
      <c r="H55" s="213">
        <v>0</v>
      </c>
      <c r="I55" s="213">
        <v>0</v>
      </c>
      <c r="J55" s="213">
        <v>0</v>
      </c>
      <c r="K55" s="212">
        <v>0</v>
      </c>
      <c r="L55" s="212">
        <v>0</v>
      </c>
      <c r="M55" s="212">
        <v>0</v>
      </c>
      <c r="N55" s="212">
        <v>0</v>
      </c>
      <c r="O55" s="213">
        <v>0</v>
      </c>
      <c r="P55" s="213">
        <v>0</v>
      </c>
      <c r="Q55" s="213">
        <v>0</v>
      </c>
      <c r="R55" s="213">
        <v>0</v>
      </c>
      <c r="S55" s="213">
        <v>0</v>
      </c>
      <c r="T55" s="213">
        <v>0</v>
      </c>
      <c r="U55" s="213">
        <v>0</v>
      </c>
      <c r="V55" s="213">
        <v>0</v>
      </c>
      <c r="W55" s="213">
        <v>0</v>
      </c>
      <c r="X55" s="213">
        <v>0</v>
      </c>
      <c r="Y55" s="213">
        <v>0</v>
      </c>
      <c r="Z55" s="213">
        <v>0</v>
      </c>
      <c r="AA55" s="213">
        <v>0</v>
      </c>
      <c r="AB55" s="213">
        <v>0</v>
      </c>
      <c r="AC55" s="213">
        <v>0</v>
      </c>
      <c r="AD55" s="213">
        <v>0</v>
      </c>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3"/>
      <c r="DL55" s="213"/>
      <c r="DM55" s="213"/>
      <c r="DN55" s="213"/>
      <c r="DO55" s="213"/>
      <c r="DP55" s="213"/>
      <c r="DQ55" s="213"/>
      <c r="DR55" s="213"/>
      <c r="DS55" s="213"/>
      <c r="DT55" s="213"/>
      <c r="DU55" s="213"/>
      <c r="DV55" s="213"/>
      <c r="DW55" s="213"/>
      <c r="DX55" s="213"/>
      <c r="DY55" s="213"/>
      <c r="DZ55" s="213"/>
      <c r="EA55" s="213"/>
      <c r="EB55" s="213"/>
      <c r="EC55" s="213"/>
      <c r="ED55" s="213"/>
      <c r="EE55" s="213"/>
      <c r="EF55" s="213"/>
      <c r="EG55" s="213"/>
      <c r="EH55" s="213"/>
      <c r="EI55" s="213"/>
      <c r="EJ55" s="213"/>
      <c r="EK55" s="213"/>
      <c r="EL55" s="213"/>
      <c r="EM55" s="213"/>
      <c r="EN55" s="213"/>
      <c r="EO55" s="213"/>
      <c r="EP55" s="213"/>
      <c r="EQ55" s="213"/>
      <c r="ER55" s="213"/>
      <c r="ES55" s="213"/>
      <c r="ET55" s="213"/>
      <c r="EU55" s="213"/>
      <c r="EV55" s="213"/>
      <c r="EW55" s="213"/>
      <c r="EX55" s="213"/>
      <c r="EY55" s="213"/>
      <c r="EZ55" s="213"/>
      <c r="FA55" s="213"/>
      <c r="FB55" s="213"/>
      <c r="FC55" s="213"/>
      <c r="FD55" s="213"/>
      <c r="FE55" s="213"/>
      <c r="FF55" s="213"/>
      <c r="FG55" s="213"/>
      <c r="FH55" s="213"/>
      <c r="FI55" s="213"/>
      <c r="FJ55" s="213"/>
      <c r="FK55" s="213">
        <v>0</v>
      </c>
      <c r="FL55" s="213">
        <v>0</v>
      </c>
      <c r="FM55" s="213">
        <v>0</v>
      </c>
      <c r="FN55" s="213">
        <v>0</v>
      </c>
      <c r="FO55" s="213">
        <v>0</v>
      </c>
      <c r="FP55" s="213">
        <v>0</v>
      </c>
      <c r="FQ55" s="213">
        <v>0</v>
      </c>
      <c r="FR55" s="213">
        <v>0</v>
      </c>
      <c r="FS55" s="215">
        <f t="shared" si="14"/>
        <v>0</v>
      </c>
      <c r="FT55" s="215">
        <f t="shared" si="15"/>
        <v>0</v>
      </c>
      <c r="FU55" s="215">
        <f t="shared" si="16"/>
        <v>0</v>
      </c>
      <c r="FV55" s="215">
        <f t="shared" si="17"/>
        <v>0</v>
      </c>
      <c r="FW55" s="216"/>
      <c r="FX55" s="217"/>
    </row>
    <row r="56" spans="1:180" s="218" customFormat="1" ht="27" thickTop="1" thickBot="1" x14ac:dyDescent="0.35">
      <c r="A56" s="214" t="s">
        <v>761</v>
      </c>
      <c r="B56" s="213">
        <f t="shared" si="119"/>
        <v>23599958</v>
      </c>
      <c r="C56" s="213">
        <v>0</v>
      </c>
      <c r="D56" s="213">
        <v>0</v>
      </c>
      <c r="E56" s="213">
        <v>0</v>
      </c>
      <c r="F56" s="213">
        <v>0</v>
      </c>
      <c r="G56" s="213">
        <v>0</v>
      </c>
      <c r="H56" s="213">
        <v>0</v>
      </c>
      <c r="I56" s="213">
        <v>0</v>
      </c>
      <c r="J56" s="213">
        <v>0</v>
      </c>
      <c r="K56" s="212">
        <v>0</v>
      </c>
      <c r="L56" s="212">
        <v>0</v>
      </c>
      <c r="M56" s="212">
        <v>0</v>
      </c>
      <c r="N56" s="212">
        <v>0</v>
      </c>
      <c r="O56" s="213">
        <v>0</v>
      </c>
      <c r="P56" s="213">
        <v>0</v>
      </c>
      <c r="Q56" s="213">
        <v>0</v>
      </c>
      <c r="R56" s="213">
        <v>0</v>
      </c>
      <c r="S56" s="213">
        <v>0</v>
      </c>
      <c r="T56" s="213">
        <v>0</v>
      </c>
      <c r="U56" s="213">
        <v>0</v>
      </c>
      <c r="V56" s="213">
        <v>0</v>
      </c>
      <c r="W56" s="213">
        <v>0</v>
      </c>
      <c r="X56" s="213">
        <v>0</v>
      </c>
      <c r="Y56" s="213">
        <v>0</v>
      </c>
      <c r="Z56" s="213">
        <v>0</v>
      </c>
      <c r="AA56" s="213">
        <v>0</v>
      </c>
      <c r="AB56" s="213">
        <v>0</v>
      </c>
      <c r="AC56" s="213">
        <v>0</v>
      </c>
      <c r="AD56" s="213">
        <v>0</v>
      </c>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v>23599958</v>
      </c>
      <c r="BD56" s="213">
        <v>23599958</v>
      </c>
      <c r="BE56" s="213">
        <v>23599958</v>
      </c>
      <c r="BF56" s="213">
        <v>23599958</v>
      </c>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3"/>
      <c r="DL56" s="213"/>
      <c r="DM56" s="213"/>
      <c r="DN56" s="213"/>
      <c r="DO56" s="213"/>
      <c r="DP56" s="213"/>
      <c r="DQ56" s="213"/>
      <c r="DR56" s="213"/>
      <c r="DS56" s="213"/>
      <c r="DT56" s="213"/>
      <c r="DU56" s="213"/>
      <c r="DV56" s="213"/>
      <c r="DW56" s="213"/>
      <c r="DX56" s="213"/>
      <c r="DY56" s="213"/>
      <c r="DZ56" s="213"/>
      <c r="EA56" s="213"/>
      <c r="EB56" s="213"/>
      <c r="EC56" s="213"/>
      <c r="ED56" s="213"/>
      <c r="EE56" s="213"/>
      <c r="EF56" s="213"/>
      <c r="EG56" s="213"/>
      <c r="EH56" s="213"/>
      <c r="EI56" s="213"/>
      <c r="EJ56" s="213"/>
      <c r="EK56" s="213"/>
      <c r="EL56" s="213"/>
      <c r="EM56" s="213"/>
      <c r="EN56" s="213"/>
      <c r="EO56" s="213"/>
      <c r="EP56" s="213"/>
      <c r="EQ56" s="213"/>
      <c r="ER56" s="213"/>
      <c r="ES56" s="213"/>
      <c r="ET56" s="213"/>
      <c r="EU56" s="213"/>
      <c r="EV56" s="213"/>
      <c r="EW56" s="213"/>
      <c r="EX56" s="213"/>
      <c r="EY56" s="213"/>
      <c r="EZ56" s="213"/>
      <c r="FA56" s="213"/>
      <c r="FB56" s="213"/>
      <c r="FC56" s="213"/>
      <c r="FD56" s="213"/>
      <c r="FE56" s="213"/>
      <c r="FF56" s="213"/>
      <c r="FG56" s="213"/>
      <c r="FH56" s="213"/>
      <c r="FI56" s="213"/>
      <c r="FJ56" s="213"/>
      <c r="FK56" s="213">
        <v>0</v>
      </c>
      <c r="FL56" s="213">
        <v>0</v>
      </c>
      <c r="FM56" s="213">
        <v>0</v>
      </c>
      <c r="FN56" s="213">
        <v>0</v>
      </c>
      <c r="FO56" s="213">
        <v>0</v>
      </c>
      <c r="FP56" s="213">
        <v>0</v>
      </c>
      <c r="FQ56" s="213">
        <v>0</v>
      </c>
      <c r="FR56" s="213">
        <v>0</v>
      </c>
      <c r="FS56" s="215">
        <f t="shared" si="14"/>
        <v>23599958</v>
      </c>
      <c r="FT56" s="215">
        <f t="shared" si="15"/>
        <v>23599958</v>
      </c>
      <c r="FU56" s="215">
        <f t="shared" si="16"/>
        <v>23599958</v>
      </c>
      <c r="FV56" s="215">
        <f t="shared" si="17"/>
        <v>23599958</v>
      </c>
      <c r="FW56" s="216"/>
      <c r="FX56" s="217"/>
    </row>
    <row r="57" spans="1:180" s="218" customFormat="1" ht="26.25" customHeight="1" thickTop="1" thickBot="1" x14ac:dyDescent="0.4">
      <c r="A57" s="249" t="s">
        <v>762</v>
      </c>
      <c r="B57" s="250">
        <f>SUM(B58:B59)</f>
        <v>941977909</v>
      </c>
      <c r="C57" s="250">
        <f t="shared" ref="C57:EL57" si="120">SUM(C58:C59)</f>
        <v>77950339.984823823</v>
      </c>
      <c r="D57" s="250">
        <f t="shared" si="120"/>
        <v>66105834.593810767</v>
      </c>
      <c r="E57" s="250">
        <f t="shared" si="120"/>
        <v>66105834.593810767</v>
      </c>
      <c r="F57" s="250">
        <f t="shared" si="120"/>
        <v>63844297.203509897</v>
      </c>
      <c r="G57" s="250">
        <f>SUM(G58:G59)</f>
        <v>67363822.015176177</v>
      </c>
      <c r="H57" s="250">
        <f>SUM(H58:H59)</f>
        <v>57127931.406189233</v>
      </c>
      <c r="I57" s="250">
        <f>SUM(I58:I59)</f>
        <v>57127931.406189233</v>
      </c>
      <c r="J57" s="250">
        <f>SUM(J58:J59)</f>
        <v>55173535.796490103</v>
      </c>
      <c r="K57" s="250">
        <f t="shared" si="120"/>
        <v>0</v>
      </c>
      <c r="L57" s="250">
        <f t="shared" si="120"/>
        <v>0</v>
      </c>
      <c r="M57" s="250">
        <f t="shared" si="120"/>
        <v>0</v>
      </c>
      <c r="N57" s="250">
        <f t="shared" si="120"/>
        <v>0</v>
      </c>
      <c r="O57" s="250">
        <f t="shared" ref="O57:Z57" si="121">SUM(O58:O59)</f>
        <v>0</v>
      </c>
      <c r="P57" s="250">
        <f t="shared" si="121"/>
        <v>0</v>
      </c>
      <c r="Q57" s="250">
        <f t="shared" si="121"/>
        <v>0</v>
      </c>
      <c r="R57" s="250">
        <f t="shared" si="121"/>
        <v>0</v>
      </c>
      <c r="S57" s="250">
        <f t="shared" si="121"/>
        <v>0</v>
      </c>
      <c r="T57" s="250">
        <f t="shared" si="121"/>
        <v>0</v>
      </c>
      <c r="U57" s="250">
        <f t="shared" si="121"/>
        <v>0</v>
      </c>
      <c r="V57" s="250">
        <f t="shared" si="121"/>
        <v>0</v>
      </c>
      <c r="W57" s="250">
        <f t="shared" si="121"/>
        <v>0</v>
      </c>
      <c r="X57" s="250">
        <f t="shared" si="121"/>
        <v>0</v>
      </c>
      <c r="Y57" s="250">
        <f t="shared" si="121"/>
        <v>0</v>
      </c>
      <c r="Z57" s="250">
        <f t="shared" si="121"/>
        <v>0</v>
      </c>
      <c r="AA57" s="250">
        <f t="shared" si="120"/>
        <v>0</v>
      </c>
      <c r="AB57" s="250">
        <f t="shared" si="120"/>
        <v>0</v>
      </c>
      <c r="AC57" s="250">
        <f t="shared" si="120"/>
        <v>0</v>
      </c>
      <c r="AD57" s="250">
        <f t="shared" si="120"/>
        <v>0</v>
      </c>
      <c r="AE57" s="250">
        <f t="shared" si="120"/>
        <v>0</v>
      </c>
      <c r="AF57" s="250">
        <f t="shared" si="120"/>
        <v>0</v>
      </c>
      <c r="AG57" s="250">
        <f t="shared" si="120"/>
        <v>0</v>
      </c>
      <c r="AH57" s="250">
        <f t="shared" si="120"/>
        <v>0</v>
      </c>
      <c r="AI57" s="250">
        <f t="shared" ref="AI57:AP57" si="122">SUM(AI58:AI59)</f>
        <v>0</v>
      </c>
      <c r="AJ57" s="250">
        <f t="shared" si="122"/>
        <v>0</v>
      </c>
      <c r="AK57" s="250">
        <f t="shared" si="122"/>
        <v>0</v>
      </c>
      <c r="AL57" s="250">
        <f t="shared" si="122"/>
        <v>0</v>
      </c>
      <c r="AM57" s="250">
        <f t="shared" si="122"/>
        <v>0</v>
      </c>
      <c r="AN57" s="250">
        <f t="shared" si="122"/>
        <v>0</v>
      </c>
      <c r="AO57" s="250">
        <f t="shared" si="122"/>
        <v>0</v>
      </c>
      <c r="AP57" s="250">
        <f t="shared" si="122"/>
        <v>0</v>
      </c>
      <c r="AQ57" s="250">
        <f t="shared" si="120"/>
        <v>0</v>
      </c>
      <c r="AR57" s="250">
        <f t="shared" si="120"/>
        <v>0</v>
      </c>
      <c r="AS57" s="250">
        <f t="shared" si="120"/>
        <v>0</v>
      </c>
      <c r="AT57" s="250">
        <f t="shared" si="120"/>
        <v>0</v>
      </c>
      <c r="AU57" s="250">
        <f t="shared" ref="AU57:BB57" si="123">SUM(AU58:AU59)</f>
        <v>0</v>
      </c>
      <c r="AV57" s="250">
        <f t="shared" si="123"/>
        <v>0</v>
      </c>
      <c r="AW57" s="250">
        <f t="shared" si="123"/>
        <v>0</v>
      </c>
      <c r="AX57" s="250">
        <f t="shared" si="123"/>
        <v>0</v>
      </c>
      <c r="AY57" s="250">
        <f t="shared" si="123"/>
        <v>0</v>
      </c>
      <c r="AZ57" s="250">
        <f t="shared" si="123"/>
        <v>0</v>
      </c>
      <c r="BA57" s="250">
        <f t="shared" si="123"/>
        <v>0</v>
      </c>
      <c r="BB57" s="250">
        <f t="shared" si="123"/>
        <v>0</v>
      </c>
      <c r="BC57" s="250">
        <f t="shared" si="120"/>
        <v>0</v>
      </c>
      <c r="BD57" s="250">
        <f t="shared" si="120"/>
        <v>0</v>
      </c>
      <c r="BE57" s="250">
        <f t="shared" si="120"/>
        <v>0</v>
      </c>
      <c r="BF57" s="250">
        <f t="shared" si="120"/>
        <v>0</v>
      </c>
      <c r="BG57" s="250">
        <f t="shared" ref="BG57:BN57" si="124">SUM(BG58:BG59)</f>
        <v>0</v>
      </c>
      <c r="BH57" s="250">
        <f t="shared" si="124"/>
        <v>0</v>
      </c>
      <c r="BI57" s="250">
        <f t="shared" si="124"/>
        <v>0</v>
      </c>
      <c r="BJ57" s="250">
        <f t="shared" si="124"/>
        <v>0</v>
      </c>
      <c r="BK57" s="250">
        <f t="shared" si="124"/>
        <v>0</v>
      </c>
      <c r="BL57" s="250">
        <f t="shared" si="124"/>
        <v>0</v>
      </c>
      <c r="BM57" s="250">
        <f t="shared" si="124"/>
        <v>0</v>
      </c>
      <c r="BN57" s="250">
        <f t="shared" si="124"/>
        <v>0</v>
      </c>
      <c r="BO57" s="250">
        <f t="shared" si="120"/>
        <v>0</v>
      </c>
      <c r="BP57" s="250">
        <f t="shared" si="120"/>
        <v>0</v>
      </c>
      <c r="BQ57" s="250">
        <f t="shared" si="120"/>
        <v>0</v>
      </c>
      <c r="BR57" s="250">
        <f t="shared" si="120"/>
        <v>0</v>
      </c>
      <c r="BS57" s="250">
        <f t="shared" si="120"/>
        <v>0</v>
      </c>
      <c r="BT57" s="250">
        <f t="shared" si="120"/>
        <v>0</v>
      </c>
      <c r="BU57" s="250">
        <f t="shared" si="120"/>
        <v>0</v>
      </c>
      <c r="BV57" s="250">
        <f t="shared" si="120"/>
        <v>0</v>
      </c>
      <c r="BW57" s="250">
        <f t="shared" si="120"/>
        <v>272530877</v>
      </c>
      <c r="BX57" s="250">
        <f t="shared" si="120"/>
        <v>272530877</v>
      </c>
      <c r="BY57" s="250">
        <f t="shared" si="120"/>
        <v>272530877</v>
      </c>
      <c r="BZ57" s="250">
        <f t="shared" si="120"/>
        <v>272530877</v>
      </c>
      <c r="CA57" s="250">
        <f t="shared" ref="CA57:CH57" si="125">SUM(CA58:CA59)</f>
        <v>211299109</v>
      </c>
      <c r="CB57" s="250">
        <f t="shared" si="125"/>
        <v>211299109</v>
      </c>
      <c r="CC57" s="250">
        <f t="shared" si="125"/>
        <v>211299109</v>
      </c>
      <c r="CD57" s="250">
        <f t="shared" si="125"/>
        <v>211299109</v>
      </c>
      <c r="CE57" s="250">
        <f t="shared" si="125"/>
        <v>220738832</v>
      </c>
      <c r="CF57" s="250">
        <f t="shared" si="125"/>
        <v>220738832</v>
      </c>
      <c r="CG57" s="250">
        <f t="shared" si="125"/>
        <v>220738832</v>
      </c>
      <c r="CH57" s="250">
        <f t="shared" si="125"/>
        <v>220738832</v>
      </c>
      <c r="CI57" s="250">
        <f t="shared" si="120"/>
        <v>0</v>
      </c>
      <c r="CJ57" s="250">
        <f t="shared" si="120"/>
        <v>0</v>
      </c>
      <c r="CK57" s="250">
        <f t="shared" si="120"/>
        <v>0</v>
      </c>
      <c r="CL57" s="250">
        <f t="shared" si="120"/>
        <v>0</v>
      </c>
      <c r="CM57" s="250">
        <f t="shared" ref="CM57:CP57" si="126">SUM(CM58:CM59)</f>
        <v>0</v>
      </c>
      <c r="CN57" s="250">
        <f t="shared" si="126"/>
        <v>0</v>
      </c>
      <c r="CO57" s="250">
        <f t="shared" si="126"/>
        <v>0</v>
      </c>
      <c r="CP57" s="250">
        <f t="shared" si="126"/>
        <v>0</v>
      </c>
      <c r="CQ57" s="250">
        <f t="shared" si="120"/>
        <v>0</v>
      </c>
      <c r="CR57" s="250">
        <f t="shared" si="120"/>
        <v>0</v>
      </c>
      <c r="CS57" s="250">
        <f t="shared" si="120"/>
        <v>0</v>
      </c>
      <c r="CT57" s="250">
        <f t="shared" si="120"/>
        <v>0</v>
      </c>
      <c r="CU57" s="250">
        <f t="shared" si="120"/>
        <v>0</v>
      </c>
      <c r="CV57" s="250">
        <f t="shared" si="120"/>
        <v>0</v>
      </c>
      <c r="CW57" s="250">
        <f t="shared" si="120"/>
        <v>0</v>
      </c>
      <c r="CX57" s="250">
        <f t="shared" si="120"/>
        <v>0</v>
      </c>
      <c r="CY57" s="250">
        <f t="shared" ref="CY57:DB57" si="127">SUM(CY58:CY59)</f>
        <v>0</v>
      </c>
      <c r="CZ57" s="250">
        <f t="shared" si="127"/>
        <v>0</v>
      </c>
      <c r="DA57" s="250">
        <f t="shared" si="127"/>
        <v>0</v>
      </c>
      <c r="DB57" s="250">
        <f t="shared" si="127"/>
        <v>0</v>
      </c>
      <c r="DC57" s="250">
        <f t="shared" si="120"/>
        <v>0</v>
      </c>
      <c r="DD57" s="250">
        <f t="shared" si="120"/>
        <v>0</v>
      </c>
      <c r="DE57" s="250">
        <f t="shared" si="120"/>
        <v>0</v>
      </c>
      <c r="DF57" s="250">
        <f t="shared" si="120"/>
        <v>0</v>
      </c>
      <c r="DG57" s="250">
        <f>SUM(DG58:DG59)</f>
        <v>92094929</v>
      </c>
      <c r="DH57" s="250">
        <f>SUM(DH58:DH59)</f>
        <v>82054931</v>
      </c>
      <c r="DI57" s="250">
        <f>SUM(DI58:DI59)</f>
        <v>82054931</v>
      </c>
      <c r="DJ57" s="250">
        <f>SUM(DJ58:DJ59)</f>
        <v>82054931</v>
      </c>
      <c r="DK57" s="250">
        <f t="shared" si="120"/>
        <v>0</v>
      </c>
      <c r="DL57" s="250">
        <f t="shared" si="120"/>
        <v>0</v>
      </c>
      <c r="DM57" s="250">
        <f t="shared" si="120"/>
        <v>0</v>
      </c>
      <c r="DN57" s="250">
        <f t="shared" si="120"/>
        <v>0</v>
      </c>
      <c r="DO57" s="250">
        <f t="shared" si="120"/>
        <v>0</v>
      </c>
      <c r="DP57" s="250">
        <f t="shared" si="120"/>
        <v>0</v>
      </c>
      <c r="DQ57" s="250">
        <f t="shared" si="120"/>
        <v>0</v>
      </c>
      <c r="DR57" s="250">
        <f t="shared" si="120"/>
        <v>0</v>
      </c>
      <c r="DS57" s="250">
        <f t="shared" ref="DS57:DV57" si="128">SUM(DS58:DS59)</f>
        <v>0</v>
      </c>
      <c r="DT57" s="250">
        <f t="shared" si="128"/>
        <v>0</v>
      </c>
      <c r="DU57" s="250">
        <f t="shared" si="128"/>
        <v>0</v>
      </c>
      <c r="DV57" s="250">
        <f t="shared" si="128"/>
        <v>0</v>
      </c>
      <c r="DW57" s="250">
        <f t="shared" si="120"/>
        <v>0</v>
      </c>
      <c r="DX57" s="250">
        <f t="shared" si="120"/>
        <v>0</v>
      </c>
      <c r="DY57" s="250">
        <f t="shared" si="120"/>
        <v>0</v>
      </c>
      <c r="DZ57" s="250">
        <f t="shared" si="120"/>
        <v>0</v>
      </c>
      <c r="EA57" s="250">
        <f t="shared" si="120"/>
        <v>0</v>
      </c>
      <c r="EB57" s="250">
        <f t="shared" si="120"/>
        <v>0</v>
      </c>
      <c r="EC57" s="250">
        <f t="shared" si="120"/>
        <v>0</v>
      </c>
      <c r="ED57" s="250">
        <f t="shared" si="120"/>
        <v>0</v>
      </c>
      <c r="EE57" s="250">
        <f t="shared" si="120"/>
        <v>0</v>
      </c>
      <c r="EF57" s="250">
        <f t="shared" si="120"/>
        <v>0</v>
      </c>
      <c r="EG57" s="250">
        <f t="shared" si="120"/>
        <v>0</v>
      </c>
      <c r="EH57" s="250">
        <f t="shared" si="120"/>
        <v>0</v>
      </c>
      <c r="EI57" s="250">
        <f t="shared" si="120"/>
        <v>0</v>
      </c>
      <c r="EJ57" s="250">
        <f t="shared" si="120"/>
        <v>0</v>
      </c>
      <c r="EK57" s="250">
        <f t="shared" si="120"/>
        <v>0</v>
      </c>
      <c r="EL57" s="250">
        <f t="shared" si="120"/>
        <v>0</v>
      </c>
      <c r="EM57" s="250">
        <f t="shared" ref="EM57:FR57" si="129">SUM(EM58:EM59)</f>
        <v>0</v>
      </c>
      <c r="EN57" s="250">
        <f t="shared" si="129"/>
        <v>0</v>
      </c>
      <c r="EO57" s="250">
        <f t="shared" si="129"/>
        <v>0</v>
      </c>
      <c r="EP57" s="250">
        <f t="shared" si="129"/>
        <v>0</v>
      </c>
      <c r="EQ57" s="250">
        <f t="shared" si="129"/>
        <v>0</v>
      </c>
      <c r="ER57" s="250">
        <f t="shared" si="129"/>
        <v>0</v>
      </c>
      <c r="ES57" s="250">
        <f t="shared" si="129"/>
        <v>0</v>
      </c>
      <c r="ET57" s="250">
        <f t="shared" si="129"/>
        <v>0</v>
      </c>
      <c r="EU57" s="250">
        <f t="shared" si="129"/>
        <v>0</v>
      </c>
      <c r="EV57" s="250">
        <f t="shared" si="129"/>
        <v>0</v>
      </c>
      <c r="EW57" s="250">
        <f t="shared" si="129"/>
        <v>0</v>
      </c>
      <c r="EX57" s="250">
        <f t="shared" si="129"/>
        <v>0</v>
      </c>
      <c r="EY57" s="250">
        <f t="shared" ref="EY57:FB57" si="130">SUM(EY58:EY59)</f>
        <v>0</v>
      </c>
      <c r="EZ57" s="250">
        <f t="shared" si="130"/>
        <v>0</v>
      </c>
      <c r="FA57" s="250">
        <f t="shared" si="130"/>
        <v>0</v>
      </c>
      <c r="FB57" s="250">
        <f t="shared" si="130"/>
        <v>0</v>
      </c>
      <c r="FC57" s="250">
        <f t="shared" si="129"/>
        <v>0</v>
      </c>
      <c r="FD57" s="250">
        <f t="shared" si="129"/>
        <v>0</v>
      </c>
      <c r="FE57" s="250">
        <f t="shared" si="129"/>
        <v>0</v>
      </c>
      <c r="FF57" s="250">
        <f t="shared" si="129"/>
        <v>0</v>
      </c>
      <c r="FG57" s="250">
        <f t="shared" si="129"/>
        <v>0</v>
      </c>
      <c r="FH57" s="250">
        <f t="shared" si="129"/>
        <v>0</v>
      </c>
      <c r="FI57" s="250">
        <f t="shared" si="129"/>
        <v>0</v>
      </c>
      <c r="FJ57" s="250">
        <f t="shared" si="129"/>
        <v>0</v>
      </c>
      <c r="FK57" s="250">
        <f t="shared" si="129"/>
        <v>0</v>
      </c>
      <c r="FL57" s="250">
        <f t="shared" si="129"/>
        <v>0</v>
      </c>
      <c r="FM57" s="250">
        <f t="shared" si="129"/>
        <v>0</v>
      </c>
      <c r="FN57" s="250">
        <f t="shared" si="129"/>
        <v>0</v>
      </c>
      <c r="FO57" s="250">
        <f t="shared" si="129"/>
        <v>0</v>
      </c>
      <c r="FP57" s="250">
        <f t="shared" si="129"/>
        <v>0</v>
      </c>
      <c r="FQ57" s="250">
        <f t="shared" si="129"/>
        <v>0</v>
      </c>
      <c r="FR57" s="250">
        <f t="shared" si="129"/>
        <v>0</v>
      </c>
      <c r="FS57" s="250">
        <f t="shared" si="14"/>
        <v>941977909</v>
      </c>
      <c r="FT57" s="250">
        <f t="shared" si="15"/>
        <v>909857515</v>
      </c>
      <c r="FU57" s="250">
        <f t="shared" si="16"/>
        <v>909857515</v>
      </c>
      <c r="FV57" s="250">
        <f t="shared" si="17"/>
        <v>905641582</v>
      </c>
      <c r="FW57" s="216"/>
      <c r="FX57" s="217"/>
    </row>
    <row r="58" spans="1:180" s="218" customFormat="1" ht="20.5" customHeight="1" thickTop="1" thickBot="1" x14ac:dyDescent="0.35">
      <c r="A58" s="214" t="s">
        <v>763</v>
      </c>
      <c r="B58" s="213">
        <f t="shared" ref="B58:B59" si="131">+C58+G58+K58+O58+S58+W58+AA58+AE58+AI58+AM58+AQ58+AU58+AY58+BC58+BG58+BK58+BO58+BS58+BW58+CA58+CE58+CI58+CM58+CQ58+CU58+CY58+DC58+DG58+DK58+DO58+DS58+DW58+EA58+EE58+EI58+EM58+EQ58+EU58+EY58+FC58+FG58+FK58+FO58</f>
        <v>0</v>
      </c>
      <c r="C58" s="212">
        <v>0</v>
      </c>
      <c r="D58" s="212">
        <v>0</v>
      </c>
      <c r="E58" s="212">
        <v>0</v>
      </c>
      <c r="F58" s="212">
        <v>0</v>
      </c>
      <c r="G58" s="212">
        <v>0</v>
      </c>
      <c r="H58" s="212">
        <v>0</v>
      </c>
      <c r="I58" s="212">
        <v>0</v>
      </c>
      <c r="J58" s="212">
        <v>0</v>
      </c>
      <c r="K58" s="212">
        <v>0</v>
      </c>
      <c r="L58" s="212">
        <v>0</v>
      </c>
      <c r="M58" s="212">
        <v>0</v>
      </c>
      <c r="N58" s="212">
        <v>0</v>
      </c>
      <c r="O58" s="212">
        <v>0</v>
      </c>
      <c r="P58" s="212">
        <v>0</v>
      </c>
      <c r="Q58" s="212">
        <v>0</v>
      </c>
      <c r="R58" s="212">
        <v>0</v>
      </c>
      <c r="S58" s="212">
        <v>0</v>
      </c>
      <c r="T58" s="212">
        <v>0</v>
      </c>
      <c r="U58" s="212">
        <v>0</v>
      </c>
      <c r="V58" s="212">
        <v>0</v>
      </c>
      <c r="W58" s="212">
        <v>0</v>
      </c>
      <c r="X58" s="212">
        <v>0</v>
      </c>
      <c r="Y58" s="212">
        <v>0</v>
      </c>
      <c r="Z58" s="212">
        <v>0</v>
      </c>
      <c r="AA58" s="212">
        <v>0</v>
      </c>
      <c r="AB58" s="212">
        <v>0</v>
      </c>
      <c r="AC58" s="212">
        <v>0</v>
      </c>
      <c r="AD58" s="212">
        <v>0</v>
      </c>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c r="BD58" s="212"/>
      <c r="BE58" s="212"/>
      <c r="BF58" s="212"/>
      <c r="BG58" s="212"/>
      <c r="BH58" s="212"/>
      <c r="BI58" s="212"/>
      <c r="BJ58" s="212"/>
      <c r="BK58" s="212"/>
      <c r="BL58" s="212"/>
      <c r="BM58" s="212"/>
      <c r="BN58" s="212"/>
      <c r="BO58" s="212"/>
      <c r="BP58" s="212"/>
      <c r="BQ58" s="212"/>
      <c r="BR58" s="212"/>
      <c r="BS58" s="212"/>
      <c r="BT58" s="212"/>
      <c r="BU58" s="212"/>
      <c r="BV58" s="212"/>
      <c r="BW58" s="212">
        <v>0</v>
      </c>
      <c r="BX58" s="212">
        <v>0</v>
      </c>
      <c r="BY58" s="212">
        <v>0</v>
      </c>
      <c r="BZ58" s="212">
        <v>0</v>
      </c>
      <c r="CA58" s="212"/>
      <c r="CB58" s="212"/>
      <c r="CC58" s="212"/>
      <c r="CD58" s="212"/>
      <c r="CE58" s="212"/>
      <c r="CF58" s="212"/>
      <c r="CG58" s="212"/>
      <c r="CH58" s="212"/>
      <c r="CI58" s="212"/>
      <c r="CJ58" s="212"/>
      <c r="CK58" s="212"/>
      <c r="CL58" s="212"/>
      <c r="CM58" s="212"/>
      <c r="CN58" s="212"/>
      <c r="CO58" s="212"/>
      <c r="CP58" s="212"/>
      <c r="CQ58" s="212"/>
      <c r="CR58" s="212"/>
      <c r="CS58" s="212"/>
      <c r="CT58" s="212"/>
      <c r="CU58" s="212"/>
      <c r="CV58" s="212"/>
      <c r="CW58" s="212"/>
      <c r="CX58" s="212"/>
      <c r="CY58" s="212"/>
      <c r="CZ58" s="212"/>
      <c r="DA58" s="212"/>
      <c r="DB58" s="212"/>
      <c r="DC58" s="212"/>
      <c r="DD58" s="212"/>
      <c r="DE58" s="212"/>
      <c r="DF58" s="212"/>
      <c r="DG58" s="212"/>
      <c r="DH58" s="212"/>
      <c r="DI58" s="212"/>
      <c r="DJ58" s="212"/>
      <c r="DK58" s="212"/>
      <c r="DL58" s="212"/>
      <c r="DM58" s="212"/>
      <c r="DN58" s="212"/>
      <c r="DO58" s="212"/>
      <c r="DP58" s="212"/>
      <c r="DQ58" s="212"/>
      <c r="DR58" s="212"/>
      <c r="DS58" s="212"/>
      <c r="DT58" s="212"/>
      <c r="DU58" s="212"/>
      <c r="DV58" s="212"/>
      <c r="DW58" s="212"/>
      <c r="DX58" s="212"/>
      <c r="DY58" s="212"/>
      <c r="DZ58" s="212"/>
      <c r="EA58" s="212"/>
      <c r="EB58" s="212"/>
      <c r="EC58" s="212"/>
      <c r="ED58" s="212"/>
      <c r="EE58" s="212"/>
      <c r="EF58" s="212"/>
      <c r="EG58" s="212"/>
      <c r="EH58" s="212"/>
      <c r="EI58" s="212"/>
      <c r="EJ58" s="212"/>
      <c r="EK58" s="212"/>
      <c r="EL58" s="212"/>
      <c r="EM58" s="212"/>
      <c r="EN58" s="212"/>
      <c r="EO58" s="212"/>
      <c r="EP58" s="212"/>
      <c r="EQ58" s="212"/>
      <c r="ER58" s="212"/>
      <c r="ES58" s="212"/>
      <c r="ET58" s="212"/>
      <c r="EU58" s="212"/>
      <c r="EV58" s="212"/>
      <c r="EW58" s="212"/>
      <c r="EX58" s="212"/>
      <c r="EY58" s="212"/>
      <c r="EZ58" s="212"/>
      <c r="FA58" s="212"/>
      <c r="FB58" s="212"/>
      <c r="FC58" s="212"/>
      <c r="FD58" s="212"/>
      <c r="FE58" s="212"/>
      <c r="FF58" s="212"/>
      <c r="FG58" s="212"/>
      <c r="FH58" s="212"/>
      <c r="FI58" s="212"/>
      <c r="FJ58" s="212"/>
      <c r="FK58" s="212">
        <v>0</v>
      </c>
      <c r="FL58" s="212">
        <v>0</v>
      </c>
      <c r="FM58" s="212">
        <v>0</v>
      </c>
      <c r="FN58" s="212">
        <v>0</v>
      </c>
      <c r="FO58" s="213">
        <v>0</v>
      </c>
      <c r="FP58" s="213">
        <v>0</v>
      </c>
      <c r="FQ58" s="213">
        <v>0</v>
      </c>
      <c r="FR58" s="213">
        <v>0</v>
      </c>
      <c r="FS58" s="215">
        <f t="shared" si="14"/>
        <v>0</v>
      </c>
      <c r="FT58" s="215">
        <f t="shared" si="15"/>
        <v>0</v>
      </c>
      <c r="FU58" s="215">
        <f t="shared" si="16"/>
        <v>0</v>
      </c>
      <c r="FV58" s="215">
        <f t="shared" si="17"/>
        <v>0</v>
      </c>
      <c r="FW58" s="216"/>
      <c r="FX58" s="217"/>
    </row>
    <row r="59" spans="1:180" s="218" customFormat="1" ht="20.5" customHeight="1" thickTop="1" thickBot="1" x14ac:dyDescent="0.35">
      <c r="A59" s="254" t="s">
        <v>811</v>
      </c>
      <c r="B59" s="213">
        <f t="shared" si="131"/>
        <v>941977909</v>
      </c>
      <c r="C59" s="212">
        <v>77950339.984823823</v>
      </c>
      <c r="D59" s="212">
        <v>66105834.593810767</v>
      </c>
      <c r="E59" s="212">
        <v>66105834.593810767</v>
      </c>
      <c r="F59" s="212">
        <v>63844297.203509897</v>
      </c>
      <c r="G59" s="212">
        <v>67363822.015176177</v>
      </c>
      <c r="H59" s="212">
        <v>57127931.406189233</v>
      </c>
      <c r="I59" s="212">
        <v>57127931.406189233</v>
      </c>
      <c r="J59" s="212">
        <v>55173535.796490103</v>
      </c>
      <c r="K59" s="212">
        <v>0</v>
      </c>
      <c r="L59" s="212">
        <v>0</v>
      </c>
      <c r="M59" s="212">
        <v>0</v>
      </c>
      <c r="N59" s="212">
        <v>0</v>
      </c>
      <c r="O59" s="212">
        <v>0</v>
      </c>
      <c r="P59" s="212">
        <v>0</v>
      </c>
      <c r="Q59" s="212">
        <v>0</v>
      </c>
      <c r="R59" s="212">
        <v>0</v>
      </c>
      <c r="S59" s="212">
        <v>0</v>
      </c>
      <c r="T59" s="212">
        <v>0</v>
      </c>
      <c r="U59" s="212">
        <v>0</v>
      </c>
      <c r="V59" s="212">
        <v>0</v>
      </c>
      <c r="W59" s="212">
        <v>0</v>
      </c>
      <c r="X59" s="212">
        <v>0</v>
      </c>
      <c r="Y59" s="212">
        <v>0</v>
      </c>
      <c r="Z59" s="212">
        <v>0</v>
      </c>
      <c r="AA59" s="212">
        <v>0</v>
      </c>
      <c r="AB59" s="212">
        <v>0</v>
      </c>
      <c r="AC59" s="212">
        <v>0</v>
      </c>
      <c r="AD59" s="212">
        <v>0</v>
      </c>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f>796663747-CA59-CE59-DG59</f>
        <v>272530877</v>
      </c>
      <c r="BX59" s="212">
        <v>272530877</v>
      </c>
      <c r="BY59" s="212">
        <v>272530877</v>
      </c>
      <c r="BZ59" s="212">
        <v>272530877</v>
      </c>
      <c r="CA59" s="212">
        <v>211299109</v>
      </c>
      <c r="CB59" s="212">
        <v>211299109</v>
      </c>
      <c r="CC59" s="212">
        <v>211299109</v>
      </c>
      <c r="CD59" s="212">
        <v>211299109</v>
      </c>
      <c r="CE59" s="212">
        <v>220738832</v>
      </c>
      <c r="CF59" s="212">
        <v>220738832</v>
      </c>
      <c r="CG59" s="212">
        <v>220738832</v>
      </c>
      <c r="CH59" s="212">
        <v>220738832</v>
      </c>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v>92094929</v>
      </c>
      <c r="DH59" s="212">
        <f>786623749-BX59-CB59-CF59</f>
        <v>82054931</v>
      </c>
      <c r="DI59" s="212">
        <v>82054931</v>
      </c>
      <c r="DJ59" s="212">
        <v>82054931</v>
      </c>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v>0</v>
      </c>
      <c r="FL59" s="212">
        <v>0</v>
      </c>
      <c r="FM59" s="212">
        <v>0</v>
      </c>
      <c r="FN59" s="212">
        <v>0</v>
      </c>
      <c r="FO59" s="213">
        <v>0</v>
      </c>
      <c r="FP59" s="213">
        <v>0</v>
      </c>
      <c r="FQ59" s="213">
        <v>0</v>
      </c>
      <c r="FR59" s="213">
        <v>0</v>
      </c>
      <c r="FS59" s="215">
        <f t="shared" si="14"/>
        <v>941977909</v>
      </c>
      <c r="FT59" s="215">
        <f t="shared" si="15"/>
        <v>909857515</v>
      </c>
      <c r="FU59" s="215">
        <f t="shared" si="16"/>
        <v>909857515</v>
      </c>
      <c r="FV59" s="215">
        <f t="shared" si="17"/>
        <v>905641582</v>
      </c>
      <c r="FW59" s="216"/>
      <c r="FX59" s="217"/>
    </row>
    <row r="60" spans="1:180" s="218" customFormat="1" ht="27" thickTop="1" thickBot="1" x14ac:dyDescent="0.35">
      <c r="A60" s="245" t="s">
        <v>764</v>
      </c>
      <c r="B60" s="246">
        <f>+B61+B65+B82</f>
        <v>10531446006</v>
      </c>
      <c r="C60" s="246">
        <f t="shared" ref="C60:EL60" si="132">+C61+C65+C82</f>
        <v>388587.75674835028</v>
      </c>
      <c r="D60" s="246">
        <f t="shared" si="132"/>
        <v>388587.75674835028</v>
      </c>
      <c r="E60" s="246">
        <f t="shared" si="132"/>
        <v>388587.75674835028</v>
      </c>
      <c r="F60" s="246">
        <f t="shared" si="132"/>
        <v>388587.75674835028</v>
      </c>
      <c r="G60" s="246">
        <f>+G61+G65+G82</f>
        <v>335813.24325164978</v>
      </c>
      <c r="H60" s="246">
        <f>+H61+H65+H82</f>
        <v>335813.24325164978</v>
      </c>
      <c r="I60" s="246">
        <f>+I61+I65+I82</f>
        <v>335813.24325164978</v>
      </c>
      <c r="J60" s="246">
        <f>+J61+J65+J82</f>
        <v>335813.24325164978</v>
      </c>
      <c r="K60" s="246">
        <f t="shared" si="132"/>
        <v>367402044</v>
      </c>
      <c r="L60" s="246">
        <f t="shared" si="132"/>
        <v>364737477</v>
      </c>
      <c r="M60" s="246">
        <f t="shared" si="132"/>
        <v>355692352</v>
      </c>
      <c r="N60" s="246">
        <f t="shared" si="132"/>
        <v>346726483</v>
      </c>
      <c r="O60" s="246">
        <f t="shared" ref="O60:Z60" si="133">+O61+O65+O82</f>
        <v>197652721.87071317</v>
      </c>
      <c r="P60" s="246">
        <f t="shared" si="133"/>
        <v>189263297.30243626</v>
      </c>
      <c r="Q60" s="246">
        <f t="shared" si="133"/>
        <v>189263297.30243626</v>
      </c>
      <c r="R60" s="246">
        <f t="shared" si="133"/>
        <v>187175880.70025226</v>
      </c>
      <c r="S60" s="246">
        <f t="shared" si="133"/>
        <v>185516009.1292868</v>
      </c>
      <c r="T60" s="246">
        <f t="shared" si="133"/>
        <v>177641730.69756371</v>
      </c>
      <c r="U60" s="246">
        <f t="shared" si="133"/>
        <v>177641730.69756371</v>
      </c>
      <c r="V60" s="246">
        <f t="shared" si="133"/>
        <v>175682490.29974771</v>
      </c>
      <c r="W60" s="246">
        <f t="shared" si="133"/>
        <v>0</v>
      </c>
      <c r="X60" s="246">
        <f t="shared" si="133"/>
        <v>0</v>
      </c>
      <c r="Y60" s="246">
        <f t="shared" si="133"/>
        <v>0</v>
      </c>
      <c r="Z60" s="246">
        <f t="shared" si="133"/>
        <v>0</v>
      </c>
      <c r="AA60" s="246">
        <f t="shared" si="132"/>
        <v>0</v>
      </c>
      <c r="AB60" s="246">
        <f t="shared" si="132"/>
        <v>0</v>
      </c>
      <c r="AC60" s="246">
        <f t="shared" si="132"/>
        <v>0</v>
      </c>
      <c r="AD60" s="246">
        <f t="shared" si="132"/>
        <v>0</v>
      </c>
      <c r="AE60" s="246">
        <f t="shared" si="132"/>
        <v>0</v>
      </c>
      <c r="AF60" s="246">
        <f t="shared" si="132"/>
        <v>0</v>
      </c>
      <c r="AG60" s="246">
        <f t="shared" si="132"/>
        <v>0</v>
      </c>
      <c r="AH60" s="246">
        <f t="shared" si="132"/>
        <v>0</v>
      </c>
      <c r="AI60" s="246">
        <f t="shared" ref="AI60:AP60" si="134">+AI61+AI65+AI82</f>
        <v>73094872</v>
      </c>
      <c r="AJ60" s="246">
        <f t="shared" si="134"/>
        <v>71746196</v>
      </c>
      <c r="AK60" s="246">
        <f t="shared" si="134"/>
        <v>71746196</v>
      </c>
      <c r="AL60" s="246">
        <f t="shared" si="134"/>
        <v>65522199</v>
      </c>
      <c r="AM60" s="246">
        <f t="shared" si="134"/>
        <v>2400000</v>
      </c>
      <c r="AN60" s="246">
        <f t="shared" si="134"/>
        <v>2400000</v>
      </c>
      <c r="AO60" s="246">
        <f t="shared" si="134"/>
        <v>2400000</v>
      </c>
      <c r="AP60" s="246">
        <f t="shared" si="134"/>
        <v>0</v>
      </c>
      <c r="AQ60" s="246">
        <f t="shared" si="132"/>
        <v>0</v>
      </c>
      <c r="AR60" s="246">
        <f t="shared" si="132"/>
        <v>0</v>
      </c>
      <c r="AS60" s="246">
        <f t="shared" si="132"/>
        <v>0</v>
      </c>
      <c r="AT60" s="246">
        <f t="shared" si="132"/>
        <v>0</v>
      </c>
      <c r="AU60" s="246">
        <f t="shared" ref="AU60:BB60" si="135">+AU61+AU65+AU82</f>
        <v>0</v>
      </c>
      <c r="AV60" s="246">
        <f t="shared" si="135"/>
        <v>0</v>
      </c>
      <c r="AW60" s="246">
        <f t="shared" si="135"/>
        <v>0</v>
      </c>
      <c r="AX60" s="246">
        <f t="shared" si="135"/>
        <v>0</v>
      </c>
      <c r="AY60" s="246">
        <f t="shared" si="135"/>
        <v>0</v>
      </c>
      <c r="AZ60" s="246">
        <f t="shared" si="135"/>
        <v>0</v>
      </c>
      <c r="BA60" s="246">
        <f t="shared" si="135"/>
        <v>0</v>
      </c>
      <c r="BB60" s="246">
        <f t="shared" si="135"/>
        <v>0</v>
      </c>
      <c r="BC60" s="246">
        <f t="shared" si="132"/>
        <v>4457119911</v>
      </c>
      <c r="BD60" s="246">
        <f t="shared" si="132"/>
        <v>4441134395</v>
      </c>
      <c r="BE60" s="246">
        <f t="shared" si="132"/>
        <v>3986924226</v>
      </c>
      <c r="BF60" s="246">
        <f t="shared" si="132"/>
        <v>3836569258</v>
      </c>
      <c r="BG60" s="246">
        <f t="shared" ref="BG60:BN60" si="136">+BG61+BG65+BG82</f>
        <v>0</v>
      </c>
      <c r="BH60" s="246">
        <f t="shared" si="136"/>
        <v>0</v>
      </c>
      <c r="BI60" s="246">
        <f t="shared" si="136"/>
        <v>0</v>
      </c>
      <c r="BJ60" s="246">
        <f t="shared" si="136"/>
        <v>0</v>
      </c>
      <c r="BK60" s="246">
        <f t="shared" si="136"/>
        <v>0</v>
      </c>
      <c r="BL60" s="246">
        <f t="shared" si="136"/>
        <v>0</v>
      </c>
      <c r="BM60" s="246">
        <f t="shared" si="136"/>
        <v>0</v>
      </c>
      <c r="BN60" s="246">
        <f t="shared" si="136"/>
        <v>0</v>
      </c>
      <c r="BO60" s="246">
        <f t="shared" si="132"/>
        <v>600000000</v>
      </c>
      <c r="BP60" s="246">
        <f t="shared" si="132"/>
        <v>600000000</v>
      </c>
      <c r="BQ60" s="246">
        <f t="shared" si="132"/>
        <v>165158723</v>
      </c>
      <c r="BR60" s="246">
        <f t="shared" si="132"/>
        <v>0</v>
      </c>
      <c r="BS60" s="246">
        <f t="shared" si="132"/>
        <v>0</v>
      </c>
      <c r="BT60" s="246">
        <f t="shared" si="132"/>
        <v>0</v>
      </c>
      <c r="BU60" s="246">
        <f t="shared" si="132"/>
        <v>0</v>
      </c>
      <c r="BV60" s="246">
        <f t="shared" si="132"/>
        <v>0</v>
      </c>
      <c r="BW60" s="246">
        <f t="shared" si="132"/>
        <v>0</v>
      </c>
      <c r="BX60" s="246">
        <f t="shared" si="132"/>
        <v>0</v>
      </c>
      <c r="BY60" s="246">
        <f t="shared" si="132"/>
        <v>0</v>
      </c>
      <c r="BZ60" s="246">
        <f t="shared" si="132"/>
        <v>0</v>
      </c>
      <c r="CA60" s="246">
        <f t="shared" ref="CA60:CH60" si="137">+CA61+CA65+CA82</f>
        <v>0</v>
      </c>
      <c r="CB60" s="246">
        <f t="shared" si="137"/>
        <v>0</v>
      </c>
      <c r="CC60" s="246">
        <f t="shared" si="137"/>
        <v>0</v>
      </c>
      <c r="CD60" s="246">
        <f t="shared" si="137"/>
        <v>0</v>
      </c>
      <c r="CE60" s="246">
        <f t="shared" si="137"/>
        <v>0</v>
      </c>
      <c r="CF60" s="246">
        <f t="shared" si="137"/>
        <v>0</v>
      </c>
      <c r="CG60" s="246">
        <f t="shared" si="137"/>
        <v>0</v>
      </c>
      <c r="CH60" s="246">
        <f t="shared" si="137"/>
        <v>0</v>
      </c>
      <c r="CI60" s="246">
        <f t="shared" si="132"/>
        <v>0</v>
      </c>
      <c r="CJ60" s="246">
        <f t="shared" si="132"/>
        <v>0</v>
      </c>
      <c r="CK60" s="246">
        <f t="shared" si="132"/>
        <v>0</v>
      </c>
      <c r="CL60" s="246">
        <f t="shared" si="132"/>
        <v>0</v>
      </c>
      <c r="CM60" s="246">
        <f t="shared" ref="CM60:CP60" si="138">+CM61+CM65+CM82</f>
        <v>0</v>
      </c>
      <c r="CN60" s="246">
        <f t="shared" si="138"/>
        <v>0</v>
      </c>
      <c r="CO60" s="246">
        <f t="shared" si="138"/>
        <v>0</v>
      </c>
      <c r="CP60" s="246">
        <f t="shared" si="138"/>
        <v>0</v>
      </c>
      <c r="CQ60" s="246">
        <f t="shared" si="132"/>
        <v>0</v>
      </c>
      <c r="CR60" s="246">
        <f t="shared" si="132"/>
        <v>0</v>
      </c>
      <c r="CS60" s="246">
        <f t="shared" si="132"/>
        <v>0</v>
      </c>
      <c r="CT60" s="246">
        <f t="shared" si="132"/>
        <v>0</v>
      </c>
      <c r="CU60" s="246">
        <f t="shared" si="132"/>
        <v>0</v>
      </c>
      <c r="CV60" s="246">
        <f t="shared" si="132"/>
        <v>0</v>
      </c>
      <c r="CW60" s="246">
        <f t="shared" si="132"/>
        <v>0</v>
      </c>
      <c r="CX60" s="246">
        <f t="shared" si="132"/>
        <v>0</v>
      </c>
      <c r="CY60" s="246">
        <f t="shared" ref="CY60:DB60" si="139">+CY61+CY65+CY82</f>
        <v>0</v>
      </c>
      <c r="CZ60" s="246">
        <f t="shared" si="139"/>
        <v>0</v>
      </c>
      <c r="DA60" s="246">
        <f t="shared" si="139"/>
        <v>0</v>
      </c>
      <c r="DB60" s="246">
        <f t="shared" si="139"/>
        <v>0</v>
      </c>
      <c r="DC60" s="246">
        <f t="shared" si="132"/>
        <v>0</v>
      </c>
      <c r="DD60" s="246">
        <f t="shared" si="132"/>
        <v>0</v>
      </c>
      <c r="DE60" s="246">
        <f t="shared" si="132"/>
        <v>0</v>
      </c>
      <c r="DF60" s="246">
        <f t="shared" si="132"/>
        <v>0</v>
      </c>
      <c r="DG60" s="246">
        <f>+DG61+DG65+DG82</f>
        <v>0</v>
      </c>
      <c r="DH60" s="246">
        <f>+DH61+DH65+DH82</f>
        <v>0</v>
      </c>
      <c r="DI60" s="246">
        <f>+DI61+DI65+DI82</f>
        <v>0</v>
      </c>
      <c r="DJ60" s="246">
        <f>+DJ61+DJ65+DJ82</f>
        <v>0</v>
      </c>
      <c r="DK60" s="246">
        <f t="shared" si="132"/>
        <v>0</v>
      </c>
      <c r="DL60" s="246">
        <f t="shared" si="132"/>
        <v>0</v>
      </c>
      <c r="DM60" s="246">
        <f t="shared" si="132"/>
        <v>0</v>
      </c>
      <c r="DN60" s="246">
        <f t="shared" si="132"/>
        <v>0</v>
      </c>
      <c r="DO60" s="246">
        <f t="shared" si="132"/>
        <v>0</v>
      </c>
      <c r="DP60" s="246">
        <f t="shared" si="132"/>
        <v>0</v>
      </c>
      <c r="DQ60" s="246">
        <f t="shared" si="132"/>
        <v>0</v>
      </c>
      <c r="DR60" s="246">
        <f t="shared" si="132"/>
        <v>0</v>
      </c>
      <c r="DS60" s="246">
        <f t="shared" ref="DS60:DV60" si="140">+DS61+DS65+DS82</f>
        <v>204118258</v>
      </c>
      <c r="DT60" s="246">
        <f t="shared" si="140"/>
        <v>94732299</v>
      </c>
      <c r="DU60" s="246">
        <f t="shared" si="140"/>
        <v>94732299</v>
      </c>
      <c r="DV60" s="246">
        <f t="shared" si="140"/>
        <v>90730011</v>
      </c>
      <c r="DW60" s="246">
        <f t="shared" si="132"/>
        <v>0</v>
      </c>
      <c r="DX60" s="246">
        <f t="shared" si="132"/>
        <v>0</v>
      </c>
      <c r="DY60" s="246">
        <f t="shared" si="132"/>
        <v>0</v>
      </c>
      <c r="DZ60" s="246">
        <f t="shared" si="132"/>
        <v>0</v>
      </c>
      <c r="EA60" s="246">
        <f t="shared" si="132"/>
        <v>0</v>
      </c>
      <c r="EB60" s="246">
        <f t="shared" si="132"/>
        <v>0</v>
      </c>
      <c r="EC60" s="246">
        <f t="shared" si="132"/>
        <v>0</v>
      </c>
      <c r="ED60" s="246">
        <f t="shared" si="132"/>
        <v>0</v>
      </c>
      <c r="EE60" s="246">
        <f t="shared" si="132"/>
        <v>0</v>
      </c>
      <c r="EF60" s="246">
        <f t="shared" si="132"/>
        <v>0</v>
      </c>
      <c r="EG60" s="246">
        <f t="shared" si="132"/>
        <v>0</v>
      </c>
      <c r="EH60" s="246">
        <f t="shared" si="132"/>
        <v>0</v>
      </c>
      <c r="EI60" s="246">
        <f t="shared" si="132"/>
        <v>0</v>
      </c>
      <c r="EJ60" s="246">
        <f t="shared" si="132"/>
        <v>0</v>
      </c>
      <c r="EK60" s="246">
        <f t="shared" si="132"/>
        <v>0</v>
      </c>
      <c r="EL60" s="246">
        <f t="shared" si="132"/>
        <v>0</v>
      </c>
      <c r="EM60" s="246">
        <f t="shared" ref="EM60:FR60" si="141">+EM61+EM65+EM82</f>
        <v>752663099</v>
      </c>
      <c r="EN60" s="246">
        <f t="shared" si="141"/>
        <v>725868099</v>
      </c>
      <c r="EO60" s="246">
        <f t="shared" si="141"/>
        <v>725868099</v>
      </c>
      <c r="EP60" s="246">
        <f t="shared" si="141"/>
        <v>655619092</v>
      </c>
      <c r="EQ60" s="246">
        <f t="shared" si="141"/>
        <v>0</v>
      </c>
      <c r="ER60" s="246">
        <f t="shared" si="141"/>
        <v>0</v>
      </c>
      <c r="ES60" s="246">
        <f t="shared" si="141"/>
        <v>0</v>
      </c>
      <c r="ET60" s="246">
        <f t="shared" si="141"/>
        <v>0</v>
      </c>
      <c r="EU60" s="246">
        <f t="shared" si="141"/>
        <v>0</v>
      </c>
      <c r="EV60" s="246">
        <f t="shared" si="141"/>
        <v>0</v>
      </c>
      <c r="EW60" s="246">
        <f t="shared" si="141"/>
        <v>0</v>
      </c>
      <c r="EX60" s="246">
        <f t="shared" si="141"/>
        <v>0</v>
      </c>
      <c r="EY60" s="246">
        <f t="shared" ref="EY60:FB60" si="142">+EY61+EY65+EY82</f>
        <v>0</v>
      </c>
      <c r="EZ60" s="246">
        <f t="shared" si="142"/>
        <v>0</v>
      </c>
      <c r="FA60" s="246">
        <f t="shared" si="142"/>
        <v>0</v>
      </c>
      <c r="FB60" s="246">
        <f t="shared" si="142"/>
        <v>0</v>
      </c>
      <c r="FC60" s="246">
        <f t="shared" si="141"/>
        <v>0</v>
      </c>
      <c r="FD60" s="246">
        <f t="shared" si="141"/>
        <v>0</v>
      </c>
      <c r="FE60" s="246">
        <f t="shared" si="141"/>
        <v>0</v>
      </c>
      <c r="FF60" s="246">
        <f t="shared" si="141"/>
        <v>0</v>
      </c>
      <c r="FG60" s="246">
        <f t="shared" si="141"/>
        <v>50000000</v>
      </c>
      <c r="FH60" s="246">
        <f t="shared" si="141"/>
        <v>50000000</v>
      </c>
      <c r="FI60" s="246">
        <f t="shared" si="141"/>
        <v>50000000</v>
      </c>
      <c r="FJ60" s="246">
        <f t="shared" si="141"/>
        <v>25000000</v>
      </c>
      <c r="FK60" s="246">
        <f t="shared" si="141"/>
        <v>0</v>
      </c>
      <c r="FL60" s="246">
        <f t="shared" si="141"/>
        <v>0</v>
      </c>
      <c r="FM60" s="246">
        <f t="shared" si="141"/>
        <v>0</v>
      </c>
      <c r="FN60" s="246">
        <f t="shared" si="141"/>
        <v>0</v>
      </c>
      <c r="FO60" s="246">
        <f t="shared" si="141"/>
        <v>3640754690</v>
      </c>
      <c r="FP60" s="246">
        <f t="shared" si="141"/>
        <v>3640754689</v>
      </c>
      <c r="FQ60" s="246">
        <f t="shared" si="141"/>
        <v>29932682</v>
      </c>
      <c r="FR60" s="246">
        <f t="shared" si="141"/>
        <v>0</v>
      </c>
      <c r="FS60" s="246">
        <f t="shared" si="14"/>
        <v>10531446006</v>
      </c>
      <c r="FT60" s="246">
        <f t="shared" si="15"/>
        <v>10359002584</v>
      </c>
      <c r="FU60" s="246">
        <f t="shared" si="16"/>
        <v>5850084006</v>
      </c>
      <c r="FV60" s="246">
        <f t="shared" si="17"/>
        <v>5383749815</v>
      </c>
      <c r="FW60" s="216"/>
      <c r="FX60" s="217"/>
    </row>
    <row r="61" spans="1:180" s="218" customFormat="1" ht="28" customHeight="1" thickTop="1" thickBot="1" x14ac:dyDescent="0.4">
      <c r="A61" s="247" t="s">
        <v>765</v>
      </c>
      <c r="B61" s="248">
        <f>+B62</f>
        <v>496252415</v>
      </c>
      <c r="C61" s="248">
        <f t="shared" ref="C61:EL61" si="143">+C62</f>
        <v>388587.75674835028</v>
      </c>
      <c r="D61" s="248">
        <f t="shared" si="143"/>
        <v>388587.75674835028</v>
      </c>
      <c r="E61" s="248">
        <f t="shared" si="143"/>
        <v>388587.75674835028</v>
      </c>
      <c r="F61" s="248">
        <f t="shared" si="143"/>
        <v>388587.75674835028</v>
      </c>
      <c r="G61" s="248">
        <f t="shared" si="143"/>
        <v>335813.24325164978</v>
      </c>
      <c r="H61" s="248">
        <f t="shared" si="143"/>
        <v>335813.24325164978</v>
      </c>
      <c r="I61" s="248">
        <f t="shared" si="143"/>
        <v>335813.24325164978</v>
      </c>
      <c r="J61" s="248">
        <f t="shared" si="143"/>
        <v>335813.24325164978</v>
      </c>
      <c r="K61" s="248">
        <f t="shared" si="143"/>
        <v>211891377</v>
      </c>
      <c r="L61" s="248">
        <f t="shared" si="143"/>
        <v>211891377</v>
      </c>
      <c r="M61" s="248">
        <f t="shared" si="143"/>
        <v>211891377</v>
      </c>
      <c r="N61" s="248">
        <f t="shared" si="143"/>
        <v>207330257</v>
      </c>
      <c r="O61" s="248">
        <f>+O62</f>
        <v>13856841.319879781</v>
      </c>
      <c r="P61" s="248">
        <f>+P62</f>
        <v>13856841.319879781</v>
      </c>
      <c r="Q61" s="248">
        <f>+Q62</f>
        <v>13856841.319879781</v>
      </c>
      <c r="R61" s="248">
        <f>+R62</f>
        <v>13856841.319879781</v>
      </c>
      <c r="S61" s="248">
        <f t="shared" si="143"/>
        <v>13005972.680120219</v>
      </c>
      <c r="T61" s="248">
        <f t="shared" si="143"/>
        <v>13005972.680120219</v>
      </c>
      <c r="U61" s="248">
        <f t="shared" si="143"/>
        <v>13005972.680120219</v>
      </c>
      <c r="V61" s="248">
        <f t="shared" si="143"/>
        <v>13005972.680120219</v>
      </c>
      <c r="W61" s="248">
        <f>+W62</f>
        <v>0</v>
      </c>
      <c r="X61" s="248">
        <f>+X62</f>
        <v>0</v>
      </c>
      <c r="Y61" s="248">
        <f>+Y62</f>
        <v>0</v>
      </c>
      <c r="Z61" s="248">
        <f>+Z62</f>
        <v>0</v>
      </c>
      <c r="AA61" s="248">
        <f t="shared" si="143"/>
        <v>0</v>
      </c>
      <c r="AB61" s="248">
        <f t="shared" si="143"/>
        <v>0</v>
      </c>
      <c r="AC61" s="248">
        <f t="shared" si="143"/>
        <v>0</v>
      </c>
      <c r="AD61" s="248">
        <f t="shared" si="143"/>
        <v>0</v>
      </c>
      <c r="AE61" s="248">
        <f t="shared" si="143"/>
        <v>0</v>
      </c>
      <c r="AF61" s="248">
        <f t="shared" si="143"/>
        <v>0</v>
      </c>
      <c r="AG61" s="248">
        <f t="shared" si="143"/>
        <v>0</v>
      </c>
      <c r="AH61" s="248">
        <f t="shared" si="143"/>
        <v>0</v>
      </c>
      <c r="AI61" s="248">
        <f t="shared" si="143"/>
        <v>18644200</v>
      </c>
      <c r="AJ61" s="248">
        <f t="shared" si="143"/>
        <v>17603538</v>
      </c>
      <c r="AK61" s="248">
        <f t="shared" si="143"/>
        <v>17603538</v>
      </c>
      <c r="AL61" s="248">
        <f t="shared" si="143"/>
        <v>11379541</v>
      </c>
      <c r="AM61" s="248">
        <f t="shared" si="143"/>
        <v>0</v>
      </c>
      <c r="AN61" s="248">
        <f t="shared" si="143"/>
        <v>0</v>
      </c>
      <c r="AO61" s="248">
        <f t="shared" si="143"/>
        <v>0</v>
      </c>
      <c r="AP61" s="248">
        <f t="shared" si="143"/>
        <v>0</v>
      </c>
      <c r="AQ61" s="248">
        <f t="shared" si="143"/>
        <v>0</v>
      </c>
      <c r="AR61" s="248">
        <f t="shared" si="143"/>
        <v>0</v>
      </c>
      <c r="AS61" s="248">
        <f t="shared" si="143"/>
        <v>0</v>
      </c>
      <c r="AT61" s="248">
        <f t="shared" si="143"/>
        <v>0</v>
      </c>
      <c r="AU61" s="248">
        <f t="shared" ref="AU61:BB61" si="144">+AU62</f>
        <v>0</v>
      </c>
      <c r="AV61" s="248">
        <f t="shared" si="144"/>
        <v>0</v>
      </c>
      <c r="AW61" s="248">
        <f t="shared" si="144"/>
        <v>0</v>
      </c>
      <c r="AX61" s="248">
        <f t="shared" si="144"/>
        <v>0</v>
      </c>
      <c r="AY61" s="248">
        <f t="shared" si="144"/>
        <v>0</v>
      </c>
      <c r="AZ61" s="248">
        <f t="shared" si="144"/>
        <v>0</v>
      </c>
      <c r="BA61" s="248">
        <f t="shared" si="144"/>
        <v>0</v>
      </c>
      <c r="BB61" s="248">
        <f t="shared" si="144"/>
        <v>0</v>
      </c>
      <c r="BC61" s="248">
        <f t="shared" si="143"/>
        <v>107691653</v>
      </c>
      <c r="BD61" s="248">
        <f t="shared" si="143"/>
        <v>107691458</v>
      </c>
      <c r="BE61" s="248">
        <f t="shared" si="143"/>
        <v>107691458</v>
      </c>
      <c r="BF61" s="248">
        <f t="shared" si="143"/>
        <v>103130338</v>
      </c>
      <c r="BG61" s="248">
        <f t="shared" si="143"/>
        <v>0</v>
      </c>
      <c r="BH61" s="248">
        <f t="shared" si="143"/>
        <v>0</v>
      </c>
      <c r="BI61" s="248">
        <f t="shared" si="143"/>
        <v>0</v>
      </c>
      <c r="BJ61" s="248">
        <f t="shared" si="143"/>
        <v>0</v>
      </c>
      <c r="BK61" s="248">
        <f t="shared" si="143"/>
        <v>0</v>
      </c>
      <c r="BL61" s="248">
        <f t="shared" si="143"/>
        <v>0</v>
      </c>
      <c r="BM61" s="248">
        <f t="shared" si="143"/>
        <v>0</v>
      </c>
      <c r="BN61" s="248">
        <f t="shared" si="143"/>
        <v>0</v>
      </c>
      <c r="BO61" s="248">
        <f t="shared" si="143"/>
        <v>0</v>
      </c>
      <c r="BP61" s="248">
        <f t="shared" si="143"/>
        <v>0</v>
      </c>
      <c r="BQ61" s="248">
        <f t="shared" si="143"/>
        <v>0</v>
      </c>
      <c r="BR61" s="248">
        <f t="shared" si="143"/>
        <v>0</v>
      </c>
      <c r="BS61" s="248">
        <f t="shared" si="143"/>
        <v>0</v>
      </c>
      <c r="BT61" s="248">
        <f t="shared" si="143"/>
        <v>0</v>
      </c>
      <c r="BU61" s="248">
        <f t="shared" si="143"/>
        <v>0</v>
      </c>
      <c r="BV61" s="248">
        <f t="shared" si="143"/>
        <v>0</v>
      </c>
      <c r="BW61" s="248">
        <f t="shared" si="143"/>
        <v>0</v>
      </c>
      <c r="BX61" s="248">
        <f t="shared" si="143"/>
        <v>0</v>
      </c>
      <c r="BY61" s="248">
        <f t="shared" si="143"/>
        <v>0</v>
      </c>
      <c r="BZ61" s="248">
        <f t="shared" si="143"/>
        <v>0</v>
      </c>
      <c r="CA61" s="248">
        <f t="shared" si="143"/>
        <v>0</v>
      </c>
      <c r="CB61" s="248">
        <f t="shared" si="143"/>
        <v>0</v>
      </c>
      <c r="CC61" s="248">
        <f t="shared" si="143"/>
        <v>0</v>
      </c>
      <c r="CD61" s="248">
        <f t="shared" si="143"/>
        <v>0</v>
      </c>
      <c r="CE61" s="248">
        <f t="shared" si="143"/>
        <v>0</v>
      </c>
      <c r="CF61" s="248">
        <f t="shared" si="143"/>
        <v>0</v>
      </c>
      <c r="CG61" s="248">
        <f t="shared" si="143"/>
        <v>0</v>
      </c>
      <c r="CH61" s="248">
        <f t="shared" si="143"/>
        <v>0</v>
      </c>
      <c r="CI61" s="248">
        <f t="shared" si="143"/>
        <v>0</v>
      </c>
      <c r="CJ61" s="248">
        <f t="shared" si="143"/>
        <v>0</v>
      </c>
      <c r="CK61" s="248">
        <f t="shared" si="143"/>
        <v>0</v>
      </c>
      <c r="CL61" s="248">
        <f t="shared" si="143"/>
        <v>0</v>
      </c>
      <c r="CM61" s="248">
        <f t="shared" si="143"/>
        <v>0</v>
      </c>
      <c r="CN61" s="248">
        <f t="shared" si="143"/>
        <v>0</v>
      </c>
      <c r="CO61" s="248">
        <f t="shared" si="143"/>
        <v>0</v>
      </c>
      <c r="CP61" s="248">
        <f t="shared" si="143"/>
        <v>0</v>
      </c>
      <c r="CQ61" s="248">
        <f t="shared" si="143"/>
        <v>0</v>
      </c>
      <c r="CR61" s="248">
        <f t="shared" si="143"/>
        <v>0</v>
      </c>
      <c r="CS61" s="248">
        <f t="shared" si="143"/>
        <v>0</v>
      </c>
      <c r="CT61" s="248">
        <f t="shared" si="143"/>
        <v>0</v>
      </c>
      <c r="CU61" s="248">
        <f t="shared" si="143"/>
        <v>0</v>
      </c>
      <c r="CV61" s="248">
        <f t="shared" si="143"/>
        <v>0</v>
      </c>
      <c r="CW61" s="248">
        <f t="shared" si="143"/>
        <v>0</v>
      </c>
      <c r="CX61" s="248">
        <f t="shared" si="143"/>
        <v>0</v>
      </c>
      <c r="CY61" s="248">
        <f t="shared" si="143"/>
        <v>0</v>
      </c>
      <c r="CZ61" s="248">
        <f t="shared" si="143"/>
        <v>0</v>
      </c>
      <c r="DA61" s="248">
        <f t="shared" si="143"/>
        <v>0</v>
      </c>
      <c r="DB61" s="248">
        <f t="shared" si="143"/>
        <v>0</v>
      </c>
      <c r="DC61" s="248">
        <f t="shared" si="143"/>
        <v>0</v>
      </c>
      <c r="DD61" s="248">
        <f t="shared" si="143"/>
        <v>0</v>
      </c>
      <c r="DE61" s="248">
        <f t="shared" si="143"/>
        <v>0</v>
      </c>
      <c r="DF61" s="248">
        <f t="shared" si="143"/>
        <v>0</v>
      </c>
      <c r="DG61" s="248">
        <f>+DG62</f>
        <v>0</v>
      </c>
      <c r="DH61" s="248">
        <f>+DH62</f>
        <v>0</v>
      </c>
      <c r="DI61" s="248">
        <f>+DI62</f>
        <v>0</v>
      </c>
      <c r="DJ61" s="248">
        <f>+DJ62</f>
        <v>0</v>
      </c>
      <c r="DK61" s="248">
        <f t="shared" si="143"/>
        <v>0</v>
      </c>
      <c r="DL61" s="248">
        <f t="shared" si="143"/>
        <v>0</v>
      </c>
      <c r="DM61" s="248">
        <f t="shared" si="143"/>
        <v>0</v>
      </c>
      <c r="DN61" s="248">
        <f t="shared" si="143"/>
        <v>0</v>
      </c>
      <c r="DO61" s="248">
        <f t="shared" si="143"/>
        <v>0</v>
      </c>
      <c r="DP61" s="248">
        <f t="shared" si="143"/>
        <v>0</v>
      </c>
      <c r="DQ61" s="248">
        <f t="shared" si="143"/>
        <v>0</v>
      </c>
      <c r="DR61" s="248">
        <f t="shared" si="143"/>
        <v>0</v>
      </c>
      <c r="DS61" s="248">
        <f t="shared" si="143"/>
        <v>7890619</v>
      </c>
      <c r="DT61" s="248">
        <f t="shared" si="143"/>
        <v>7890619</v>
      </c>
      <c r="DU61" s="248">
        <f t="shared" si="143"/>
        <v>7890619</v>
      </c>
      <c r="DV61" s="248">
        <f t="shared" si="143"/>
        <v>3888331</v>
      </c>
      <c r="DW61" s="248">
        <f t="shared" si="143"/>
        <v>0</v>
      </c>
      <c r="DX61" s="248">
        <f t="shared" si="143"/>
        <v>0</v>
      </c>
      <c r="DY61" s="248">
        <f t="shared" si="143"/>
        <v>0</v>
      </c>
      <c r="DZ61" s="248">
        <f t="shared" si="143"/>
        <v>0</v>
      </c>
      <c r="EA61" s="248">
        <f t="shared" si="143"/>
        <v>0</v>
      </c>
      <c r="EB61" s="248">
        <f t="shared" si="143"/>
        <v>0</v>
      </c>
      <c r="EC61" s="248">
        <f t="shared" si="143"/>
        <v>0</v>
      </c>
      <c r="ED61" s="248">
        <f t="shared" si="143"/>
        <v>0</v>
      </c>
      <c r="EE61" s="248">
        <f t="shared" si="143"/>
        <v>0</v>
      </c>
      <c r="EF61" s="248">
        <f t="shared" si="143"/>
        <v>0</v>
      </c>
      <c r="EG61" s="248">
        <f t="shared" si="143"/>
        <v>0</v>
      </c>
      <c r="EH61" s="248">
        <f t="shared" si="143"/>
        <v>0</v>
      </c>
      <c r="EI61" s="248">
        <f t="shared" si="143"/>
        <v>0</v>
      </c>
      <c r="EJ61" s="248">
        <f t="shared" si="143"/>
        <v>0</v>
      </c>
      <c r="EK61" s="248">
        <f t="shared" si="143"/>
        <v>0</v>
      </c>
      <c r="EL61" s="248">
        <f t="shared" si="143"/>
        <v>0</v>
      </c>
      <c r="EM61" s="248">
        <f t="shared" ref="EM61:FR61" si="145">+EM62</f>
        <v>122547351</v>
      </c>
      <c r="EN61" s="248">
        <f t="shared" si="145"/>
        <v>122091198</v>
      </c>
      <c r="EO61" s="248">
        <f t="shared" si="145"/>
        <v>122091198</v>
      </c>
      <c r="EP61" s="248">
        <f t="shared" si="145"/>
        <v>115508107</v>
      </c>
      <c r="EQ61" s="248">
        <f t="shared" si="145"/>
        <v>0</v>
      </c>
      <c r="ER61" s="248">
        <f t="shared" si="145"/>
        <v>0</v>
      </c>
      <c r="ES61" s="248">
        <f t="shared" si="145"/>
        <v>0</v>
      </c>
      <c r="ET61" s="248">
        <f t="shared" si="145"/>
        <v>0</v>
      </c>
      <c r="EU61" s="248">
        <f t="shared" si="145"/>
        <v>0</v>
      </c>
      <c r="EV61" s="248">
        <f t="shared" si="145"/>
        <v>0</v>
      </c>
      <c r="EW61" s="248">
        <f t="shared" si="145"/>
        <v>0</v>
      </c>
      <c r="EX61" s="248">
        <f t="shared" si="145"/>
        <v>0</v>
      </c>
      <c r="EY61" s="248">
        <f t="shared" si="145"/>
        <v>0</v>
      </c>
      <c r="EZ61" s="248">
        <f t="shared" si="145"/>
        <v>0</v>
      </c>
      <c r="FA61" s="248">
        <f t="shared" si="145"/>
        <v>0</v>
      </c>
      <c r="FB61" s="248">
        <f t="shared" si="145"/>
        <v>0</v>
      </c>
      <c r="FC61" s="248">
        <f t="shared" si="145"/>
        <v>0</v>
      </c>
      <c r="FD61" s="248">
        <f t="shared" si="145"/>
        <v>0</v>
      </c>
      <c r="FE61" s="248">
        <f t="shared" si="145"/>
        <v>0</v>
      </c>
      <c r="FF61" s="248">
        <f t="shared" si="145"/>
        <v>0</v>
      </c>
      <c r="FG61" s="248">
        <f t="shared" si="145"/>
        <v>0</v>
      </c>
      <c r="FH61" s="248">
        <f t="shared" si="145"/>
        <v>0</v>
      </c>
      <c r="FI61" s="248">
        <f t="shared" si="145"/>
        <v>0</v>
      </c>
      <c r="FJ61" s="248">
        <f t="shared" si="145"/>
        <v>0</v>
      </c>
      <c r="FK61" s="248">
        <f t="shared" si="145"/>
        <v>0</v>
      </c>
      <c r="FL61" s="248">
        <f t="shared" si="145"/>
        <v>0</v>
      </c>
      <c r="FM61" s="248">
        <f t="shared" si="145"/>
        <v>0</v>
      </c>
      <c r="FN61" s="248">
        <f t="shared" si="145"/>
        <v>0</v>
      </c>
      <c r="FO61" s="248">
        <f t="shared" si="145"/>
        <v>0</v>
      </c>
      <c r="FP61" s="248">
        <f t="shared" si="145"/>
        <v>0</v>
      </c>
      <c r="FQ61" s="248">
        <f t="shared" si="145"/>
        <v>0</v>
      </c>
      <c r="FR61" s="248">
        <f t="shared" si="145"/>
        <v>0</v>
      </c>
      <c r="FS61" s="248">
        <f t="shared" si="14"/>
        <v>496252415</v>
      </c>
      <c r="FT61" s="248">
        <f t="shared" si="15"/>
        <v>494755405</v>
      </c>
      <c r="FU61" s="248">
        <f t="shared" si="16"/>
        <v>494755405</v>
      </c>
      <c r="FV61" s="248">
        <f t="shared" si="17"/>
        <v>468823789</v>
      </c>
      <c r="FW61" s="216"/>
      <c r="FX61" s="217"/>
    </row>
    <row r="62" spans="1:180" s="218" customFormat="1" ht="26.25" customHeight="1" thickTop="1" thickBot="1" x14ac:dyDescent="0.4">
      <c r="A62" s="249" t="s">
        <v>766</v>
      </c>
      <c r="B62" s="250">
        <f>SUM(B63:B64)</f>
        <v>496252415</v>
      </c>
      <c r="C62" s="250">
        <f t="shared" ref="C62:EL62" si="146">SUM(C63:C64)</f>
        <v>388587.75674835028</v>
      </c>
      <c r="D62" s="250">
        <f t="shared" si="146"/>
        <v>388587.75674835028</v>
      </c>
      <c r="E62" s="250">
        <f t="shared" si="146"/>
        <v>388587.75674835028</v>
      </c>
      <c r="F62" s="250">
        <f t="shared" si="146"/>
        <v>388587.75674835028</v>
      </c>
      <c r="G62" s="250">
        <f>SUM(G63:G64)</f>
        <v>335813.24325164978</v>
      </c>
      <c r="H62" s="250">
        <f>SUM(H63:H64)</f>
        <v>335813.24325164978</v>
      </c>
      <c r="I62" s="250">
        <f>SUM(I63:I64)</f>
        <v>335813.24325164978</v>
      </c>
      <c r="J62" s="250">
        <f>SUM(J63:J64)</f>
        <v>335813.24325164978</v>
      </c>
      <c r="K62" s="250">
        <f t="shared" si="146"/>
        <v>211891377</v>
      </c>
      <c r="L62" s="250">
        <f t="shared" si="146"/>
        <v>211891377</v>
      </c>
      <c r="M62" s="250">
        <f t="shared" si="146"/>
        <v>211891377</v>
      </c>
      <c r="N62" s="250">
        <f t="shared" si="146"/>
        <v>207330257</v>
      </c>
      <c r="O62" s="250">
        <f t="shared" ref="O62:Z62" si="147">SUM(O63:O64)</f>
        <v>13856841.319879781</v>
      </c>
      <c r="P62" s="250">
        <f t="shared" si="147"/>
        <v>13856841.319879781</v>
      </c>
      <c r="Q62" s="250">
        <f t="shared" si="147"/>
        <v>13856841.319879781</v>
      </c>
      <c r="R62" s="250">
        <f t="shared" si="147"/>
        <v>13856841.319879781</v>
      </c>
      <c r="S62" s="250">
        <f t="shared" si="147"/>
        <v>13005972.680120219</v>
      </c>
      <c r="T62" s="250">
        <f t="shared" si="147"/>
        <v>13005972.680120219</v>
      </c>
      <c r="U62" s="250">
        <f t="shared" si="147"/>
        <v>13005972.680120219</v>
      </c>
      <c r="V62" s="250">
        <f t="shared" si="147"/>
        <v>13005972.680120219</v>
      </c>
      <c r="W62" s="250">
        <f t="shared" si="147"/>
        <v>0</v>
      </c>
      <c r="X62" s="250">
        <f t="shared" si="147"/>
        <v>0</v>
      </c>
      <c r="Y62" s="250">
        <f t="shared" si="147"/>
        <v>0</v>
      </c>
      <c r="Z62" s="250">
        <f t="shared" si="147"/>
        <v>0</v>
      </c>
      <c r="AA62" s="250">
        <f t="shared" si="146"/>
        <v>0</v>
      </c>
      <c r="AB62" s="250">
        <f t="shared" si="146"/>
        <v>0</v>
      </c>
      <c r="AC62" s="250">
        <f t="shared" si="146"/>
        <v>0</v>
      </c>
      <c r="AD62" s="250">
        <f t="shared" si="146"/>
        <v>0</v>
      </c>
      <c r="AE62" s="250">
        <f t="shared" si="146"/>
        <v>0</v>
      </c>
      <c r="AF62" s="250">
        <f t="shared" si="146"/>
        <v>0</v>
      </c>
      <c r="AG62" s="250">
        <f t="shared" si="146"/>
        <v>0</v>
      </c>
      <c r="AH62" s="250">
        <f t="shared" si="146"/>
        <v>0</v>
      </c>
      <c r="AI62" s="250">
        <f t="shared" ref="AI62:AP62" si="148">SUM(AI63:AI64)</f>
        <v>18644200</v>
      </c>
      <c r="AJ62" s="250">
        <f t="shared" si="148"/>
        <v>17603538</v>
      </c>
      <c r="AK62" s="250">
        <f t="shared" si="148"/>
        <v>17603538</v>
      </c>
      <c r="AL62" s="250">
        <f t="shared" si="148"/>
        <v>11379541</v>
      </c>
      <c r="AM62" s="250">
        <f t="shared" si="148"/>
        <v>0</v>
      </c>
      <c r="AN62" s="250">
        <f t="shared" si="148"/>
        <v>0</v>
      </c>
      <c r="AO62" s="250">
        <f t="shared" si="148"/>
        <v>0</v>
      </c>
      <c r="AP62" s="250">
        <f t="shared" si="148"/>
        <v>0</v>
      </c>
      <c r="AQ62" s="250">
        <f t="shared" si="146"/>
        <v>0</v>
      </c>
      <c r="AR62" s="250">
        <f t="shared" si="146"/>
        <v>0</v>
      </c>
      <c r="AS62" s="250">
        <f t="shared" si="146"/>
        <v>0</v>
      </c>
      <c r="AT62" s="250">
        <f t="shared" si="146"/>
        <v>0</v>
      </c>
      <c r="AU62" s="250">
        <f t="shared" ref="AU62:BB62" si="149">SUM(AU63:AU64)</f>
        <v>0</v>
      </c>
      <c r="AV62" s="250">
        <f t="shared" si="149"/>
        <v>0</v>
      </c>
      <c r="AW62" s="250">
        <f t="shared" si="149"/>
        <v>0</v>
      </c>
      <c r="AX62" s="250">
        <f t="shared" si="149"/>
        <v>0</v>
      </c>
      <c r="AY62" s="250">
        <f t="shared" si="149"/>
        <v>0</v>
      </c>
      <c r="AZ62" s="250">
        <f t="shared" si="149"/>
        <v>0</v>
      </c>
      <c r="BA62" s="250">
        <f t="shared" si="149"/>
        <v>0</v>
      </c>
      <c r="BB62" s="250">
        <f t="shared" si="149"/>
        <v>0</v>
      </c>
      <c r="BC62" s="250">
        <f t="shared" si="146"/>
        <v>107691653</v>
      </c>
      <c r="BD62" s="250">
        <f t="shared" si="146"/>
        <v>107691458</v>
      </c>
      <c r="BE62" s="250">
        <f t="shared" si="146"/>
        <v>107691458</v>
      </c>
      <c r="BF62" s="250">
        <f t="shared" si="146"/>
        <v>103130338</v>
      </c>
      <c r="BG62" s="250">
        <f t="shared" ref="BG62:BN62" si="150">SUM(BG63:BG64)</f>
        <v>0</v>
      </c>
      <c r="BH62" s="250">
        <f t="shared" si="150"/>
        <v>0</v>
      </c>
      <c r="BI62" s="250">
        <f t="shared" si="150"/>
        <v>0</v>
      </c>
      <c r="BJ62" s="250">
        <f t="shared" si="150"/>
        <v>0</v>
      </c>
      <c r="BK62" s="250">
        <f t="shared" si="150"/>
        <v>0</v>
      </c>
      <c r="BL62" s="250">
        <f t="shared" si="150"/>
        <v>0</v>
      </c>
      <c r="BM62" s="250">
        <f t="shared" si="150"/>
        <v>0</v>
      </c>
      <c r="BN62" s="250">
        <f t="shared" si="150"/>
        <v>0</v>
      </c>
      <c r="BO62" s="250">
        <f t="shared" si="146"/>
        <v>0</v>
      </c>
      <c r="BP62" s="250">
        <f t="shared" si="146"/>
        <v>0</v>
      </c>
      <c r="BQ62" s="250">
        <f t="shared" si="146"/>
        <v>0</v>
      </c>
      <c r="BR62" s="250">
        <f t="shared" si="146"/>
        <v>0</v>
      </c>
      <c r="BS62" s="250">
        <f t="shared" si="146"/>
        <v>0</v>
      </c>
      <c r="BT62" s="250">
        <f t="shared" si="146"/>
        <v>0</v>
      </c>
      <c r="BU62" s="250">
        <f t="shared" si="146"/>
        <v>0</v>
      </c>
      <c r="BV62" s="250">
        <f t="shared" si="146"/>
        <v>0</v>
      </c>
      <c r="BW62" s="250">
        <f t="shared" si="146"/>
        <v>0</v>
      </c>
      <c r="BX62" s="250">
        <f t="shared" si="146"/>
        <v>0</v>
      </c>
      <c r="BY62" s="250">
        <f t="shared" si="146"/>
        <v>0</v>
      </c>
      <c r="BZ62" s="250">
        <f t="shared" si="146"/>
        <v>0</v>
      </c>
      <c r="CA62" s="250">
        <f t="shared" ref="CA62:CH62" si="151">SUM(CA63:CA64)</f>
        <v>0</v>
      </c>
      <c r="CB62" s="250">
        <f t="shared" si="151"/>
        <v>0</v>
      </c>
      <c r="CC62" s="250">
        <f t="shared" si="151"/>
        <v>0</v>
      </c>
      <c r="CD62" s="250">
        <f t="shared" si="151"/>
        <v>0</v>
      </c>
      <c r="CE62" s="250">
        <f t="shared" si="151"/>
        <v>0</v>
      </c>
      <c r="CF62" s="250">
        <f t="shared" si="151"/>
        <v>0</v>
      </c>
      <c r="CG62" s="250">
        <f t="shared" si="151"/>
        <v>0</v>
      </c>
      <c r="CH62" s="250">
        <f t="shared" si="151"/>
        <v>0</v>
      </c>
      <c r="CI62" s="250">
        <f t="shared" si="146"/>
        <v>0</v>
      </c>
      <c r="CJ62" s="250">
        <f t="shared" si="146"/>
        <v>0</v>
      </c>
      <c r="CK62" s="250">
        <f t="shared" si="146"/>
        <v>0</v>
      </c>
      <c r="CL62" s="250">
        <f t="shared" si="146"/>
        <v>0</v>
      </c>
      <c r="CM62" s="250">
        <f t="shared" ref="CM62:CP62" si="152">SUM(CM63:CM64)</f>
        <v>0</v>
      </c>
      <c r="CN62" s="250">
        <f t="shared" si="152"/>
        <v>0</v>
      </c>
      <c r="CO62" s="250">
        <f t="shared" si="152"/>
        <v>0</v>
      </c>
      <c r="CP62" s="250">
        <f t="shared" si="152"/>
        <v>0</v>
      </c>
      <c r="CQ62" s="250">
        <f t="shared" si="146"/>
        <v>0</v>
      </c>
      <c r="CR62" s="250">
        <f t="shared" si="146"/>
        <v>0</v>
      </c>
      <c r="CS62" s="250">
        <f t="shared" si="146"/>
        <v>0</v>
      </c>
      <c r="CT62" s="250">
        <f t="shared" si="146"/>
        <v>0</v>
      </c>
      <c r="CU62" s="250">
        <f t="shared" si="146"/>
        <v>0</v>
      </c>
      <c r="CV62" s="250">
        <f t="shared" si="146"/>
        <v>0</v>
      </c>
      <c r="CW62" s="250">
        <f t="shared" si="146"/>
        <v>0</v>
      </c>
      <c r="CX62" s="250">
        <f t="shared" si="146"/>
        <v>0</v>
      </c>
      <c r="CY62" s="250">
        <f t="shared" ref="CY62:DB62" si="153">SUM(CY63:CY64)</f>
        <v>0</v>
      </c>
      <c r="CZ62" s="250">
        <f t="shared" si="153"/>
        <v>0</v>
      </c>
      <c r="DA62" s="250">
        <f t="shared" si="153"/>
        <v>0</v>
      </c>
      <c r="DB62" s="250">
        <f t="shared" si="153"/>
        <v>0</v>
      </c>
      <c r="DC62" s="250">
        <f t="shared" si="146"/>
        <v>0</v>
      </c>
      <c r="DD62" s="250">
        <f t="shared" si="146"/>
        <v>0</v>
      </c>
      <c r="DE62" s="250">
        <f t="shared" si="146"/>
        <v>0</v>
      </c>
      <c r="DF62" s="250">
        <f t="shared" si="146"/>
        <v>0</v>
      </c>
      <c r="DG62" s="250">
        <f>SUM(DG63:DG64)</f>
        <v>0</v>
      </c>
      <c r="DH62" s="250">
        <f>SUM(DH63:DH64)</f>
        <v>0</v>
      </c>
      <c r="DI62" s="250">
        <f>SUM(DI63:DI64)</f>
        <v>0</v>
      </c>
      <c r="DJ62" s="250">
        <f>SUM(DJ63:DJ64)</f>
        <v>0</v>
      </c>
      <c r="DK62" s="250">
        <f t="shared" si="146"/>
        <v>0</v>
      </c>
      <c r="DL62" s="250">
        <f t="shared" si="146"/>
        <v>0</v>
      </c>
      <c r="DM62" s="250">
        <f t="shared" si="146"/>
        <v>0</v>
      </c>
      <c r="DN62" s="250">
        <f t="shared" si="146"/>
        <v>0</v>
      </c>
      <c r="DO62" s="250">
        <f t="shared" si="146"/>
        <v>0</v>
      </c>
      <c r="DP62" s="250">
        <f t="shared" si="146"/>
        <v>0</v>
      </c>
      <c r="DQ62" s="250">
        <f t="shared" si="146"/>
        <v>0</v>
      </c>
      <c r="DR62" s="250">
        <f t="shared" si="146"/>
        <v>0</v>
      </c>
      <c r="DS62" s="250">
        <f t="shared" ref="DS62:DV62" si="154">SUM(DS63:DS64)</f>
        <v>7890619</v>
      </c>
      <c r="DT62" s="250">
        <f t="shared" si="154"/>
        <v>7890619</v>
      </c>
      <c r="DU62" s="250">
        <f t="shared" si="154"/>
        <v>7890619</v>
      </c>
      <c r="DV62" s="250">
        <f t="shared" si="154"/>
        <v>3888331</v>
      </c>
      <c r="DW62" s="250">
        <f t="shared" si="146"/>
        <v>0</v>
      </c>
      <c r="DX62" s="250">
        <f t="shared" si="146"/>
        <v>0</v>
      </c>
      <c r="DY62" s="250">
        <f t="shared" si="146"/>
        <v>0</v>
      </c>
      <c r="DZ62" s="250">
        <f t="shared" si="146"/>
        <v>0</v>
      </c>
      <c r="EA62" s="250">
        <f t="shared" si="146"/>
        <v>0</v>
      </c>
      <c r="EB62" s="250">
        <f t="shared" si="146"/>
        <v>0</v>
      </c>
      <c r="EC62" s="250">
        <f t="shared" si="146"/>
        <v>0</v>
      </c>
      <c r="ED62" s="250">
        <f t="shared" si="146"/>
        <v>0</v>
      </c>
      <c r="EE62" s="250">
        <f t="shared" si="146"/>
        <v>0</v>
      </c>
      <c r="EF62" s="250">
        <f t="shared" si="146"/>
        <v>0</v>
      </c>
      <c r="EG62" s="250">
        <f t="shared" si="146"/>
        <v>0</v>
      </c>
      <c r="EH62" s="250">
        <f t="shared" si="146"/>
        <v>0</v>
      </c>
      <c r="EI62" s="250">
        <f t="shared" si="146"/>
        <v>0</v>
      </c>
      <c r="EJ62" s="250">
        <f t="shared" si="146"/>
        <v>0</v>
      </c>
      <c r="EK62" s="250">
        <f t="shared" si="146"/>
        <v>0</v>
      </c>
      <c r="EL62" s="250">
        <f t="shared" si="146"/>
        <v>0</v>
      </c>
      <c r="EM62" s="250">
        <f t="shared" ref="EM62:FR62" si="155">SUM(EM63:EM64)</f>
        <v>122547351</v>
      </c>
      <c r="EN62" s="250">
        <f t="shared" si="155"/>
        <v>122091198</v>
      </c>
      <c r="EO62" s="250">
        <f t="shared" si="155"/>
        <v>122091198</v>
      </c>
      <c r="EP62" s="250">
        <f t="shared" si="155"/>
        <v>115508107</v>
      </c>
      <c r="EQ62" s="250">
        <f t="shared" si="155"/>
        <v>0</v>
      </c>
      <c r="ER62" s="250">
        <f t="shared" si="155"/>
        <v>0</v>
      </c>
      <c r="ES62" s="250">
        <f t="shared" si="155"/>
        <v>0</v>
      </c>
      <c r="ET62" s="250">
        <f t="shared" si="155"/>
        <v>0</v>
      </c>
      <c r="EU62" s="250">
        <f t="shared" si="155"/>
        <v>0</v>
      </c>
      <c r="EV62" s="250">
        <f t="shared" si="155"/>
        <v>0</v>
      </c>
      <c r="EW62" s="250">
        <f t="shared" si="155"/>
        <v>0</v>
      </c>
      <c r="EX62" s="250">
        <f t="shared" si="155"/>
        <v>0</v>
      </c>
      <c r="EY62" s="250">
        <f t="shared" ref="EY62:FB62" si="156">SUM(EY63:EY64)</f>
        <v>0</v>
      </c>
      <c r="EZ62" s="250">
        <f t="shared" si="156"/>
        <v>0</v>
      </c>
      <c r="FA62" s="250">
        <f t="shared" si="156"/>
        <v>0</v>
      </c>
      <c r="FB62" s="250">
        <f t="shared" si="156"/>
        <v>0</v>
      </c>
      <c r="FC62" s="250">
        <f t="shared" si="155"/>
        <v>0</v>
      </c>
      <c r="FD62" s="250">
        <f t="shared" si="155"/>
        <v>0</v>
      </c>
      <c r="FE62" s="250">
        <f t="shared" si="155"/>
        <v>0</v>
      </c>
      <c r="FF62" s="250">
        <f t="shared" si="155"/>
        <v>0</v>
      </c>
      <c r="FG62" s="250">
        <f t="shared" si="155"/>
        <v>0</v>
      </c>
      <c r="FH62" s="250">
        <f t="shared" si="155"/>
        <v>0</v>
      </c>
      <c r="FI62" s="250">
        <f t="shared" si="155"/>
        <v>0</v>
      </c>
      <c r="FJ62" s="250">
        <f t="shared" si="155"/>
        <v>0</v>
      </c>
      <c r="FK62" s="250">
        <f t="shared" si="155"/>
        <v>0</v>
      </c>
      <c r="FL62" s="250">
        <f t="shared" si="155"/>
        <v>0</v>
      </c>
      <c r="FM62" s="250">
        <f t="shared" si="155"/>
        <v>0</v>
      </c>
      <c r="FN62" s="250">
        <f t="shared" si="155"/>
        <v>0</v>
      </c>
      <c r="FO62" s="250">
        <f t="shared" si="155"/>
        <v>0</v>
      </c>
      <c r="FP62" s="250">
        <f t="shared" si="155"/>
        <v>0</v>
      </c>
      <c r="FQ62" s="250">
        <f t="shared" si="155"/>
        <v>0</v>
      </c>
      <c r="FR62" s="250">
        <f t="shared" si="155"/>
        <v>0</v>
      </c>
      <c r="FS62" s="250">
        <f t="shared" si="14"/>
        <v>496252415</v>
      </c>
      <c r="FT62" s="250">
        <f t="shared" si="15"/>
        <v>494755405</v>
      </c>
      <c r="FU62" s="250">
        <f t="shared" si="16"/>
        <v>494755405</v>
      </c>
      <c r="FV62" s="250">
        <f t="shared" si="17"/>
        <v>468823789</v>
      </c>
      <c r="FW62" s="216"/>
      <c r="FX62" s="217"/>
    </row>
    <row r="63" spans="1:180" s="218" customFormat="1" ht="27" thickTop="1" thickBot="1" x14ac:dyDescent="0.35">
      <c r="A63" s="214" t="s">
        <v>767</v>
      </c>
      <c r="B63" s="213">
        <f t="shared" ref="B63:B64" si="157">+C63+G63+K63+O63+S63+W63+AA63+AE63+AI63+AM63+AQ63+AU63+AY63+BC63+BG63+BK63+BO63+BS63+BW63+CA63+CE63+CI63+CM63+CQ63+CU63+CY63+DC63+DG63+DK63+DO63+DS63+DW63+EA63+EE63+EI63+EM63+EQ63+EU63+EY63+FC63+FG63+FK63+FO63</f>
        <v>50172318</v>
      </c>
      <c r="C63" s="212">
        <v>0</v>
      </c>
      <c r="D63" s="212">
        <v>0</v>
      </c>
      <c r="E63" s="212">
        <v>0</v>
      </c>
      <c r="F63" s="212">
        <v>0</v>
      </c>
      <c r="G63" s="212">
        <v>0</v>
      </c>
      <c r="H63" s="212">
        <v>0</v>
      </c>
      <c r="I63" s="212">
        <v>0</v>
      </c>
      <c r="J63" s="212">
        <v>0</v>
      </c>
      <c r="K63" s="212">
        <v>0</v>
      </c>
      <c r="L63" s="212">
        <v>0</v>
      </c>
      <c r="M63" s="212">
        <v>0</v>
      </c>
      <c r="N63" s="212">
        <v>0</v>
      </c>
      <c r="O63" s="212">
        <v>11763978.507531229</v>
      </c>
      <c r="P63" s="212">
        <v>11763978.507531229</v>
      </c>
      <c r="Q63" s="212">
        <v>11763978.507531229</v>
      </c>
      <c r="R63" s="212">
        <v>11763978.507531229</v>
      </c>
      <c r="S63" s="212">
        <v>11041620.492468771</v>
      </c>
      <c r="T63" s="212">
        <v>11041620.492468771</v>
      </c>
      <c r="U63" s="212">
        <v>11041620.492468771</v>
      </c>
      <c r="V63" s="212">
        <v>11041620.492468771</v>
      </c>
      <c r="W63" s="212">
        <v>0</v>
      </c>
      <c r="X63" s="212">
        <v>0</v>
      </c>
      <c r="Y63" s="212">
        <v>0</v>
      </c>
      <c r="Z63" s="212">
        <v>0</v>
      </c>
      <c r="AA63" s="212">
        <v>0</v>
      </c>
      <c r="AB63" s="212">
        <v>0</v>
      </c>
      <c r="AC63" s="212">
        <v>0</v>
      </c>
      <c r="AD63" s="212">
        <v>0</v>
      </c>
      <c r="AE63" s="212">
        <v>0</v>
      </c>
      <c r="AF63" s="212">
        <v>0</v>
      </c>
      <c r="AG63" s="212">
        <v>0</v>
      </c>
      <c r="AH63" s="212">
        <v>0</v>
      </c>
      <c r="AI63" s="212"/>
      <c r="AJ63" s="212"/>
      <c r="AK63" s="212"/>
      <c r="AL63" s="212"/>
      <c r="AM63" s="212"/>
      <c r="AN63" s="212"/>
      <c r="AO63" s="212"/>
      <c r="AP63" s="212"/>
      <c r="AQ63" s="212"/>
      <c r="AR63" s="212"/>
      <c r="AS63" s="212"/>
      <c r="AT63" s="212"/>
      <c r="AU63" s="212"/>
      <c r="AV63" s="212"/>
      <c r="AW63" s="212"/>
      <c r="AX63" s="212"/>
      <c r="AY63" s="212"/>
      <c r="AZ63" s="212"/>
      <c r="BA63" s="212"/>
      <c r="BB63" s="212"/>
      <c r="BC63" s="212">
        <v>27366719</v>
      </c>
      <c r="BD63" s="212">
        <v>27366719</v>
      </c>
      <c r="BE63" s="212">
        <v>27366719</v>
      </c>
      <c r="BF63" s="212">
        <v>27366719</v>
      </c>
      <c r="BG63" s="212"/>
      <c r="BH63" s="212"/>
      <c r="BI63" s="212"/>
      <c r="BJ63" s="212"/>
      <c r="BK63" s="212"/>
      <c r="BL63" s="212"/>
      <c r="BM63" s="212"/>
      <c r="BN63" s="212"/>
      <c r="BO63" s="212"/>
      <c r="BP63" s="212"/>
      <c r="BQ63" s="212"/>
      <c r="BR63" s="212"/>
      <c r="BS63" s="212"/>
      <c r="BT63" s="212"/>
      <c r="BU63" s="212"/>
      <c r="BV63" s="212"/>
      <c r="BW63" s="212"/>
      <c r="BX63" s="212"/>
      <c r="BY63" s="212"/>
      <c r="BZ63" s="212"/>
      <c r="CA63" s="212"/>
      <c r="CB63" s="212"/>
      <c r="CC63" s="212"/>
      <c r="CD63" s="212"/>
      <c r="CE63" s="212"/>
      <c r="CF63" s="212"/>
      <c r="CG63" s="212"/>
      <c r="CH63" s="212"/>
      <c r="CI63" s="212"/>
      <c r="CJ63" s="212"/>
      <c r="CK63" s="212"/>
      <c r="CL63" s="212"/>
      <c r="CM63" s="212"/>
      <c r="CN63" s="212"/>
      <c r="CO63" s="212"/>
      <c r="CP63" s="212"/>
      <c r="CQ63" s="212"/>
      <c r="CR63" s="212"/>
      <c r="CS63" s="212"/>
      <c r="CT63" s="212"/>
      <c r="CU63" s="212"/>
      <c r="CV63" s="212"/>
      <c r="CW63" s="212"/>
      <c r="CX63" s="212"/>
      <c r="CY63" s="212"/>
      <c r="CZ63" s="212"/>
      <c r="DA63" s="212"/>
      <c r="DB63" s="212"/>
      <c r="DC63" s="212"/>
      <c r="DD63" s="212"/>
      <c r="DE63" s="212"/>
      <c r="DF63" s="212"/>
      <c r="DG63" s="212"/>
      <c r="DH63" s="212"/>
      <c r="DI63" s="212"/>
      <c r="DJ63" s="212"/>
      <c r="DK63" s="212"/>
      <c r="DL63" s="212"/>
      <c r="DM63" s="212"/>
      <c r="DN63" s="212"/>
      <c r="DO63" s="212"/>
      <c r="DP63" s="212"/>
      <c r="DQ63" s="212"/>
      <c r="DR63" s="212"/>
      <c r="DS63" s="212"/>
      <c r="DT63" s="212"/>
      <c r="DU63" s="212"/>
      <c r="DV63" s="212"/>
      <c r="DW63" s="212"/>
      <c r="DX63" s="212"/>
      <c r="DY63" s="212"/>
      <c r="DZ63" s="212"/>
      <c r="EA63" s="212"/>
      <c r="EB63" s="212"/>
      <c r="EC63" s="212"/>
      <c r="ED63" s="212"/>
      <c r="EE63" s="212"/>
      <c r="EF63" s="212"/>
      <c r="EG63" s="212"/>
      <c r="EH63" s="212"/>
      <c r="EI63" s="212"/>
      <c r="EJ63" s="212"/>
      <c r="EK63" s="212"/>
      <c r="EL63" s="212"/>
      <c r="EM63" s="212"/>
      <c r="EN63" s="212"/>
      <c r="EO63" s="212"/>
      <c r="EP63" s="212"/>
      <c r="EQ63" s="212"/>
      <c r="ER63" s="212"/>
      <c r="ES63" s="212"/>
      <c r="ET63" s="212"/>
      <c r="EU63" s="212"/>
      <c r="EV63" s="212"/>
      <c r="EW63" s="212"/>
      <c r="EX63" s="212"/>
      <c r="EY63" s="212"/>
      <c r="EZ63" s="212"/>
      <c r="FA63" s="212"/>
      <c r="FB63" s="212"/>
      <c r="FC63" s="212"/>
      <c r="FD63" s="212"/>
      <c r="FE63" s="212"/>
      <c r="FF63" s="212"/>
      <c r="FG63" s="212"/>
      <c r="FH63" s="212"/>
      <c r="FI63" s="212"/>
      <c r="FJ63" s="212"/>
      <c r="FK63" s="212">
        <v>0</v>
      </c>
      <c r="FL63" s="212">
        <v>0</v>
      </c>
      <c r="FM63" s="212">
        <v>0</v>
      </c>
      <c r="FN63" s="212">
        <v>0</v>
      </c>
      <c r="FO63" s="213">
        <v>0</v>
      </c>
      <c r="FP63" s="213">
        <v>0</v>
      </c>
      <c r="FQ63" s="213">
        <v>0</v>
      </c>
      <c r="FR63" s="213">
        <v>0</v>
      </c>
      <c r="FS63" s="215">
        <f t="shared" si="14"/>
        <v>50172318</v>
      </c>
      <c r="FT63" s="215">
        <f t="shared" si="15"/>
        <v>50172318</v>
      </c>
      <c r="FU63" s="215">
        <f t="shared" si="16"/>
        <v>50172318</v>
      </c>
      <c r="FV63" s="215">
        <f t="shared" si="17"/>
        <v>50172318</v>
      </c>
      <c r="FW63" s="216"/>
      <c r="FX63" s="217"/>
    </row>
    <row r="64" spans="1:180" s="218" customFormat="1" ht="14" thickTop="1" thickBot="1" x14ac:dyDescent="0.35">
      <c r="A64" s="214" t="s">
        <v>812</v>
      </c>
      <c r="B64" s="213">
        <f t="shared" si="157"/>
        <v>446080097</v>
      </c>
      <c r="C64" s="212">
        <v>388587.75674835028</v>
      </c>
      <c r="D64" s="212">
        <v>388587.75674835028</v>
      </c>
      <c r="E64" s="212">
        <v>388587.75674835028</v>
      </c>
      <c r="F64" s="212">
        <v>388587.75674835028</v>
      </c>
      <c r="G64" s="212">
        <v>335813.24325164978</v>
      </c>
      <c r="H64" s="212">
        <v>335813.24325164978</v>
      </c>
      <c r="I64" s="212">
        <v>335813.24325164978</v>
      </c>
      <c r="J64" s="212">
        <v>335813.24325164978</v>
      </c>
      <c r="K64" s="212">
        <v>211891377</v>
      </c>
      <c r="L64" s="212">
        <v>211891377</v>
      </c>
      <c r="M64" s="212">
        <v>211891377</v>
      </c>
      <c r="N64" s="212">
        <v>207330257</v>
      </c>
      <c r="O64" s="212">
        <v>2092862.8123485516</v>
      </c>
      <c r="P64" s="212">
        <v>2092862.8123485516</v>
      </c>
      <c r="Q64" s="212">
        <v>2092862.8123485516</v>
      </c>
      <c r="R64" s="212">
        <v>2092862.8123485516</v>
      </c>
      <c r="S64" s="212">
        <v>1964352.1876514482</v>
      </c>
      <c r="T64" s="212">
        <v>1964352.1876514482</v>
      </c>
      <c r="U64" s="212">
        <v>1964352.1876514482</v>
      </c>
      <c r="V64" s="212">
        <v>1964352.1876514482</v>
      </c>
      <c r="W64" s="212">
        <v>0</v>
      </c>
      <c r="X64" s="212">
        <v>0</v>
      </c>
      <c r="Y64" s="212">
        <v>0</v>
      </c>
      <c r="Z64" s="212">
        <v>0</v>
      </c>
      <c r="AA64" s="212">
        <v>0</v>
      </c>
      <c r="AB64" s="212">
        <v>0</v>
      </c>
      <c r="AC64" s="212">
        <v>0</v>
      </c>
      <c r="AD64" s="212">
        <v>0</v>
      </c>
      <c r="AE64" s="212">
        <v>0</v>
      </c>
      <c r="AF64" s="212">
        <v>0</v>
      </c>
      <c r="AG64" s="212">
        <v>0</v>
      </c>
      <c r="AH64" s="212">
        <v>0</v>
      </c>
      <c r="AI64" s="212">
        <v>18644200</v>
      </c>
      <c r="AJ64" s="212">
        <v>17603538</v>
      </c>
      <c r="AK64" s="212">
        <v>17603538</v>
      </c>
      <c r="AL64" s="212">
        <v>11379541</v>
      </c>
      <c r="AM64" s="212"/>
      <c r="AN64" s="212"/>
      <c r="AO64" s="212"/>
      <c r="AP64" s="212"/>
      <c r="AQ64" s="212"/>
      <c r="AR64" s="212"/>
      <c r="AS64" s="212"/>
      <c r="AT64" s="212"/>
      <c r="AU64" s="212"/>
      <c r="AV64" s="212"/>
      <c r="AW64" s="212"/>
      <c r="AX64" s="212"/>
      <c r="AY64" s="212"/>
      <c r="AZ64" s="212"/>
      <c r="BA64" s="212"/>
      <c r="BB64" s="212"/>
      <c r="BC64" s="212">
        <v>80324934</v>
      </c>
      <c r="BD64" s="212">
        <v>80324739</v>
      </c>
      <c r="BE64" s="212">
        <v>80324739</v>
      </c>
      <c r="BF64" s="212">
        <v>75763619</v>
      </c>
      <c r="BG64" s="212"/>
      <c r="BH64" s="212"/>
      <c r="BI64" s="212"/>
      <c r="BJ64" s="212"/>
      <c r="BK64" s="212"/>
      <c r="BL64" s="212"/>
      <c r="BM64" s="212"/>
      <c r="BN64" s="212"/>
      <c r="BO64" s="212"/>
      <c r="BP64" s="212"/>
      <c r="BQ64" s="212"/>
      <c r="BR64" s="212"/>
      <c r="BS64" s="212"/>
      <c r="BT64" s="212"/>
      <c r="BU64" s="212"/>
      <c r="BV64" s="212"/>
      <c r="BW64" s="212"/>
      <c r="BX64" s="212"/>
      <c r="BY64" s="212"/>
      <c r="BZ64" s="212"/>
      <c r="CA64" s="212"/>
      <c r="CB64" s="212"/>
      <c r="CC64" s="212"/>
      <c r="CD64" s="212"/>
      <c r="CE64" s="212"/>
      <c r="CF64" s="212"/>
      <c r="CG64" s="212"/>
      <c r="CH64" s="212"/>
      <c r="CI64" s="212"/>
      <c r="CJ64" s="212"/>
      <c r="CK64" s="212"/>
      <c r="CL64" s="212"/>
      <c r="CM64" s="212"/>
      <c r="CN64" s="212"/>
      <c r="CO64" s="212"/>
      <c r="CP64" s="212"/>
      <c r="CQ64" s="212"/>
      <c r="CR64" s="212"/>
      <c r="CS64" s="212"/>
      <c r="CT64" s="212"/>
      <c r="CU64" s="212"/>
      <c r="CV64" s="212"/>
      <c r="CW64" s="212"/>
      <c r="CX64" s="212"/>
      <c r="CY64" s="212"/>
      <c r="CZ64" s="212"/>
      <c r="DA64" s="212"/>
      <c r="DB64" s="212"/>
      <c r="DC64" s="212"/>
      <c r="DD64" s="212"/>
      <c r="DE64" s="212"/>
      <c r="DF64" s="212"/>
      <c r="DG64" s="212"/>
      <c r="DH64" s="212"/>
      <c r="DI64" s="212"/>
      <c r="DJ64" s="212"/>
      <c r="DK64" s="212"/>
      <c r="DL64" s="212"/>
      <c r="DM64" s="212"/>
      <c r="DN64" s="212"/>
      <c r="DO64" s="212"/>
      <c r="DP64" s="212"/>
      <c r="DQ64" s="212"/>
      <c r="DR64" s="212"/>
      <c r="DS64" s="212">
        <v>7890619</v>
      </c>
      <c r="DT64" s="212">
        <v>7890619</v>
      </c>
      <c r="DU64" s="212">
        <v>7890619</v>
      </c>
      <c r="DV64" s="212">
        <v>3888331</v>
      </c>
      <c r="DW64" s="212"/>
      <c r="DX64" s="212"/>
      <c r="DY64" s="212"/>
      <c r="DZ64" s="212"/>
      <c r="EA64" s="212"/>
      <c r="EB64" s="212"/>
      <c r="EC64" s="212"/>
      <c r="ED64" s="212"/>
      <c r="EE64" s="212"/>
      <c r="EF64" s="212"/>
      <c r="EG64" s="212"/>
      <c r="EH64" s="212"/>
      <c r="EI64" s="212"/>
      <c r="EJ64" s="212"/>
      <c r="EK64" s="212"/>
      <c r="EL64" s="212"/>
      <c r="EM64" s="212">
        <v>122547351</v>
      </c>
      <c r="EN64" s="212">
        <v>122091198</v>
      </c>
      <c r="EO64" s="212">
        <v>122091198</v>
      </c>
      <c r="EP64" s="212">
        <v>115508107</v>
      </c>
      <c r="EQ64" s="212"/>
      <c r="ER64" s="212"/>
      <c r="ES64" s="212"/>
      <c r="ET64" s="212"/>
      <c r="EU64" s="212"/>
      <c r="EV64" s="212"/>
      <c r="EW64" s="212"/>
      <c r="EX64" s="212"/>
      <c r="EY64" s="212"/>
      <c r="EZ64" s="212"/>
      <c r="FA64" s="212"/>
      <c r="FB64" s="212"/>
      <c r="FC64" s="212"/>
      <c r="FD64" s="212"/>
      <c r="FE64" s="212"/>
      <c r="FF64" s="212"/>
      <c r="FG64" s="212"/>
      <c r="FH64" s="212"/>
      <c r="FI64" s="212"/>
      <c r="FJ64" s="212"/>
      <c r="FK64" s="212">
        <v>0</v>
      </c>
      <c r="FL64" s="212">
        <v>0</v>
      </c>
      <c r="FM64" s="212">
        <v>0</v>
      </c>
      <c r="FN64" s="212">
        <v>0</v>
      </c>
      <c r="FO64" s="213">
        <v>0</v>
      </c>
      <c r="FP64" s="213">
        <v>0</v>
      </c>
      <c r="FQ64" s="213">
        <v>0</v>
      </c>
      <c r="FR64" s="213">
        <v>0</v>
      </c>
      <c r="FS64" s="215">
        <f t="shared" si="14"/>
        <v>446080097</v>
      </c>
      <c r="FT64" s="215">
        <f t="shared" si="15"/>
        <v>444583087</v>
      </c>
      <c r="FU64" s="215">
        <f t="shared" si="16"/>
        <v>444583087</v>
      </c>
      <c r="FV64" s="215">
        <f t="shared" si="17"/>
        <v>418651471</v>
      </c>
      <c r="FW64" s="216"/>
      <c r="FX64" s="217"/>
    </row>
    <row r="65" spans="1:180" s="218" customFormat="1" ht="28" customHeight="1" thickTop="1" thickBot="1" x14ac:dyDescent="0.4">
      <c r="A65" s="247" t="s">
        <v>768</v>
      </c>
      <c r="B65" s="248">
        <f>+B66+B73+B79</f>
        <v>5438928234</v>
      </c>
      <c r="C65" s="248">
        <f t="shared" ref="C65:EL65" si="158">+C66+C73+C79</f>
        <v>0</v>
      </c>
      <c r="D65" s="248">
        <f t="shared" si="158"/>
        <v>0</v>
      </c>
      <c r="E65" s="248">
        <f t="shared" si="158"/>
        <v>0</v>
      </c>
      <c r="F65" s="248">
        <f t="shared" si="158"/>
        <v>0</v>
      </c>
      <c r="G65" s="248">
        <f>+G66+G73+G79</f>
        <v>0</v>
      </c>
      <c r="H65" s="248">
        <f>+H66+H73+H79</f>
        <v>0</v>
      </c>
      <c r="I65" s="248">
        <f>+I66+I73+I79</f>
        <v>0</v>
      </c>
      <c r="J65" s="248">
        <f>+J66+J73+J79</f>
        <v>0</v>
      </c>
      <c r="K65" s="248">
        <f t="shared" si="158"/>
        <v>0</v>
      </c>
      <c r="L65" s="248">
        <f t="shared" si="158"/>
        <v>0</v>
      </c>
      <c r="M65" s="248">
        <f t="shared" si="158"/>
        <v>0</v>
      </c>
      <c r="N65" s="248">
        <f t="shared" si="158"/>
        <v>0</v>
      </c>
      <c r="O65" s="248">
        <f t="shared" ref="O65:Z65" si="159">+O66+O73+O79</f>
        <v>183795880.5508334</v>
      </c>
      <c r="P65" s="248">
        <f t="shared" si="159"/>
        <v>175406455.98255649</v>
      </c>
      <c r="Q65" s="248">
        <f t="shared" si="159"/>
        <v>175406455.98255649</v>
      </c>
      <c r="R65" s="248">
        <f t="shared" si="159"/>
        <v>173319039.38037249</v>
      </c>
      <c r="S65" s="248">
        <f t="shared" si="159"/>
        <v>172510036.44916657</v>
      </c>
      <c r="T65" s="248">
        <f t="shared" si="159"/>
        <v>164635758.01744348</v>
      </c>
      <c r="U65" s="248">
        <f t="shared" si="159"/>
        <v>164635758.01744348</v>
      </c>
      <c r="V65" s="248">
        <f t="shared" si="159"/>
        <v>162676517.61962748</v>
      </c>
      <c r="W65" s="248">
        <f t="shared" si="159"/>
        <v>0</v>
      </c>
      <c r="X65" s="248">
        <f t="shared" si="159"/>
        <v>0</v>
      </c>
      <c r="Y65" s="248">
        <f t="shared" si="159"/>
        <v>0</v>
      </c>
      <c r="Z65" s="248">
        <f t="shared" si="159"/>
        <v>0</v>
      </c>
      <c r="AA65" s="248">
        <f t="shared" si="158"/>
        <v>0</v>
      </c>
      <c r="AB65" s="248">
        <f t="shared" si="158"/>
        <v>0</v>
      </c>
      <c r="AC65" s="248">
        <f t="shared" si="158"/>
        <v>0</v>
      </c>
      <c r="AD65" s="248">
        <f t="shared" si="158"/>
        <v>0</v>
      </c>
      <c r="AE65" s="248">
        <f t="shared" si="158"/>
        <v>0</v>
      </c>
      <c r="AF65" s="248">
        <f t="shared" si="158"/>
        <v>0</v>
      </c>
      <c r="AG65" s="248">
        <f t="shared" si="158"/>
        <v>0</v>
      </c>
      <c r="AH65" s="248">
        <f t="shared" si="158"/>
        <v>0</v>
      </c>
      <c r="AI65" s="248">
        <f t="shared" ref="AI65:AP65" si="160">+AI66+AI73+AI79</f>
        <v>54450672</v>
      </c>
      <c r="AJ65" s="248">
        <f t="shared" si="160"/>
        <v>54142658</v>
      </c>
      <c r="AK65" s="248">
        <f t="shared" si="160"/>
        <v>54142658</v>
      </c>
      <c r="AL65" s="248">
        <f t="shared" si="160"/>
        <v>54142658</v>
      </c>
      <c r="AM65" s="248">
        <f t="shared" si="160"/>
        <v>2400000</v>
      </c>
      <c r="AN65" s="248">
        <f t="shared" si="160"/>
        <v>2400000</v>
      </c>
      <c r="AO65" s="248">
        <f t="shared" si="160"/>
        <v>2400000</v>
      </c>
      <c r="AP65" s="248">
        <f t="shared" si="160"/>
        <v>0</v>
      </c>
      <c r="AQ65" s="248">
        <f t="shared" si="158"/>
        <v>0</v>
      </c>
      <c r="AR65" s="248">
        <f t="shared" si="158"/>
        <v>0</v>
      </c>
      <c r="AS65" s="248">
        <f t="shared" si="158"/>
        <v>0</v>
      </c>
      <c r="AT65" s="248">
        <f t="shared" si="158"/>
        <v>0</v>
      </c>
      <c r="AU65" s="248">
        <f t="shared" ref="AU65:BB65" si="161">+AU66+AU73+AU79</f>
        <v>0</v>
      </c>
      <c r="AV65" s="248">
        <f t="shared" si="161"/>
        <v>0</v>
      </c>
      <c r="AW65" s="248">
        <f t="shared" si="161"/>
        <v>0</v>
      </c>
      <c r="AX65" s="248">
        <f t="shared" si="161"/>
        <v>0</v>
      </c>
      <c r="AY65" s="248">
        <f t="shared" si="161"/>
        <v>0</v>
      </c>
      <c r="AZ65" s="248">
        <f t="shared" si="161"/>
        <v>0</v>
      </c>
      <c r="BA65" s="248">
        <f t="shared" si="161"/>
        <v>0</v>
      </c>
      <c r="BB65" s="248">
        <f t="shared" si="161"/>
        <v>0</v>
      </c>
      <c r="BC65" s="248">
        <f t="shared" si="158"/>
        <v>3549428258</v>
      </c>
      <c r="BD65" s="248">
        <f t="shared" si="158"/>
        <v>3533443119</v>
      </c>
      <c r="BE65" s="248">
        <f t="shared" si="158"/>
        <v>3402445448</v>
      </c>
      <c r="BF65" s="248">
        <f t="shared" si="158"/>
        <v>3256651600</v>
      </c>
      <c r="BG65" s="248">
        <f t="shared" ref="BG65:BN65" si="162">+BG66+BG73+BG79</f>
        <v>0</v>
      </c>
      <c r="BH65" s="248">
        <f t="shared" si="162"/>
        <v>0</v>
      </c>
      <c r="BI65" s="248">
        <f t="shared" si="162"/>
        <v>0</v>
      </c>
      <c r="BJ65" s="248">
        <f t="shared" si="162"/>
        <v>0</v>
      </c>
      <c r="BK65" s="248">
        <f t="shared" si="162"/>
        <v>0</v>
      </c>
      <c r="BL65" s="248">
        <f t="shared" si="162"/>
        <v>0</v>
      </c>
      <c r="BM65" s="248">
        <f t="shared" si="162"/>
        <v>0</v>
      </c>
      <c r="BN65" s="248">
        <f t="shared" si="162"/>
        <v>0</v>
      </c>
      <c r="BO65" s="248">
        <f t="shared" si="158"/>
        <v>600000000</v>
      </c>
      <c r="BP65" s="248">
        <f t="shared" si="158"/>
        <v>600000000</v>
      </c>
      <c r="BQ65" s="248">
        <f t="shared" si="158"/>
        <v>165158723</v>
      </c>
      <c r="BR65" s="248">
        <f t="shared" si="158"/>
        <v>0</v>
      </c>
      <c r="BS65" s="248">
        <f t="shared" si="158"/>
        <v>0</v>
      </c>
      <c r="BT65" s="248">
        <f t="shared" si="158"/>
        <v>0</v>
      </c>
      <c r="BU65" s="248">
        <f t="shared" si="158"/>
        <v>0</v>
      </c>
      <c r="BV65" s="248">
        <f t="shared" si="158"/>
        <v>0</v>
      </c>
      <c r="BW65" s="248">
        <f t="shared" si="158"/>
        <v>0</v>
      </c>
      <c r="BX65" s="248">
        <f t="shared" si="158"/>
        <v>0</v>
      </c>
      <c r="BY65" s="248">
        <f t="shared" si="158"/>
        <v>0</v>
      </c>
      <c r="BZ65" s="248">
        <f t="shared" si="158"/>
        <v>0</v>
      </c>
      <c r="CA65" s="248">
        <f t="shared" ref="CA65:CH65" si="163">+CA66+CA73+CA79</f>
        <v>0</v>
      </c>
      <c r="CB65" s="248">
        <f t="shared" si="163"/>
        <v>0</v>
      </c>
      <c r="CC65" s="248">
        <f t="shared" si="163"/>
        <v>0</v>
      </c>
      <c r="CD65" s="248">
        <f t="shared" si="163"/>
        <v>0</v>
      </c>
      <c r="CE65" s="248">
        <f t="shared" si="163"/>
        <v>0</v>
      </c>
      <c r="CF65" s="248">
        <f t="shared" si="163"/>
        <v>0</v>
      </c>
      <c r="CG65" s="248">
        <f t="shared" si="163"/>
        <v>0</v>
      </c>
      <c r="CH65" s="248">
        <f t="shared" si="163"/>
        <v>0</v>
      </c>
      <c r="CI65" s="248">
        <f t="shared" si="158"/>
        <v>0</v>
      </c>
      <c r="CJ65" s="248">
        <f t="shared" si="158"/>
        <v>0</v>
      </c>
      <c r="CK65" s="248">
        <f t="shared" si="158"/>
        <v>0</v>
      </c>
      <c r="CL65" s="248">
        <f t="shared" si="158"/>
        <v>0</v>
      </c>
      <c r="CM65" s="248">
        <f t="shared" ref="CM65:CP65" si="164">+CM66+CM73+CM79</f>
        <v>0</v>
      </c>
      <c r="CN65" s="248">
        <f t="shared" si="164"/>
        <v>0</v>
      </c>
      <c r="CO65" s="248">
        <f t="shared" si="164"/>
        <v>0</v>
      </c>
      <c r="CP65" s="248">
        <f t="shared" si="164"/>
        <v>0</v>
      </c>
      <c r="CQ65" s="248">
        <f t="shared" si="158"/>
        <v>0</v>
      </c>
      <c r="CR65" s="248">
        <f t="shared" si="158"/>
        <v>0</v>
      </c>
      <c r="CS65" s="248">
        <f t="shared" si="158"/>
        <v>0</v>
      </c>
      <c r="CT65" s="248">
        <f t="shared" si="158"/>
        <v>0</v>
      </c>
      <c r="CU65" s="248">
        <f t="shared" si="158"/>
        <v>0</v>
      </c>
      <c r="CV65" s="248">
        <f t="shared" si="158"/>
        <v>0</v>
      </c>
      <c r="CW65" s="248">
        <f t="shared" si="158"/>
        <v>0</v>
      </c>
      <c r="CX65" s="248">
        <f t="shared" si="158"/>
        <v>0</v>
      </c>
      <c r="CY65" s="248">
        <f t="shared" ref="CY65:DB65" si="165">+CY66+CY73+CY79</f>
        <v>0</v>
      </c>
      <c r="CZ65" s="248">
        <f t="shared" si="165"/>
        <v>0</v>
      </c>
      <c r="DA65" s="248">
        <f t="shared" si="165"/>
        <v>0</v>
      </c>
      <c r="DB65" s="248">
        <f t="shared" si="165"/>
        <v>0</v>
      </c>
      <c r="DC65" s="248">
        <f t="shared" si="158"/>
        <v>0</v>
      </c>
      <c r="DD65" s="248">
        <f t="shared" si="158"/>
        <v>0</v>
      </c>
      <c r="DE65" s="248">
        <f t="shared" si="158"/>
        <v>0</v>
      </c>
      <c r="DF65" s="248">
        <f t="shared" si="158"/>
        <v>0</v>
      </c>
      <c r="DG65" s="248">
        <f>+DG66+DG73+DG79</f>
        <v>0</v>
      </c>
      <c r="DH65" s="248">
        <f>+DH66+DH73+DH79</f>
        <v>0</v>
      </c>
      <c r="DI65" s="248">
        <f>+DI66+DI73+DI79</f>
        <v>0</v>
      </c>
      <c r="DJ65" s="248">
        <f>+DJ66+DJ73+DJ79</f>
        <v>0</v>
      </c>
      <c r="DK65" s="248">
        <f t="shared" si="158"/>
        <v>0</v>
      </c>
      <c r="DL65" s="248">
        <f t="shared" si="158"/>
        <v>0</v>
      </c>
      <c r="DM65" s="248">
        <f t="shared" si="158"/>
        <v>0</v>
      </c>
      <c r="DN65" s="248">
        <f t="shared" si="158"/>
        <v>0</v>
      </c>
      <c r="DO65" s="248">
        <f t="shared" si="158"/>
        <v>0</v>
      </c>
      <c r="DP65" s="248">
        <f t="shared" si="158"/>
        <v>0</v>
      </c>
      <c r="DQ65" s="248">
        <f t="shared" si="158"/>
        <v>0</v>
      </c>
      <c r="DR65" s="248">
        <f t="shared" si="158"/>
        <v>0</v>
      </c>
      <c r="DS65" s="248">
        <f t="shared" ref="DS65:DV65" si="166">+DS66+DS73+DS79</f>
        <v>196227639</v>
      </c>
      <c r="DT65" s="248">
        <f t="shared" si="166"/>
        <v>86841680</v>
      </c>
      <c r="DU65" s="248">
        <f t="shared" si="166"/>
        <v>86841680</v>
      </c>
      <c r="DV65" s="248">
        <f t="shared" si="166"/>
        <v>86841680</v>
      </c>
      <c r="DW65" s="248">
        <f t="shared" si="158"/>
        <v>0</v>
      </c>
      <c r="DX65" s="248">
        <f t="shared" si="158"/>
        <v>0</v>
      </c>
      <c r="DY65" s="248">
        <f t="shared" si="158"/>
        <v>0</v>
      </c>
      <c r="DZ65" s="248">
        <f t="shared" si="158"/>
        <v>0</v>
      </c>
      <c r="EA65" s="248">
        <f t="shared" si="158"/>
        <v>0</v>
      </c>
      <c r="EB65" s="248">
        <f t="shared" si="158"/>
        <v>0</v>
      </c>
      <c r="EC65" s="248">
        <f t="shared" si="158"/>
        <v>0</v>
      </c>
      <c r="ED65" s="248">
        <f t="shared" si="158"/>
        <v>0</v>
      </c>
      <c r="EE65" s="248">
        <f t="shared" si="158"/>
        <v>0</v>
      </c>
      <c r="EF65" s="248">
        <f t="shared" si="158"/>
        <v>0</v>
      </c>
      <c r="EG65" s="248">
        <f t="shared" si="158"/>
        <v>0</v>
      </c>
      <c r="EH65" s="248">
        <f t="shared" si="158"/>
        <v>0</v>
      </c>
      <c r="EI65" s="248">
        <f t="shared" si="158"/>
        <v>0</v>
      </c>
      <c r="EJ65" s="248">
        <f t="shared" si="158"/>
        <v>0</v>
      </c>
      <c r="EK65" s="248">
        <f t="shared" si="158"/>
        <v>0</v>
      </c>
      <c r="EL65" s="248">
        <f t="shared" si="158"/>
        <v>0</v>
      </c>
      <c r="EM65" s="248">
        <f t="shared" ref="EM65:FR65" si="167">+EM66+EM73+EM79</f>
        <v>630115748</v>
      </c>
      <c r="EN65" s="248">
        <f t="shared" si="167"/>
        <v>603776901</v>
      </c>
      <c r="EO65" s="248">
        <f t="shared" si="167"/>
        <v>603776901</v>
      </c>
      <c r="EP65" s="248">
        <f t="shared" si="167"/>
        <v>540110985</v>
      </c>
      <c r="EQ65" s="248">
        <f t="shared" si="167"/>
        <v>0</v>
      </c>
      <c r="ER65" s="248">
        <f t="shared" si="167"/>
        <v>0</v>
      </c>
      <c r="ES65" s="248">
        <f t="shared" si="167"/>
        <v>0</v>
      </c>
      <c r="ET65" s="248">
        <f t="shared" si="167"/>
        <v>0</v>
      </c>
      <c r="EU65" s="248">
        <f t="shared" si="167"/>
        <v>0</v>
      </c>
      <c r="EV65" s="248">
        <f t="shared" si="167"/>
        <v>0</v>
      </c>
      <c r="EW65" s="248">
        <f t="shared" si="167"/>
        <v>0</v>
      </c>
      <c r="EX65" s="248">
        <f t="shared" si="167"/>
        <v>0</v>
      </c>
      <c r="EY65" s="248">
        <f t="shared" ref="EY65:FB65" si="168">+EY66+EY73+EY79</f>
        <v>0</v>
      </c>
      <c r="EZ65" s="248">
        <f t="shared" si="168"/>
        <v>0</v>
      </c>
      <c r="FA65" s="248">
        <f t="shared" si="168"/>
        <v>0</v>
      </c>
      <c r="FB65" s="248">
        <f t="shared" si="168"/>
        <v>0</v>
      </c>
      <c r="FC65" s="248">
        <f t="shared" si="167"/>
        <v>0</v>
      </c>
      <c r="FD65" s="248">
        <f t="shared" si="167"/>
        <v>0</v>
      </c>
      <c r="FE65" s="248">
        <f t="shared" si="167"/>
        <v>0</v>
      </c>
      <c r="FF65" s="248">
        <f t="shared" si="167"/>
        <v>0</v>
      </c>
      <c r="FG65" s="248">
        <f t="shared" si="167"/>
        <v>50000000</v>
      </c>
      <c r="FH65" s="248">
        <f t="shared" si="167"/>
        <v>50000000</v>
      </c>
      <c r="FI65" s="248">
        <f t="shared" si="167"/>
        <v>50000000</v>
      </c>
      <c r="FJ65" s="248">
        <f t="shared" si="167"/>
        <v>25000000</v>
      </c>
      <c r="FK65" s="248">
        <f t="shared" si="167"/>
        <v>0</v>
      </c>
      <c r="FL65" s="248">
        <f t="shared" si="167"/>
        <v>0</v>
      </c>
      <c r="FM65" s="248">
        <f t="shared" si="167"/>
        <v>0</v>
      </c>
      <c r="FN65" s="248">
        <f t="shared" si="167"/>
        <v>0</v>
      </c>
      <c r="FO65" s="248">
        <f t="shared" si="167"/>
        <v>0</v>
      </c>
      <c r="FP65" s="248">
        <f t="shared" si="167"/>
        <v>0</v>
      </c>
      <c r="FQ65" s="248">
        <f t="shared" si="167"/>
        <v>0</v>
      </c>
      <c r="FR65" s="248">
        <f t="shared" si="167"/>
        <v>0</v>
      </c>
      <c r="FS65" s="248">
        <f t="shared" si="14"/>
        <v>5438928234</v>
      </c>
      <c r="FT65" s="248">
        <f t="shared" si="15"/>
        <v>5270646572</v>
      </c>
      <c r="FU65" s="248">
        <f t="shared" si="16"/>
        <v>4704807624</v>
      </c>
      <c r="FV65" s="248">
        <f t="shared" si="17"/>
        <v>4298742480</v>
      </c>
      <c r="FW65" s="216"/>
      <c r="FX65" s="217"/>
    </row>
    <row r="66" spans="1:180" s="218" customFormat="1" ht="32.15" customHeight="1" thickTop="1" thickBot="1" x14ac:dyDescent="0.4">
      <c r="A66" s="249" t="s">
        <v>769</v>
      </c>
      <c r="B66" s="250">
        <f>SUM(B67:B72)</f>
        <v>1220470487</v>
      </c>
      <c r="C66" s="250">
        <f t="shared" ref="C66:EL66" si="169">SUM(C67:C72)</f>
        <v>0</v>
      </c>
      <c r="D66" s="250">
        <f t="shared" si="169"/>
        <v>0</v>
      </c>
      <c r="E66" s="250">
        <f t="shared" si="169"/>
        <v>0</v>
      </c>
      <c r="F66" s="250">
        <f t="shared" si="169"/>
        <v>0</v>
      </c>
      <c r="G66" s="250">
        <f>SUM(G67:G72)</f>
        <v>0</v>
      </c>
      <c r="H66" s="250">
        <f>SUM(H67:H72)</f>
        <v>0</v>
      </c>
      <c r="I66" s="250">
        <f>SUM(I67:I72)</f>
        <v>0</v>
      </c>
      <c r="J66" s="250">
        <f>SUM(J67:J72)</f>
        <v>0</v>
      </c>
      <c r="K66" s="250">
        <f t="shared" si="169"/>
        <v>0</v>
      </c>
      <c r="L66" s="250">
        <f t="shared" si="169"/>
        <v>0</v>
      </c>
      <c r="M66" s="250">
        <f t="shared" si="169"/>
        <v>0</v>
      </c>
      <c r="N66" s="250">
        <f t="shared" si="169"/>
        <v>0</v>
      </c>
      <c r="O66" s="250">
        <f t="shared" ref="O66:Z66" si="170">SUM(O67:O72)</f>
        <v>183795880.5508334</v>
      </c>
      <c r="P66" s="250">
        <f t="shared" si="170"/>
        <v>175406455.98255649</v>
      </c>
      <c r="Q66" s="250">
        <f t="shared" si="170"/>
        <v>175406455.98255649</v>
      </c>
      <c r="R66" s="250">
        <f t="shared" si="170"/>
        <v>173319039.38037249</v>
      </c>
      <c r="S66" s="250">
        <f t="shared" si="170"/>
        <v>172510036.44916657</v>
      </c>
      <c r="T66" s="250">
        <f t="shared" si="170"/>
        <v>164635758.01744348</v>
      </c>
      <c r="U66" s="250">
        <f t="shared" si="170"/>
        <v>164635758.01744348</v>
      </c>
      <c r="V66" s="250">
        <f t="shared" si="170"/>
        <v>162676517.61962748</v>
      </c>
      <c r="W66" s="250">
        <f t="shared" si="170"/>
        <v>0</v>
      </c>
      <c r="X66" s="250">
        <f t="shared" si="170"/>
        <v>0</v>
      </c>
      <c r="Y66" s="250">
        <f t="shared" si="170"/>
        <v>0</v>
      </c>
      <c r="Z66" s="250">
        <f t="shared" si="170"/>
        <v>0</v>
      </c>
      <c r="AA66" s="250">
        <f t="shared" si="169"/>
        <v>0</v>
      </c>
      <c r="AB66" s="250">
        <f t="shared" si="169"/>
        <v>0</v>
      </c>
      <c r="AC66" s="250">
        <f t="shared" si="169"/>
        <v>0</v>
      </c>
      <c r="AD66" s="250">
        <f t="shared" si="169"/>
        <v>0</v>
      </c>
      <c r="AE66" s="250">
        <f t="shared" si="169"/>
        <v>0</v>
      </c>
      <c r="AF66" s="250">
        <f t="shared" si="169"/>
        <v>0</v>
      </c>
      <c r="AG66" s="250">
        <f t="shared" si="169"/>
        <v>0</v>
      </c>
      <c r="AH66" s="250">
        <f t="shared" si="169"/>
        <v>0</v>
      </c>
      <c r="AI66" s="250">
        <f t="shared" ref="AI66:AP66" si="171">SUM(AI67:AI72)</f>
        <v>0</v>
      </c>
      <c r="AJ66" s="250">
        <f t="shared" si="171"/>
        <v>0</v>
      </c>
      <c r="AK66" s="250">
        <f t="shared" si="171"/>
        <v>0</v>
      </c>
      <c r="AL66" s="250">
        <f t="shared" si="171"/>
        <v>0</v>
      </c>
      <c r="AM66" s="250">
        <f t="shared" si="171"/>
        <v>2400000</v>
      </c>
      <c r="AN66" s="250">
        <f t="shared" si="171"/>
        <v>2400000</v>
      </c>
      <c r="AO66" s="250">
        <f t="shared" si="171"/>
        <v>2400000</v>
      </c>
      <c r="AP66" s="250">
        <f t="shared" si="171"/>
        <v>0</v>
      </c>
      <c r="AQ66" s="250">
        <f t="shared" si="169"/>
        <v>0</v>
      </c>
      <c r="AR66" s="250">
        <f t="shared" si="169"/>
        <v>0</v>
      </c>
      <c r="AS66" s="250">
        <f t="shared" si="169"/>
        <v>0</v>
      </c>
      <c r="AT66" s="250">
        <f t="shared" si="169"/>
        <v>0</v>
      </c>
      <c r="AU66" s="250">
        <f t="shared" ref="AU66:BB66" si="172">SUM(AU67:AU72)</f>
        <v>0</v>
      </c>
      <c r="AV66" s="250">
        <f t="shared" si="172"/>
        <v>0</v>
      </c>
      <c r="AW66" s="250">
        <f t="shared" si="172"/>
        <v>0</v>
      </c>
      <c r="AX66" s="250">
        <f t="shared" si="172"/>
        <v>0</v>
      </c>
      <c r="AY66" s="250">
        <f t="shared" si="172"/>
        <v>0</v>
      </c>
      <c r="AZ66" s="250">
        <f t="shared" si="172"/>
        <v>0</v>
      </c>
      <c r="BA66" s="250">
        <f t="shared" si="172"/>
        <v>0</v>
      </c>
      <c r="BB66" s="250">
        <f t="shared" si="172"/>
        <v>0</v>
      </c>
      <c r="BC66" s="250">
        <f t="shared" si="169"/>
        <v>261764570</v>
      </c>
      <c r="BD66" s="250">
        <f t="shared" si="169"/>
        <v>254967785</v>
      </c>
      <c r="BE66" s="250">
        <f t="shared" si="169"/>
        <v>123970114</v>
      </c>
      <c r="BF66" s="250">
        <f t="shared" si="169"/>
        <v>118168339</v>
      </c>
      <c r="BG66" s="250">
        <f t="shared" ref="BG66:BN66" si="173">SUM(BG67:BG72)</f>
        <v>0</v>
      </c>
      <c r="BH66" s="250">
        <f t="shared" si="173"/>
        <v>0</v>
      </c>
      <c r="BI66" s="250">
        <f t="shared" si="173"/>
        <v>0</v>
      </c>
      <c r="BJ66" s="250">
        <f t="shared" si="173"/>
        <v>0</v>
      </c>
      <c r="BK66" s="250">
        <f t="shared" si="173"/>
        <v>0</v>
      </c>
      <c r="BL66" s="250">
        <f t="shared" si="173"/>
        <v>0</v>
      </c>
      <c r="BM66" s="250">
        <f t="shared" si="173"/>
        <v>0</v>
      </c>
      <c r="BN66" s="250">
        <f t="shared" si="173"/>
        <v>0</v>
      </c>
      <c r="BO66" s="250">
        <f t="shared" si="169"/>
        <v>600000000</v>
      </c>
      <c r="BP66" s="250">
        <f t="shared" si="169"/>
        <v>600000000</v>
      </c>
      <c r="BQ66" s="250">
        <f t="shared" si="169"/>
        <v>165158723</v>
      </c>
      <c r="BR66" s="250">
        <f t="shared" si="169"/>
        <v>0</v>
      </c>
      <c r="BS66" s="250">
        <f t="shared" si="169"/>
        <v>0</v>
      </c>
      <c r="BT66" s="250">
        <f t="shared" si="169"/>
        <v>0</v>
      </c>
      <c r="BU66" s="250">
        <f t="shared" si="169"/>
        <v>0</v>
      </c>
      <c r="BV66" s="250">
        <f t="shared" si="169"/>
        <v>0</v>
      </c>
      <c r="BW66" s="250">
        <f t="shared" si="169"/>
        <v>0</v>
      </c>
      <c r="BX66" s="250">
        <f t="shared" si="169"/>
        <v>0</v>
      </c>
      <c r="BY66" s="250">
        <f t="shared" si="169"/>
        <v>0</v>
      </c>
      <c r="BZ66" s="250">
        <f t="shared" si="169"/>
        <v>0</v>
      </c>
      <c r="CA66" s="250">
        <f t="shared" ref="CA66:CH66" si="174">SUM(CA67:CA72)</f>
        <v>0</v>
      </c>
      <c r="CB66" s="250">
        <f t="shared" si="174"/>
        <v>0</v>
      </c>
      <c r="CC66" s="250">
        <f t="shared" si="174"/>
        <v>0</v>
      </c>
      <c r="CD66" s="250">
        <f t="shared" si="174"/>
        <v>0</v>
      </c>
      <c r="CE66" s="250">
        <f t="shared" si="174"/>
        <v>0</v>
      </c>
      <c r="CF66" s="250">
        <f t="shared" si="174"/>
        <v>0</v>
      </c>
      <c r="CG66" s="250">
        <f t="shared" si="174"/>
        <v>0</v>
      </c>
      <c r="CH66" s="250">
        <f t="shared" si="174"/>
        <v>0</v>
      </c>
      <c r="CI66" s="250">
        <f t="shared" si="169"/>
        <v>0</v>
      </c>
      <c r="CJ66" s="250">
        <f t="shared" si="169"/>
        <v>0</v>
      </c>
      <c r="CK66" s="250">
        <f t="shared" si="169"/>
        <v>0</v>
      </c>
      <c r="CL66" s="250">
        <f t="shared" si="169"/>
        <v>0</v>
      </c>
      <c r="CM66" s="250">
        <f t="shared" ref="CM66:CP66" si="175">SUM(CM67:CM72)</f>
        <v>0</v>
      </c>
      <c r="CN66" s="250">
        <f t="shared" si="175"/>
        <v>0</v>
      </c>
      <c r="CO66" s="250">
        <f t="shared" si="175"/>
        <v>0</v>
      </c>
      <c r="CP66" s="250">
        <f t="shared" si="175"/>
        <v>0</v>
      </c>
      <c r="CQ66" s="250">
        <f t="shared" si="169"/>
        <v>0</v>
      </c>
      <c r="CR66" s="250">
        <f t="shared" si="169"/>
        <v>0</v>
      </c>
      <c r="CS66" s="250">
        <f t="shared" si="169"/>
        <v>0</v>
      </c>
      <c r="CT66" s="250">
        <f t="shared" si="169"/>
        <v>0</v>
      </c>
      <c r="CU66" s="250">
        <f t="shared" si="169"/>
        <v>0</v>
      </c>
      <c r="CV66" s="250">
        <f t="shared" si="169"/>
        <v>0</v>
      </c>
      <c r="CW66" s="250">
        <f t="shared" si="169"/>
        <v>0</v>
      </c>
      <c r="CX66" s="250">
        <f t="shared" si="169"/>
        <v>0</v>
      </c>
      <c r="CY66" s="250">
        <f t="shared" ref="CY66:DB66" si="176">SUM(CY67:CY72)</f>
        <v>0</v>
      </c>
      <c r="CZ66" s="250">
        <f t="shared" si="176"/>
        <v>0</v>
      </c>
      <c r="DA66" s="250">
        <f t="shared" si="176"/>
        <v>0</v>
      </c>
      <c r="DB66" s="250">
        <f t="shared" si="176"/>
        <v>0</v>
      </c>
      <c r="DC66" s="250">
        <f t="shared" si="169"/>
        <v>0</v>
      </c>
      <c r="DD66" s="250">
        <f t="shared" si="169"/>
        <v>0</v>
      </c>
      <c r="DE66" s="250">
        <f t="shared" si="169"/>
        <v>0</v>
      </c>
      <c r="DF66" s="250">
        <f t="shared" si="169"/>
        <v>0</v>
      </c>
      <c r="DG66" s="250">
        <f>SUM(DG67:DG72)</f>
        <v>0</v>
      </c>
      <c r="DH66" s="250">
        <f>SUM(DH67:DH72)</f>
        <v>0</v>
      </c>
      <c r="DI66" s="250">
        <f>SUM(DI67:DI72)</f>
        <v>0</v>
      </c>
      <c r="DJ66" s="250">
        <f>SUM(DJ67:DJ72)</f>
        <v>0</v>
      </c>
      <c r="DK66" s="250">
        <f t="shared" si="169"/>
        <v>0</v>
      </c>
      <c r="DL66" s="250">
        <f t="shared" si="169"/>
        <v>0</v>
      </c>
      <c r="DM66" s="250">
        <f t="shared" si="169"/>
        <v>0</v>
      </c>
      <c r="DN66" s="250">
        <f t="shared" si="169"/>
        <v>0</v>
      </c>
      <c r="DO66" s="250">
        <f t="shared" si="169"/>
        <v>0</v>
      </c>
      <c r="DP66" s="250">
        <f t="shared" si="169"/>
        <v>0</v>
      </c>
      <c r="DQ66" s="250">
        <f t="shared" si="169"/>
        <v>0</v>
      </c>
      <c r="DR66" s="250">
        <f t="shared" si="169"/>
        <v>0</v>
      </c>
      <c r="DS66" s="250">
        <f t="shared" ref="DS66:DV66" si="177">SUM(DS67:DS72)</f>
        <v>0</v>
      </c>
      <c r="DT66" s="250">
        <f t="shared" si="177"/>
        <v>0</v>
      </c>
      <c r="DU66" s="250">
        <f t="shared" si="177"/>
        <v>0</v>
      </c>
      <c r="DV66" s="250">
        <f t="shared" si="177"/>
        <v>0</v>
      </c>
      <c r="DW66" s="250">
        <f t="shared" si="169"/>
        <v>0</v>
      </c>
      <c r="DX66" s="250">
        <f t="shared" si="169"/>
        <v>0</v>
      </c>
      <c r="DY66" s="250">
        <f t="shared" si="169"/>
        <v>0</v>
      </c>
      <c r="DZ66" s="250">
        <f t="shared" si="169"/>
        <v>0</v>
      </c>
      <c r="EA66" s="250">
        <f t="shared" si="169"/>
        <v>0</v>
      </c>
      <c r="EB66" s="250">
        <f t="shared" si="169"/>
        <v>0</v>
      </c>
      <c r="EC66" s="250">
        <f t="shared" si="169"/>
        <v>0</v>
      </c>
      <c r="ED66" s="250">
        <f t="shared" si="169"/>
        <v>0</v>
      </c>
      <c r="EE66" s="250">
        <f t="shared" si="169"/>
        <v>0</v>
      </c>
      <c r="EF66" s="250">
        <f t="shared" si="169"/>
        <v>0</v>
      </c>
      <c r="EG66" s="250">
        <f t="shared" si="169"/>
        <v>0</v>
      </c>
      <c r="EH66" s="250">
        <f t="shared" si="169"/>
        <v>0</v>
      </c>
      <c r="EI66" s="250">
        <f t="shared" si="169"/>
        <v>0</v>
      </c>
      <c r="EJ66" s="250">
        <f t="shared" si="169"/>
        <v>0</v>
      </c>
      <c r="EK66" s="250">
        <f t="shared" si="169"/>
        <v>0</v>
      </c>
      <c r="EL66" s="250">
        <f t="shared" si="169"/>
        <v>0</v>
      </c>
      <c r="EM66" s="250">
        <f t="shared" ref="EM66:FR66" si="178">SUM(EM67:EM72)</f>
        <v>0</v>
      </c>
      <c r="EN66" s="250">
        <f t="shared" si="178"/>
        <v>0</v>
      </c>
      <c r="EO66" s="250">
        <f t="shared" si="178"/>
        <v>0</v>
      </c>
      <c r="EP66" s="250">
        <f t="shared" si="178"/>
        <v>0</v>
      </c>
      <c r="EQ66" s="250">
        <f t="shared" si="178"/>
        <v>0</v>
      </c>
      <c r="ER66" s="250">
        <f t="shared" si="178"/>
        <v>0</v>
      </c>
      <c r="ES66" s="250">
        <f t="shared" si="178"/>
        <v>0</v>
      </c>
      <c r="ET66" s="250">
        <f t="shared" si="178"/>
        <v>0</v>
      </c>
      <c r="EU66" s="250">
        <f t="shared" si="178"/>
        <v>0</v>
      </c>
      <c r="EV66" s="250">
        <f t="shared" si="178"/>
        <v>0</v>
      </c>
      <c r="EW66" s="250">
        <f t="shared" si="178"/>
        <v>0</v>
      </c>
      <c r="EX66" s="250">
        <f t="shared" si="178"/>
        <v>0</v>
      </c>
      <c r="EY66" s="250">
        <f t="shared" ref="EY66:FB66" si="179">SUM(EY67:EY72)</f>
        <v>0</v>
      </c>
      <c r="EZ66" s="250">
        <f t="shared" si="179"/>
        <v>0</v>
      </c>
      <c r="FA66" s="250">
        <f t="shared" si="179"/>
        <v>0</v>
      </c>
      <c r="FB66" s="250">
        <f t="shared" si="179"/>
        <v>0</v>
      </c>
      <c r="FC66" s="250">
        <f t="shared" si="178"/>
        <v>0</v>
      </c>
      <c r="FD66" s="250">
        <f t="shared" si="178"/>
        <v>0</v>
      </c>
      <c r="FE66" s="250">
        <f t="shared" si="178"/>
        <v>0</v>
      </c>
      <c r="FF66" s="250">
        <f t="shared" si="178"/>
        <v>0</v>
      </c>
      <c r="FG66" s="250">
        <f t="shared" si="178"/>
        <v>0</v>
      </c>
      <c r="FH66" s="250">
        <f t="shared" si="178"/>
        <v>0</v>
      </c>
      <c r="FI66" s="250">
        <f t="shared" si="178"/>
        <v>0</v>
      </c>
      <c r="FJ66" s="250">
        <f t="shared" si="178"/>
        <v>0</v>
      </c>
      <c r="FK66" s="250">
        <f t="shared" si="178"/>
        <v>0</v>
      </c>
      <c r="FL66" s="250">
        <f t="shared" si="178"/>
        <v>0</v>
      </c>
      <c r="FM66" s="250">
        <f t="shared" si="178"/>
        <v>0</v>
      </c>
      <c r="FN66" s="250">
        <f t="shared" si="178"/>
        <v>0</v>
      </c>
      <c r="FO66" s="250">
        <f t="shared" si="178"/>
        <v>0</v>
      </c>
      <c r="FP66" s="250">
        <f t="shared" si="178"/>
        <v>0</v>
      </c>
      <c r="FQ66" s="250">
        <f t="shared" si="178"/>
        <v>0</v>
      </c>
      <c r="FR66" s="250">
        <f t="shared" si="178"/>
        <v>0</v>
      </c>
      <c r="FS66" s="250">
        <f t="shared" si="14"/>
        <v>1220470487</v>
      </c>
      <c r="FT66" s="250">
        <f t="shared" si="15"/>
        <v>1197409999</v>
      </c>
      <c r="FU66" s="250">
        <f t="shared" si="16"/>
        <v>631571051</v>
      </c>
      <c r="FV66" s="250">
        <f t="shared" si="17"/>
        <v>454163896</v>
      </c>
      <c r="FW66" s="216"/>
      <c r="FX66" s="217"/>
    </row>
    <row r="67" spans="1:180" s="218" customFormat="1" ht="27" thickTop="1" thickBot="1" x14ac:dyDescent="0.35">
      <c r="A67" s="214" t="s">
        <v>770</v>
      </c>
      <c r="B67" s="213">
        <f t="shared" ref="B67:B72" si="180">+C67+G67+K67+O67+S67+W67+AA67+AE67+AI67+AM67+AQ67+AU67+AY67+BC67+BG67+BK67+BO67+BS67+BW67+CA67+CE67+CI67+CM67+CQ67+CU67+CY67+DC67+DG67+DK67+DO67+DS67+DW67+EA67+EE67+EI67+EM67+EQ67+EU67+EY67+FC67+FG67+FK67+FO67</f>
        <v>356305917</v>
      </c>
      <c r="C67" s="212">
        <v>0</v>
      </c>
      <c r="D67" s="212">
        <v>0</v>
      </c>
      <c r="E67" s="212">
        <v>0</v>
      </c>
      <c r="F67" s="212">
        <v>0</v>
      </c>
      <c r="G67" s="212">
        <v>0</v>
      </c>
      <c r="H67" s="212">
        <v>0</v>
      </c>
      <c r="I67" s="212">
        <v>0</v>
      </c>
      <c r="J67" s="212">
        <v>0</v>
      </c>
      <c r="K67" s="212">
        <v>0</v>
      </c>
      <c r="L67" s="212">
        <v>0</v>
      </c>
      <c r="M67" s="212">
        <v>0</v>
      </c>
      <c r="N67" s="212">
        <v>0</v>
      </c>
      <c r="O67" s="212">
        <v>183795880.5508334</v>
      </c>
      <c r="P67" s="212">
        <v>175406455.98255649</v>
      </c>
      <c r="Q67" s="212">
        <v>175406455.98255649</v>
      </c>
      <c r="R67" s="212">
        <v>173319039.38037249</v>
      </c>
      <c r="S67" s="212">
        <v>172510036.44916657</v>
      </c>
      <c r="T67" s="212">
        <v>164635758.01744348</v>
      </c>
      <c r="U67" s="212">
        <v>164635758.01744348</v>
      </c>
      <c r="V67" s="212">
        <v>162676517.61962748</v>
      </c>
      <c r="W67" s="212">
        <v>0</v>
      </c>
      <c r="X67" s="212">
        <v>0</v>
      </c>
      <c r="Y67" s="212">
        <v>0</v>
      </c>
      <c r="Z67" s="212">
        <v>0</v>
      </c>
      <c r="AA67" s="212">
        <v>0</v>
      </c>
      <c r="AB67" s="212">
        <v>0</v>
      </c>
      <c r="AC67" s="212">
        <v>0</v>
      </c>
      <c r="AD67" s="212">
        <v>0</v>
      </c>
      <c r="AE67" s="212">
        <v>0</v>
      </c>
      <c r="AF67" s="212">
        <v>0</v>
      </c>
      <c r="AG67" s="212">
        <v>0</v>
      </c>
      <c r="AH67" s="212">
        <v>0</v>
      </c>
      <c r="AI67" s="212"/>
      <c r="AJ67" s="212"/>
      <c r="AK67" s="212"/>
      <c r="AL67" s="212"/>
      <c r="AM67" s="212"/>
      <c r="AN67" s="212"/>
      <c r="AO67" s="212"/>
      <c r="AP67" s="212"/>
      <c r="AQ67" s="212"/>
      <c r="AR67" s="212"/>
      <c r="AS67" s="212"/>
      <c r="AT67" s="212"/>
      <c r="AU67" s="212"/>
      <c r="AV67" s="212"/>
      <c r="AW67" s="212"/>
      <c r="AX67" s="212"/>
      <c r="AY67" s="212"/>
      <c r="AZ67" s="212"/>
      <c r="BA67" s="212"/>
      <c r="BB67" s="212"/>
      <c r="BC67" s="212"/>
      <c r="BD67" s="212"/>
      <c r="BE67" s="212"/>
      <c r="BF67" s="212"/>
      <c r="BG67" s="212"/>
      <c r="BH67" s="212"/>
      <c r="BI67" s="212"/>
      <c r="BJ67" s="212"/>
      <c r="BK67" s="212"/>
      <c r="BL67" s="212"/>
      <c r="BM67" s="212"/>
      <c r="BN67" s="212"/>
      <c r="BO67" s="212"/>
      <c r="BP67" s="212"/>
      <c r="BQ67" s="212"/>
      <c r="BR67" s="212"/>
      <c r="BS67" s="212"/>
      <c r="BT67" s="212"/>
      <c r="BU67" s="212"/>
      <c r="BV67" s="212"/>
      <c r="BW67" s="212"/>
      <c r="BX67" s="212"/>
      <c r="BY67" s="212"/>
      <c r="BZ67" s="212"/>
      <c r="CA67" s="212"/>
      <c r="CB67" s="212"/>
      <c r="CC67" s="212"/>
      <c r="CD67" s="212"/>
      <c r="CE67" s="212"/>
      <c r="CF67" s="212"/>
      <c r="CG67" s="212"/>
      <c r="CH67" s="212"/>
      <c r="CI67" s="212"/>
      <c r="CJ67" s="212"/>
      <c r="CK67" s="212"/>
      <c r="CL67" s="212"/>
      <c r="CM67" s="212"/>
      <c r="CN67" s="212"/>
      <c r="CO67" s="212"/>
      <c r="CP67" s="212"/>
      <c r="CQ67" s="212"/>
      <c r="CR67" s="212"/>
      <c r="CS67" s="212"/>
      <c r="CT67" s="212"/>
      <c r="CU67" s="212"/>
      <c r="CV67" s="212"/>
      <c r="CW67" s="212"/>
      <c r="CX67" s="212"/>
      <c r="CY67" s="212"/>
      <c r="CZ67" s="212"/>
      <c r="DA67" s="212"/>
      <c r="DB67" s="212"/>
      <c r="DC67" s="212"/>
      <c r="DD67" s="212"/>
      <c r="DE67" s="212"/>
      <c r="DF67" s="212"/>
      <c r="DG67" s="212"/>
      <c r="DH67" s="212"/>
      <c r="DI67" s="212"/>
      <c r="DJ67" s="212"/>
      <c r="DK67" s="212"/>
      <c r="DL67" s="212"/>
      <c r="DM67" s="212"/>
      <c r="DN67" s="212"/>
      <c r="DO67" s="212"/>
      <c r="DP67" s="212"/>
      <c r="DQ67" s="212"/>
      <c r="DR67" s="212"/>
      <c r="DS67" s="212"/>
      <c r="DT67" s="212"/>
      <c r="DU67" s="212"/>
      <c r="DV67" s="212"/>
      <c r="DW67" s="212"/>
      <c r="DX67" s="212"/>
      <c r="DY67" s="212"/>
      <c r="DZ67" s="212"/>
      <c r="EA67" s="212"/>
      <c r="EB67" s="212"/>
      <c r="EC67" s="212"/>
      <c r="ED67" s="212"/>
      <c r="EE67" s="212"/>
      <c r="EF67" s="212"/>
      <c r="EG67" s="212"/>
      <c r="EH67" s="212"/>
      <c r="EI67" s="212"/>
      <c r="EJ67" s="212"/>
      <c r="EK67" s="212"/>
      <c r="EL67" s="212"/>
      <c r="EM67" s="212"/>
      <c r="EN67" s="212"/>
      <c r="EO67" s="212"/>
      <c r="EP67" s="212"/>
      <c r="EQ67" s="212"/>
      <c r="ER67" s="212"/>
      <c r="ES67" s="212"/>
      <c r="ET67" s="212"/>
      <c r="EU67" s="212"/>
      <c r="EV67" s="212"/>
      <c r="EW67" s="212"/>
      <c r="EX67" s="212"/>
      <c r="EY67" s="212"/>
      <c r="EZ67" s="212"/>
      <c r="FA67" s="212"/>
      <c r="FB67" s="212"/>
      <c r="FC67" s="212"/>
      <c r="FD67" s="212"/>
      <c r="FE67" s="212"/>
      <c r="FF67" s="212"/>
      <c r="FG67" s="212"/>
      <c r="FH67" s="212"/>
      <c r="FI67" s="212"/>
      <c r="FJ67" s="212"/>
      <c r="FK67" s="212">
        <v>0</v>
      </c>
      <c r="FL67" s="212">
        <v>0</v>
      </c>
      <c r="FM67" s="212">
        <v>0</v>
      </c>
      <c r="FN67" s="212">
        <v>0</v>
      </c>
      <c r="FO67" s="213">
        <v>0</v>
      </c>
      <c r="FP67" s="213">
        <v>0</v>
      </c>
      <c r="FQ67" s="213">
        <v>0</v>
      </c>
      <c r="FR67" s="213">
        <v>0</v>
      </c>
      <c r="FS67" s="215">
        <f t="shared" si="14"/>
        <v>356305917</v>
      </c>
      <c r="FT67" s="215">
        <f t="shared" si="15"/>
        <v>340042214</v>
      </c>
      <c r="FU67" s="215">
        <f t="shared" si="16"/>
        <v>340042214</v>
      </c>
      <c r="FV67" s="215">
        <f t="shared" si="17"/>
        <v>335995557</v>
      </c>
      <c r="FW67" s="216"/>
      <c r="FX67" s="217"/>
    </row>
    <row r="68" spans="1:180" s="218" customFormat="1" ht="14" thickTop="1" thickBot="1" x14ac:dyDescent="0.35">
      <c r="A68" s="214" t="s">
        <v>771</v>
      </c>
      <c r="B68" s="213">
        <f t="shared" si="180"/>
        <v>602400000</v>
      </c>
      <c r="C68" s="212">
        <v>0</v>
      </c>
      <c r="D68" s="212">
        <v>0</v>
      </c>
      <c r="E68" s="212">
        <v>0</v>
      </c>
      <c r="F68" s="212">
        <v>0</v>
      </c>
      <c r="G68" s="212">
        <v>0</v>
      </c>
      <c r="H68" s="212">
        <v>0</v>
      </c>
      <c r="I68" s="212">
        <v>0</v>
      </c>
      <c r="J68" s="212">
        <v>0</v>
      </c>
      <c r="K68" s="212">
        <v>0</v>
      </c>
      <c r="L68" s="212">
        <v>0</v>
      </c>
      <c r="M68" s="212">
        <v>0</v>
      </c>
      <c r="N68" s="212">
        <v>0</v>
      </c>
      <c r="O68" s="212">
        <v>0</v>
      </c>
      <c r="P68" s="212">
        <v>0</v>
      </c>
      <c r="Q68" s="212">
        <v>0</v>
      </c>
      <c r="R68" s="212">
        <v>0</v>
      </c>
      <c r="S68" s="212">
        <v>0</v>
      </c>
      <c r="T68" s="212">
        <v>0</v>
      </c>
      <c r="U68" s="212">
        <v>0</v>
      </c>
      <c r="V68" s="212">
        <v>0</v>
      </c>
      <c r="W68" s="212">
        <v>0</v>
      </c>
      <c r="X68" s="212">
        <v>0</v>
      </c>
      <c r="Y68" s="212">
        <v>0</v>
      </c>
      <c r="Z68" s="212">
        <v>0</v>
      </c>
      <c r="AA68" s="212">
        <v>0</v>
      </c>
      <c r="AB68" s="212">
        <v>0</v>
      </c>
      <c r="AC68" s="212">
        <v>0</v>
      </c>
      <c r="AD68" s="212">
        <v>0</v>
      </c>
      <c r="AE68" s="212"/>
      <c r="AF68" s="212"/>
      <c r="AG68" s="212"/>
      <c r="AH68" s="212"/>
      <c r="AI68" s="212"/>
      <c r="AJ68" s="212"/>
      <c r="AK68" s="212"/>
      <c r="AL68" s="212"/>
      <c r="AM68" s="212">
        <v>2400000</v>
      </c>
      <c r="AN68" s="212">
        <v>2400000</v>
      </c>
      <c r="AO68" s="212">
        <v>2400000</v>
      </c>
      <c r="AP68" s="212">
        <v>0</v>
      </c>
      <c r="AQ68" s="212"/>
      <c r="AR68" s="212"/>
      <c r="AS68" s="212"/>
      <c r="AT68" s="212"/>
      <c r="AU68" s="212"/>
      <c r="AV68" s="212"/>
      <c r="AW68" s="212"/>
      <c r="AX68" s="212"/>
      <c r="AY68" s="212"/>
      <c r="AZ68" s="212"/>
      <c r="BA68" s="212"/>
      <c r="BB68" s="212"/>
      <c r="BC68" s="212"/>
      <c r="BD68" s="212"/>
      <c r="BE68" s="212"/>
      <c r="BF68" s="212"/>
      <c r="BG68" s="212"/>
      <c r="BH68" s="212"/>
      <c r="BI68" s="212"/>
      <c r="BJ68" s="212"/>
      <c r="BK68" s="212"/>
      <c r="BL68" s="212"/>
      <c r="BM68" s="212"/>
      <c r="BN68" s="212"/>
      <c r="BO68" s="212">
        <v>600000000</v>
      </c>
      <c r="BP68" s="212">
        <v>600000000</v>
      </c>
      <c r="BQ68" s="212">
        <v>165158723</v>
      </c>
      <c r="BR68" s="212">
        <v>0</v>
      </c>
      <c r="BS68" s="212"/>
      <c r="BT68" s="212"/>
      <c r="BU68" s="212"/>
      <c r="BV68" s="212"/>
      <c r="BW68" s="212"/>
      <c r="BX68" s="212"/>
      <c r="BY68" s="212"/>
      <c r="BZ68" s="212"/>
      <c r="CA68" s="212"/>
      <c r="CB68" s="212"/>
      <c r="CC68" s="212"/>
      <c r="CD68" s="212"/>
      <c r="CE68" s="212"/>
      <c r="CF68" s="212"/>
      <c r="CG68" s="212"/>
      <c r="CH68" s="212"/>
      <c r="CI68" s="212"/>
      <c r="CJ68" s="212"/>
      <c r="CK68" s="212"/>
      <c r="CL68" s="212"/>
      <c r="CM68" s="212"/>
      <c r="CN68" s="212"/>
      <c r="CO68" s="212"/>
      <c r="CP68" s="212"/>
      <c r="CQ68" s="212"/>
      <c r="CR68" s="212"/>
      <c r="CS68" s="212"/>
      <c r="CT68" s="212"/>
      <c r="CU68" s="212"/>
      <c r="CV68" s="212"/>
      <c r="CW68" s="212"/>
      <c r="CX68" s="212"/>
      <c r="CY68" s="212"/>
      <c r="CZ68" s="212"/>
      <c r="DA68" s="212"/>
      <c r="DB68" s="212"/>
      <c r="DC68" s="212"/>
      <c r="DD68" s="212"/>
      <c r="DE68" s="212"/>
      <c r="DF68" s="212"/>
      <c r="DG68" s="212"/>
      <c r="DH68" s="212"/>
      <c r="DI68" s="212"/>
      <c r="DJ68" s="212"/>
      <c r="DK68" s="212"/>
      <c r="DL68" s="212"/>
      <c r="DM68" s="212"/>
      <c r="DN68" s="212"/>
      <c r="DO68" s="212"/>
      <c r="DP68" s="212"/>
      <c r="DQ68" s="212"/>
      <c r="DR68" s="212"/>
      <c r="DS68" s="212"/>
      <c r="DT68" s="212"/>
      <c r="DU68" s="212"/>
      <c r="DV68" s="212"/>
      <c r="DW68" s="212"/>
      <c r="DX68" s="212"/>
      <c r="DY68" s="212"/>
      <c r="DZ68" s="212"/>
      <c r="EA68" s="212"/>
      <c r="EB68" s="212"/>
      <c r="EC68" s="212"/>
      <c r="ED68" s="212"/>
      <c r="EE68" s="212"/>
      <c r="EF68" s="212"/>
      <c r="EG68" s="212"/>
      <c r="EH68" s="212"/>
      <c r="EI68" s="212"/>
      <c r="EJ68" s="212"/>
      <c r="EK68" s="212"/>
      <c r="EL68" s="212"/>
      <c r="EM68" s="212"/>
      <c r="EN68" s="212"/>
      <c r="EO68" s="212"/>
      <c r="EP68" s="212"/>
      <c r="EQ68" s="212"/>
      <c r="ER68" s="212"/>
      <c r="ES68" s="212"/>
      <c r="ET68" s="212"/>
      <c r="EU68" s="212"/>
      <c r="EV68" s="212"/>
      <c r="EW68" s="212"/>
      <c r="EX68" s="212"/>
      <c r="EY68" s="212"/>
      <c r="EZ68" s="212"/>
      <c r="FA68" s="212"/>
      <c r="FB68" s="212"/>
      <c r="FC68" s="212"/>
      <c r="FD68" s="212"/>
      <c r="FE68" s="212"/>
      <c r="FF68" s="212"/>
      <c r="FG68" s="212"/>
      <c r="FH68" s="212"/>
      <c r="FI68" s="212"/>
      <c r="FJ68" s="212"/>
      <c r="FK68" s="212">
        <v>0</v>
      </c>
      <c r="FL68" s="212">
        <v>0</v>
      </c>
      <c r="FM68" s="212">
        <v>0</v>
      </c>
      <c r="FN68" s="212">
        <v>0</v>
      </c>
      <c r="FO68" s="213">
        <v>0</v>
      </c>
      <c r="FP68" s="213">
        <v>0</v>
      </c>
      <c r="FQ68" s="213">
        <v>0</v>
      </c>
      <c r="FR68" s="213">
        <v>0</v>
      </c>
      <c r="FS68" s="215">
        <f t="shared" ref="FS68:FS116" si="181">C68+G68+K68+O68+S68++W68+AA68+AE68+AI68+AM68+AQ68+AU68+AY68+BC68+BG68+BK68+BO68+BS68+BW68+CA68+CE68+CI68+CM68+CQ68+CU68+CY68+DC68+DG68+DK68+DO68+DS68+DW68+EA68+EE68+EI68+EM68+EQ68+EU68+EY68+FC68+FG68+FK68+FO68</f>
        <v>602400000</v>
      </c>
      <c r="FT68" s="215">
        <f t="shared" ref="FT68:FT117" si="182">D68+H68+L68+P68+T68++X68+AB68+AF68+AJ68+AN68+AR68+AV68+AZ68+BD68+BH68+BL68+BP68+BT68+BX68+CB68+CF68+CJ68+CN68+CR68+CV68+CZ68+DD68+DH68+DL68+DP68+DT68+DX68+EB68+EF68+EJ68+EN68+ER68+EV68+EZ68+FD68+FH68+FL68+FP68</f>
        <v>602400000</v>
      </c>
      <c r="FU68" s="215">
        <f t="shared" ref="FU68:FU117" si="183">E68+I68+M68+Q68+U68++Y68+AC68+AG68+AK68+AO68+AS68+AW68+BA68+BE68+BI68+BM68+BQ68+BU68+BY68+CC68+CG68+CK68+CO68+CS68+CW68+DA68+DE68+DI68+DM68+DQ68+DU68+DY68+EC68+EG68+EK68+EO68+ES68+EW68+FA68+FE68+FI68+FM68+FQ68</f>
        <v>167558723</v>
      </c>
      <c r="FV68" s="215">
        <f t="shared" ref="FV68:FV117" si="184">F68+J68+N68+R68+V68++Z68+AD68+AH68+AL68+AP68+AT68+AX68+BB68+BF68+BJ68+BN68+BR68+BV68+BZ68+CD68+CH68+CL68+CP68+CT68+CX68+DB68+DF68+DJ68+DN68+DR68+DV68+DZ68+ED68+EH68+EL68+EP68+ET68+EX68+FB68+FF68+FJ68+FN68+FR68</f>
        <v>0</v>
      </c>
      <c r="FW68" s="216"/>
      <c r="FX68" s="217"/>
    </row>
    <row r="69" spans="1:180" s="218" customFormat="1" ht="16.5" customHeight="1" thickTop="1" thickBot="1" x14ac:dyDescent="0.35">
      <c r="A69" s="214" t="s">
        <v>772</v>
      </c>
      <c r="B69" s="213">
        <f t="shared" si="180"/>
        <v>204993890</v>
      </c>
      <c r="C69" s="212">
        <v>0</v>
      </c>
      <c r="D69" s="212">
        <v>0</v>
      </c>
      <c r="E69" s="212">
        <v>0</v>
      </c>
      <c r="F69" s="212">
        <v>0</v>
      </c>
      <c r="G69" s="212">
        <v>0</v>
      </c>
      <c r="H69" s="212">
        <v>0</v>
      </c>
      <c r="I69" s="212">
        <v>0</v>
      </c>
      <c r="J69" s="212">
        <v>0</v>
      </c>
      <c r="K69" s="212">
        <v>0</v>
      </c>
      <c r="L69" s="212">
        <v>0</v>
      </c>
      <c r="M69" s="212">
        <v>0</v>
      </c>
      <c r="N69" s="212">
        <v>0</v>
      </c>
      <c r="O69" s="212">
        <v>0</v>
      </c>
      <c r="P69" s="212">
        <v>0</v>
      </c>
      <c r="Q69" s="212">
        <v>0</v>
      </c>
      <c r="R69" s="212">
        <v>0</v>
      </c>
      <c r="S69" s="212">
        <v>0</v>
      </c>
      <c r="T69" s="212">
        <v>0</v>
      </c>
      <c r="U69" s="212">
        <v>0</v>
      </c>
      <c r="V69" s="212">
        <v>0</v>
      </c>
      <c r="W69" s="212">
        <v>0</v>
      </c>
      <c r="X69" s="212">
        <v>0</v>
      </c>
      <c r="Y69" s="212">
        <v>0</v>
      </c>
      <c r="Z69" s="212">
        <v>0</v>
      </c>
      <c r="AA69" s="212">
        <v>0</v>
      </c>
      <c r="AB69" s="212">
        <v>0</v>
      </c>
      <c r="AC69" s="212">
        <v>0</v>
      </c>
      <c r="AD69" s="212">
        <v>0</v>
      </c>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v>204993890</v>
      </c>
      <c r="BD69" s="212">
        <v>202295263</v>
      </c>
      <c r="BE69" s="212">
        <v>71297592</v>
      </c>
      <c r="BF69" s="212">
        <v>71297592</v>
      </c>
      <c r="BG69" s="212"/>
      <c r="BH69" s="212"/>
      <c r="BI69" s="212"/>
      <c r="BJ69" s="212"/>
      <c r="BK69" s="212"/>
      <c r="BL69" s="212"/>
      <c r="BM69" s="212"/>
      <c r="BN69" s="212"/>
      <c r="BO69" s="212"/>
      <c r="BP69" s="212"/>
      <c r="BQ69" s="212"/>
      <c r="BR69" s="212"/>
      <c r="BS69" s="212"/>
      <c r="BT69" s="212"/>
      <c r="BU69" s="212"/>
      <c r="BV69" s="212"/>
      <c r="BW69" s="212"/>
      <c r="BX69" s="212"/>
      <c r="BY69" s="212"/>
      <c r="BZ69" s="212"/>
      <c r="CA69" s="212"/>
      <c r="CB69" s="212"/>
      <c r="CC69" s="212"/>
      <c r="CD69" s="212"/>
      <c r="CE69" s="212"/>
      <c r="CF69" s="212"/>
      <c r="CG69" s="212"/>
      <c r="CH69" s="212"/>
      <c r="CI69" s="212"/>
      <c r="CJ69" s="212"/>
      <c r="CK69" s="212"/>
      <c r="CL69" s="212"/>
      <c r="CM69" s="212"/>
      <c r="CN69" s="212"/>
      <c r="CO69" s="212"/>
      <c r="CP69" s="212"/>
      <c r="CQ69" s="212"/>
      <c r="CR69" s="212"/>
      <c r="CS69" s="212"/>
      <c r="CT69" s="212"/>
      <c r="CU69" s="212"/>
      <c r="CV69" s="212"/>
      <c r="CW69" s="212"/>
      <c r="CX69" s="212"/>
      <c r="CY69" s="212"/>
      <c r="CZ69" s="212"/>
      <c r="DA69" s="212"/>
      <c r="DB69" s="212"/>
      <c r="DC69" s="212"/>
      <c r="DD69" s="212"/>
      <c r="DE69" s="212"/>
      <c r="DF69" s="212"/>
      <c r="DG69" s="212"/>
      <c r="DH69" s="212"/>
      <c r="DI69" s="212"/>
      <c r="DJ69" s="212"/>
      <c r="DK69" s="212"/>
      <c r="DL69" s="212"/>
      <c r="DM69" s="212"/>
      <c r="DN69" s="212"/>
      <c r="DO69" s="212"/>
      <c r="DP69" s="212"/>
      <c r="DQ69" s="212"/>
      <c r="DR69" s="212"/>
      <c r="DS69" s="212"/>
      <c r="DT69" s="212"/>
      <c r="DU69" s="212"/>
      <c r="DV69" s="212"/>
      <c r="DW69" s="212"/>
      <c r="DX69" s="212"/>
      <c r="DY69" s="212"/>
      <c r="DZ69" s="212"/>
      <c r="EA69" s="212"/>
      <c r="EB69" s="212"/>
      <c r="EC69" s="212"/>
      <c r="ED69" s="212"/>
      <c r="EE69" s="212"/>
      <c r="EF69" s="212"/>
      <c r="EG69" s="212"/>
      <c r="EH69" s="212"/>
      <c r="EI69" s="212"/>
      <c r="EJ69" s="212"/>
      <c r="EK69" s="212"/>
      <c r="EL69" s="212"/>
      <c r="EM69" s="212"/>
      <c r="EN69" s="212"/>
      <c r="EO69" s="212"/>
      <c r="EP69" s="212"/>
      <c r="EQ69" s="212"/>
      <c r="ER69" s="212"/>
      <c r="ES69" s="212"/>
      <c r="ET69" s="212"/>
      <c r="EU69" s="212"/>
      <c r="EV69" s="212"/>
      <c r="EW69" s="212"/>
      <c r="EX69" s="212"/>
      <c r="EY69" s="212"/>
      <c r="EZ69" s="212"/>
      <c r="FA69" s="212"/>
      <c r="FB69" s="212"/>
      <c r="FC69" s="212"/>
      <c r="FD69" s="212"/>
      <c r="FE69" s="212"/>
      <c r="FF69" s="212"/>
      <c r="FG69" s="212"/>
      <c r="FH69" s="212"/>
      <c r="FI69" s="212"/>
      <c r="FJ69" s="212"/>
      <c r="FK69" s="212">
        <v>0</v>
      </c>
      <c r="FL69" s="212">
        <v>0</v>
      </c>
      <c r="FM69" s="212">
        <v>0</v>
      </c>
      <c r="FN69" s="212">
        <v>0</v>
      </c>
      <c r="FO69" s="213">
        <v>0</v>
      </c>
      <c r="FP69" s="213">
        <v>0</v>
      </c>
      <c r="FQ69" s="213">
        <v>0</v>
      </c>
      <c r="FR69" s="213">
        <v>0</v>
      </c>
      <c r="FS69" s="215">
        <f t="shared" si="181"/>
        <v>204993890</v>
      </c>
      <c r="FT69" s="215">
        <f t="shared" si="182"/>
        <v>202295263</v>
      </c>
      <c r="FU69" s="215">
        <f t="shared" si="183"/>
        <v>71297592</v>
      </c>
      <c r="FV69" s="215">
        <f t="shared" si="184"/>
        <v>71297592</v>
      </c>
      <c r="FW69" s="216"/>
      <c r="FX69" s="217"/>
    </row>
    <row r="70" spans="1:180" s="218" customFormat="1" ht="27" thickTop="1" thickBot="1" x14ac:dyDescent="0.35">
      <c r="A70" s="214" t="s">
        <v>773</v>
      </c>
      <c r="B70" s="213">
        <f t="shared" si="180"/>
        <v>11603549</v>
      </c>
      <c r="C70" s="212">
        <v>0</v>
      </c>
      <c r="D70" s="212">
        <v>0</v>
      </c>
      <c r="E70" s="212">
        <v>0</v>
      </c>
      <c r="F70" s="212">
        <v>0</v>
      </c>
      <c r="G70" s="212">
        <v>0</v>
      </c>
      <c r="H70" s="212">
        <v>0</v>
      </c>
      <c r="I70" s="212">
        <v>0</v>
      </c>
      <c r="J70" s="212">
        <v>0</v>
      </c>
      <c r="K70" s="212">
        <v>0</v>
      </c>
      <c r="L70" s="212">
        <v>0</v>
      </c>
      <c r="M70" s="212">
        <v>0</v>
      </c>
      <c r="N70" s="212">
        <v>0</v>
      </c>
      <c r="O70" s="212">
        <v>0</v>
      </c>
      <c r="P70" s="212">
        <v>0</v>
      </c>
      <c r="Q70" s="212">
        <v>0</v>
      </c>
      <c r="R70" s="212">
        <v>0</v>
      </c>
      <c r="S70" s="212">
        <v>0</v>
      </c>
      <c r="T70" s="212">
        <v>0</v>
      </c>
      <c r="U70" s="212">
        <v>0</v>
      </c>
      <c r="V70" s="212">
        <v>0</v>
      </c>
      <c r="W70" s="212">
        <v>0</v>
      </c>
      <c r="X70" s="212">
        <v>0</v>
      </c>
      <c r="Y70" s="212">
        <v>0</v>
      </c>
      <c r="Z70" s="212">
        <v>0</v>
      </c>
      <c r="AA70" s="212">
        <v>0</v>
      </c>
      <c r="AB70" s="212">
        <v>0</v>
      </c>
      <c r="AC70" s="212">
        <v>0</v>
      </c>
      <c r="AD70" s="212">
        <v>0</v>
      </c>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v>11603549</v>
      </c>
      <c r="BD70" s="212">
        <v>8702662</v>
      </c>
      <c r="BE70" s="212">
        <v>8702662</v>
      </c>
      <c r="BF70" s="212">
        <v>2900887</v>
      </c>
      <c r="BG70" s="212"/>
      <c r="BH70" s="212"/>
      <c r="BI70" s="212"/>
      <c r="BJ70" s="212"/>
      <c r="BK70" s="212"/>
      <c r="BL70" s="212"/>
      <c r="BM70" s="212"/>
      <c r="BN70" s="212"/>
      <c r="BO70" s="212"/>
      <c r="BP70" s="212"/>
      <c r="BQ70" s="212"/>
      <c r="BR70" s="212"/>
      <c r="BS70" s="212"/>
      <c r="BT70" s="212"/>
      <c r="BU70" s="212"/>
      <c r="BV70" s="212"/>
      <c r="BW70" s="212"/>
      <c r="BX70" s="212"/>
      <c r="BY70" s="212"/>
      <c r="BZ70" s="212"/>
      <c r="CA70" s="212"/>
      <c r="CB70" s="212"/>
      <c r="CC70" s="212"/>
      <c r="CD70" s="212"/>
      <c r="CE70" s="212"/>
      <c r="CF70" s="212"/>
      <c r="CG70" s="212"/>
      <c r="CH70" s="212"/>
      <c r="CI70" s="212"/>
      <c r="CJ70" s="212"/>
      <c r="CK70" s="212"/>
      <c r="CL70" s="212"/>
      <c r="CM70" s="212"/>
      <c r="CN70" s="212"/>
      <c r="CO70" s="212"/>
      <c r="CP70" s="212"/>
      <c r="CQ70" s="212"/>
      <c r="CR70" s="212"/>
      <c r="CS70" s="212"/>
      <c r="CT70" s="212"/>
      <c r="CU70" s="212"/>
      <c r="CV70" s="212"/>
      <c r="CW70" s="212"/>
      <c r="CX70" s="212"/>
      <c r="CY70" s="212"/>
      <c r="CZ70" s="212"/>
      <c r="DA70" s="212"/>
      <c r="DB70" s="212"/>
      <c r="DC70" s="212"/>
      <c r="DD70" s="212"/>
      <c r="DE70" s="212"/>
      <c r="DF70" s="212"/>
      <c r="DG70" s="212"/>
      <c r="DH70" s="212"/>
      <c r="DI70" s="212"/>
      <c r="DJ70" s="212"/>
      <c r="DK70" s="212"/>
      <c r="DL70" s="212"/>
      <c r="DM70" s="212"/>
      <c r="DN70" s="212"/>
      <c r="DO70" s="212"/>
      <c r="DP70" s="212"/>
      <c r="DQ70" s="212"/>
      <c r="DR70" s="212"/>
      <c r="DS70" s="212"/>
      <c r="DT70" s="212"/>
      <c r="DU70" s="212"/>
      <c r="DV70" s="212"/>
      <c r="DW70" s="212"/>
      <c r="DX70" s="212"/>
      <c r="DY70" s="212"/>
      <c r="DZ70" s="212"/>
      <c r="EA70" s="212"/>
      <c r="EB70" s="212"/>
      <c r="EC70" s="212"/>
      <c r="ED70" s="212"/>
      <c r="EE70" s="212"/>
      <c r="EF70" s="212"/>
      <c r="EG70" s="212"/>
      <c r="EH70" s="212"/>
      <c r="EI70" s="212"/>
      <c r="EJ70" s="212"/>
      <c r="EK70" s="212"/>
      <c r="EL70" s="212"/>
      <c r="EM70" s="212"/>
      <c r="EN70" s="212"/>
      <c r="EO70" s="212"/>
      <c r="EP70" s="212"/>
      <c r="EQ70" s="212"/>
      <c r="ER70" s="212"/>
      <c r="ES70" s="212"/>
      <c r="ET70" s="212"/>
      <c r="EU70" s="212"/>
      <c r="EV70" s="212"/>
      <c r="EW70" s="212"/>
      <c r="EX70" s="212"/>
      <c r="EY70" s="212"/>
      <c r="EZ70" s="212"/>
      <c r="FA70" s="212"/>
      <c r="FB70" s="212"/>
      <c r="FC70" s="212"/>
      <c r="FD70" s="212"/>
      <c r="FE70" s="212"/>
      <c r="FF70" s="212"/>
      <c r="FG70" s="212"/>
      <c r="FH70" s="212"/>
      <c r="FI70" s="212"/>
      <c r="FJ70" s="212"/>
      <c r="FK70" s="212">
        <v>0</v>
      </c>
      <c r="FL70" s="212">
        <v>0</v>
      </c>
      <c r="FM70" s="212">
        <v>0</v>
      </c>
      <c r="FN70" s="212">
        <v>0</v>
      </c>
      <c r="FO70" s="213">
        <v>0</v>
      </c>
      <c r="FP70" s="213">
        <v>0</v>
      </c>
      <c r="FQ70" s="213">
        <v>0</v>
      </c>
      <c r="FR70" s="213">
        <v>0</v>
      </c>
      <c r="FS70" s="215">
        <f t="shared" si="181"/>
        <v>11603549</v>
      </c>
      <c r="FT70" s="215">
        <f t="shared" si="182"/>
        <v>8702662</v>
      </c>
      <c r="FU70" s="215">
        <f t="shared" si="183"/>
        <v>8702662</v>
      </c>
      <c r="FV70" s="215">
        <f t="shared" si="184"/>
        <v>2900887</v>
      </c>
      <c r="FW70" s="216"/>
      <c r="FX70" s="217"/>
    </row>
    <row r="71" spans="1:180" s="218" customFormat="1" ht="27" thickTop="1" thickBot="1" x14ac:dyDescent="0.35">
      <c r="A71" s="214" t="s">
        <v>867</v>
      </c>
      <c r="B71" s="213">
        <f t="shared" si="180"/>
        <v>17629920</v>
      </c>
      <c r="C71" s="212">
        <v>0</v>
      </c>
      <c r="D71" s="212">
        <v>0</v>
      </c>
      <c r="E71" s="212">
        <v>0</v>
      </c>
      <c r="F71" s="212">
        <v>0</v>
      </c>
      <c r="G71" s="212">
        <v>0</v>
      </c>
      <c r="H71" s="212">
        <v>0</v>
      </c>
      <c r="I71" s="212">
        <v>0</v>
      </c>
      <c r="J71" s="212">
        <v>0</v>
      </c>
      <c r="K71" s="212">
        <v>0</v>
      </c>
      <c r="L71" s="212">
        <v>0</v>
      </c>
      <c r="M71" s="212">
        <v>0</v>
      </c>
      <c r="N71" s="212">
        <v>0</v>
      </c>
      <c r="O71" s="212">
        <v>0</v>
      </c>
      <c r="P71" s="212">
        <v>0</v>
      </c>
      <c r="Q71" s="212">
        <v>0</v>
      </c>
      <c r="R71" s="212">
        <v>0</v>
      </c>
      <c r="S71" s="212">
        <v>0</v>
      </c>
      <c r="T71" s="212">
        <v>0</v>
      </c>
      <c r="U71" s="212">
        <v>0</v>
      </c>
      <c r="V71" s="212">
        <v>0</v>
      </c>
      <c r="W71" s="212">
        <v>0</v>
      </c>
      <c r="X71" s="212">
        <v>0</v>
      </c>
      <c r="Y71" s="212">
        <v>0</v>
      </c>
      <c r="Z71" s="212">
        <v>0</v>
      </c>
      <c r="AA71" s="212">
        <v>0</v>
      </c>
      <c r="AB71" s="212">
        <v>0</v>
      </c>
      <c r="AC71" s="212">
        <v>0</v>
      </c>
      <c r="AD71" s="212">
        <v>0</v>
      </c>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v>17629920</v>
      </c>
      <c r="BD71" s="212">
        <v>17629920</v>
      </c>
      <c r="BE71" s="212">
        <v>17629920</v>
      </c>
      <c r="BF71" s="212">
        <v>17629920</v>
      </c>
      <c r="BG71" s="212"/>
      <c r="BH71" s="212"/>
      <c r="BI71" s="212"/>
      <c r="BJ71" s="212"/>
      <c r="BK71" s="212"/>
      <c r="BL71" s="212"/>
      <c r="BM71" s="212"/>
      <c r="BN71" s="212"/>
      <c r="BO71" s="212"/>
      <c r="BP71" s="212"/>
      <c r="BQ71" s="212"/>
      <c r="BR71" s="212"/>
      <c r="BS71" s="212"/>
      <c r="BT71" s="212"/>
      <c r="BU71" s="212"/>
      <c r="BV71" s="212"/>
      <c r="BW71" s="212"/>
      <c r="BX71" s="212"/>
      <c r="BY71" s="212"/>
      <c r="BZ71" s="212"/>
      <c r="CA71" s="212"/>
      <c r="CB71" s="212"/>
      <c r="CC71" s="212"/>
      <c r="CD71" s="212"/>
      <c r="CE71" s="212"/>
      <c r="CF71" s="212"/>
      <c r="CG71" s="212"/>
      <c r="CH71" s="212"/>
      <c r="CI71" s="212"/>
      <c r="CJ71" s="212"/>
      <c r="CK71" s="212"/>
      <c r="CL71" s="212"/>
      <c r="CM71" s="212"/>
      <c r="CN71" s="212"/>
      <c r="CO71" s="212"/>
      <c r="CP71" s="212"/>
      <c r="CQ71" s="212"/>
      <c r="CR71" s="212"/>
      <c r="CS71" s="212"/>
      <c r="CT71" s="212"/>
      <c r="CU71" s="212"/>
      <c r="CV71" s="212"/>
      <c r="CW71" s="212"/>
      <c r="CX71" s="212"/>
      <c r="CY71" s="212"/>
      <c r="CZ71" s="212"/>
      <c r="DA71" s="212"/>
      <c r="DB71" s="212"/>
      <c r="DC71" s="212"/>
      <c r="DD71" s="212"/>
      <c r="DE71" s="212"/>
      <c r="DF71" s="212"/>
      <c r="DG71" s="212"/>
      <c r="DH71" s="212"/>
      <c r="DI71" s="212"/>
      <c r="DJ71" s="212"/>
      <c r="DK71" s="212"/>
      <c r="DL71" s="212"/>
      <c r="DM71" s="212"/>
      <c r="DN71" s="212"/>
      <c r="DO71" s="212"/>
      <c r="DP71" s="212"/>
      <c r="DQ71" s="212"/>
      <c r="DR71" s="212"/>
      <c r="DS71" s="212"/>
      <c r="DT71" s="212"/>
      <c r="DU71" s="212"/>
      <c r="DV71" s="212"/>
      <c r="DW71" s="212"/>
      <c r="DX71" s="212"/>
      <c r="DY71" s="212"/>
      <c r="DZ71" s="212"/>
      <c r="EA71" s="212"/>
      <c r="EB71" s="212"/>
      <c r="EC71" s="212"/>
      <c r="ED71" s="212"/>
      <c r="EE71" s="212"/>
      <c r="EF71" s="212"/>
      <c r="EG71" s="212"/>
      <c r="EH71" s="212"/>
      <c r="EI71" s="212"/>
      <c r="EJ71" s="212"/>
      <c r="EK71" s="212"/>
      <c r="EL71" s="212"/>
      <c r="EM71" s="212"/>
      <c r="EN71" s="212"/>
      <c r="EO71" s="212"/>
      <c r="EP71" s="212"/>
      <c r="EQ71" s="212"/>
      <c r="ER71" s="212"/>
      <c r="ES71" s="212"/>
      <c r="ET71" s="212"/>
      <c r="EU71" s="212"/>
      <c r="EV71" s="212"/>
      <c r="EW71" s="212"/>
      <c r="EX71" s="212"/>
      <c r="EY71" s="212"/>
      <c r="EZ71" s="212"/>
      <c r="FA71" s="212"/>
      <c r="FB71" s="212"/>
      <c r="FC71" s="212"/>
      <c r="FD71" s="212"/>
      <c r="FE71" s="212"/>
      <c r="FF71" s="212"/>
      <c r="FG71" s="212"/>
      <c r="FH71" s="212"/>
      <c r="FI71" s="212"/>
      <c r="FJ71" s="212"/>
      <c r="FK71" s="212">
        <v>0</v>
      </c>
      <c r="FL71" s="212">
        <v>0</v>
      </c>
      <c r="FM71" s="212">
        <v>0</v>
      </c>
      <c r="FN71" s="212">
        <v>0</v>
      </c>
      <c r="FO71" s="213">
        <v>0</v>
      </c>
      <c r="FP71" s="213">
        <v>0</v>
      </c>
      <c r="FQ71" s="213">
        <v>0</v>
      </c>
      <c r="FR71" s="213">
        <v>0</v>
      </c>
      <c r="FS71" s="215">
        <f t="shared" si="181"/>
        <v>17629920</v>
      </c>
      <c r="FT71" s="215">
        <f t="shared" si="182"/>
        <v>17629920</v>
      </c>
      <c r="FU71" s="215">
        <f t="shared" si="183"/>
        <v>17629920</v>
      </c>
      <c r="FV71" s="215">
        <f t="shared" si="184"/>
        <v>17629920</v>
      </c>
      <c r="FW71" s="216"/>
      <c r="FX71" s="217"/>
    </row>
    <row r="72" spans="1:180" s="218" customFormat="1" ht="14" thickTop="1" thickBot="1" x14ac:dyDescent="0.35">
      <c r="A72" s="214" t="s">
        <v>774</v>
      </c>
      <c r="B72" s="213">
        <f t="shared" si="180"/>
        <v>27537211</v>
      </c>
      <c r="C72" s="212">
        <v>0</v>
      </c>
      <c r="D72" s="212">
        <v>0</v>
      </c>
      <c r="E72" s="212">
        <v>0</v>
      </c>
      <c r="F72" s="212">
        <v>0</v>
      </c>
      <c r="G72" s="212">
        <v>0</v>
      </c>
      <c r="H72" s="212">
        <v>0</v>
      </c>
      <c r="I72" s="212">
        <v>0</v>
      </c>
      <c r="J72" s="212">
        <v>0</v>
      </c>
      <c r="K72" s="212">
        <v>0</v>
      </c>
      <c r="L72" s="212">
        <v>0</v>
      </c>
      <c r="M72" s="212">
        <v>0</v>
      </c>
      <c r="N72" s="212">
        <v>0</v>
      </c>
      <c r="O72" s="212">
        <v>0</v>
      </c>
      <c r="P72" s="212">
        <v>0</v>
      </c>
      <c r="Q72" s="212">
        <v>0</v>
      </c>
      <c r="R72" s="212">
        <v>0</v>
      </c>
      <c r="S72" s="212">
        <v>0</v>
      </c>
      <c r="T72" s="212">
        <v>0</v>
      </c>
      <c r="U72" s="212">
        <v>0</v>
      </c>
      <c r="V72" s="212">
        <v>0</v>
      </c>
      <c r="W72" s="212">
        <v>0</v>
      </c>
      <c r="X72" s="212">
        <v>0</v>
      </c>
      <c r="Y72" s="212">
        <v>0</v>
      </c>
      <c r="Z72" s="212">
        <v>0</v>
      </c>
      <c r="AA72" s="212">
        <v>0</v>
      </c>
      <c r="AB72" s="212">
        <v>0</v>
      </c>
      <c r="AC72" s="212">
        <v>0</v>
      </c>
      <c r="AD72" s="212">
        <v>0</v>
      </c>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v>27537211</v>
      </c>
      <c r="BD72" s="212">
        <v>26339940</v>
      </c>
      <c r="BE72" s="212">
        <v>26339940</v>
      </c>
      <c r="BF72" s="212">
        <v>26339940</v>
      </c>
      <c r="BG72" s="212"/>
      <c r="BH72" s="212"/>
      <c r="BI72" s="212"/>
      <c r="BJ72" s="212"/>
      <c r="BK72" s="212"/>
      <c r="BL72" s="212"/>
      <c r="BM72" s="212"/>
      <c r="BN72" s="212"/>
      <c r="BO72" s="212"/>
      <c r="BP72" s="212"/>
      <c r="BQ72" s="212"/>
      <c r="BR72" s="212"/>
      <c r="BS72" s="212"/>
      <c r="BT72" s="212"/>
      <c r="BU72" s="212"/>
      <c r="BV72" s="212"/>
      <c r="BW72" s="212"/>
      <c r="BX72" s="212"/>
      <c r="BY72" s="212"/>
      <c r="BZ72" s="212"/>
      <c r="CA72" s="212"/>
      <c r="CB72" s="212"/>
      <c r="CC72" s="212"/>
      <c r="CD72" s="212"/>
      <c r="CE72" s="212"/>
      <c r="CF72" s="212"/>
      <c r="CG72" s="212"/>
      <c r="CH72" s="212"/>
      <c r="CI72" s="212"/>
      <c r="CJ72" s="212"/>
      <c r="CK72" s="212"/>
      <c r="CL72" s="212"/>
      <c r="CM72" s="212"/>
      <c r="CN72" s="212"/>
      <c r="CO72" s="212"/>
      <c r="CP72" s="212"/>
      <c r="CQ72" s="212"/>
      <c r="CR72" s="212"/>
      <c r="CS72" s="212"/>
      <c r="CT72" s="212"/>
      <c r="CU72" s="212"/>
      <c r="CV72" s="212"/>
      <c r="CW72" s="212"/>
      <c r="CX72" s="212"/>
      <c r="CY72" s="212"/>
      <c r="CZ72" s="212"/>
      <c r="DA72" s="212"/>
      <c r="DB72" s="212"/>
      <c r="DC72" s="212"/>
      <c r="DD72" s="212"/>
      <c r="DE72" s="212"/>
      <c r="DF72" s="212"/>
      <c r="DG72" s="212"/>
      <c r="DH72" s="212"/>
      <c r="DI72" s="212"/>
      <c r="DJ72" s="212"/>
      <c r="DK72" s="212"/>
      <c r="DL72" s="212"/>
      <c r="DM72" s="212"/>
      <c r="DN72" s="212"/>
      <c r="DO72" s="212"/>
      <c r="DP72" s="212"/>
      <c r="DQ72" s="212"/>
      <c r="DR72" s="212"/>
      <c r="DS72" s="212"/>
      <c r="DT72" s="212"/>
      <c r="DU72" s="212"/>
      <c r="DV72" s="212"/>
      <c r="DW72" s="212"/>
      <c r="DX72" s="212"/>
      <c r="DY72" s="212"/>
      <c r="DZ72" s="212"/>
      <c r="EA72" s="212"/>
      <c r="EB72" s="212"/>
      <c r="EC72" s="212"/>
      <c r="ED72" s="212"/>
      <c r="EE72" s="212"/>
      <c r="EF72" s="212"/>
      <c r="EG72" s="212"/>
      <c r="EH72" s="212"/>
      <c r="EI72" s="212"/>
      <c r="EJ72" s="212"/>
      <c r="EK72" s="212"/>
      <c r="EL72" s="212"/>
      <c r="EM72" s="212"/>
      <c r="EN72" s="212"/>
      <c r="EO72" s="212"/>
      <c r="EP72" s="212"/>
      <c r="EQ72" s="212"/>
      <c r="ER72" s="212"/>
      <c r="ES72" s="212"/>
      <c r="ET72" s="212"/>
      <c r="EU72" s="212"/>
      <c r="EV72" s="212"/>
      <c r="EW72" s="212"/>
      <c r="EX72" s="212"/>
      <c r="EY72" s="212"/>
      <c r="EZ72" s="212"/>
      <c r="FA72" s="212"/>
      <c r="FB72" s="212"/>
      <c r="FC72" s="212"/>
      <c r="FD72" s="212"/>
      <c r="FE72" s="212"/>
      <c r="FF72" s="212"/>
      <c r="FG72" s="212"/>
      <c r="FH72" s="212"/>
      <c r="FI72" s="212"/>
      <c r="FJ72" s="212"/>
      <c r="FK72" s="212">
        <v>0</v>
      </c>
      <c r="FL72" s="212">
        <v>0</v>
      </c>
      <c r="FM72" s="212">
        <v>0</v>
      </c>
      <c r="FN72" s="212">
        <v>0</v>
      </c>
      <c r="FO72" s="213">
        <v>0</v>
      </c>
      <c r="FP72" s="213">
        <v>0</v>
      </c>
      <c r="FQ72" s="213">
        <v>0</v>
      </c>
      <c r="FR72" s="213">
        <v>0</v>
      </c>
      <c r="FS72" s="215">
        <f t="shared" si="181"/>
        <v>27537211</v>
      </c>
      <c r="FT72" s="215">
        <f t="shared" si="182"/>
        <v>26339940</v>
      </c>
      <c r="FU72" s="215">
        <f t="shared" si="183"/>
        <v>26339940</v>
      </c>
      <c r="FV72" s="215">
        <f t="shared" si="184"/>
        <v>26339940</v>
      </c>
      <c r="FW72" s="216"/>
      <c r="FX72" s="217"/>
    </row>
    <row r="73" spans="1:180" s="218" customFormat="1" ht="14" thickTop="1" thickBot="1" x14ac:dyDescent="0.4">
      <c r="A73" s="249" t="s">
        <v>775</v>
      </c>
      <c r="B73" s="250">
        <f>SUM(B74:B78)</f>
        <v>3549464516</v>
      </c>
      <c r="C73" s="250">
        <f t="shared" ref="C73:EL73" si="185">SUM(C74:C78)</f>
        <v>0</v>
      </c>
      <c r="D73" s="250">
        <f t="shared" si="185"/>
        <v>0</v>
      </c>
      <c r="E73" s="250">
        <f t="shared" si="185"/>
        <v>0</v>
      </c>
      <c r="F73" s="250">
        <f t="shared" si="185"/>
        <v>0</v>
      </c>
      <c r="G73" s="250">
        <f>SUM(G74:G78)</f>
        <v>0</v>
      </c>
      <c r="H73" s="250">
        <f>SUM(H74:H78)</f>
        <v>0</v>
      </c>
      <c r="I73" s="250">
        <f>SUM(I74:I78)</f>
        <v>0</v>
      </c>
      <c r="J73" s="250">
        <f>SUM(J74:J78)</f>
        <v>0</v>
      </c>
      <c r="K73" s="250">
        <f t="shared" si="185"/>
        <v>0</v>
      </c>
      <c r="L73" s="250">
        <f t="shared" si="185"/>
        <v>0</v>
      </c>
      <c r="M73" s="250">
        <f t="shared" si="185"/>
        <v>0</v>
      </c>
      <c r="N73" s="250">
        <f t="shared" si="185"/>
        <v>0</v>
      </c>
      <c r="O73" s="250">
        <f t="shared" ref="O73:Z73" si="186">SUM(O74:O78)</f>
        <v>0</v>
      </c>
      <c r="P73" s="250">
        <f t="shared" si="186"/>
        <v>0</v>
      </c>
      <c r="Q73" s="250">
        <f t="shared" si="186"/>
        <v>0</v>
      </c>
      <c r="R73" s="250">
        <f t="shared" si="186"/>
        <v>0</v>
      </c>
      <c r="S73" s="250">
        <f t="shared" si="186"/>
        <v>0</v>
      </c>
      <c r="T73" s="250">
        <f t="shared" si="186"/>
        <v>0</v>
      </c>
      <c r="U73" s="250">
        <f t="shared" si="186"/>
        <v>0</v>
      </c>
      <c r="V73" s="250">
        <f t="shared" si="186"/>
        <v>0</v>
      </c>
      <c r="W73" s="250">
        <f t="shared" si="186"/>
        <v>0</v>
      </c>
      <c r="X73" s="250">
        <f t="shared" si="186"/>
        <v>0</v>
      </c>
      <c r="Y73" s="250">
        <f t="shared" si="186"/>
        <v>0</v>
      </c>
      <c r="Z73" s="250">
        <f t="shared" si="186"/>
        <v>0</v>
      </c>
      <c r="AA73" s="250">
        <f t="shared" si="185"/>
        <v>0</v>
      </c>
      <c r="AB73" s="250">
        <f t="shared" si="185"/>
        <v>0</v>
      </c>
      <c r="AC73" s="250">
        <f t="shared" si="185"/>
        <v>0</v>
      </c>
      <c r="AD73" s="250">
        <f t="shared" si="185"/>
        <v>0</v>
      </c>
      <c r="AE73" s="250">
        <f t="shared" si="185"/>
        <v>0</v>
      </c>
      <c r="AF73" s="250">
        <f t="shared" si="185"/>
        <v>0</v>
      </c>
      <c r="AG73" s="250">
        <f t="shared" si="185"/>
        <v>0</v>
      </c>
      <c r="AH73" s="250">
        <f t="shared" si="185"/>
        <v>0</v>
      </c>
      <c r="AI73" s="250">
        <f t="shared" ref="AI73:AP73" si="187">SUM(AI74:AI78)</f>
        <v>54450672</v>
      </c>
      <c r="AJ73" s="250">
        <f t="shared" si="187"/>
        <v>54142658</v>
      </c>
      <c r="AK73" s="250">
        <f t="shared" si="187"/>
        <v>54142658</v>
      </c>
      <c r="AL73" s="250">
        <f t="shared" si="187"/>
        <v>54142658</v>
      </c>
      <c r="AM73" s="250">
        <f t="shared" si="187"/>
        <v>0</v>
      </c>
      <c r="AN73" s="250">
        <f t="shared" si="187"/>
        <v>0</v>
      </c>
      <c r="AO73" s="250">
        <f t="shared" si="187"/>
        <v>0</v>
      </c>
      <c r="AP73" s="250">
        <f t="shared" si="187"/>
        <v>0</v>
      </c>
      <c r="AQ73" s="250">
        <f t="shared" si="185"/>
        <v>0</v>
      </c>
      <c r="AR73" s="250">
        <f t="shared" si="185"/>
        <v>0</v>
      </c>
      <c r="AS73" s="250">
        <f t="shared" si="185"/>
        <v>0</v>
      </c>
      <c r="AT73" s="250">
        <f t="shared" si="185"/>
        <v>0</v>
      </c>
      <c r="AU73" s="250">
        <f t="shared" ref="AU73:BB73" si="188">SUM(AU74:AU78)</f>
        <v>0</v>
      </c>
      <c r="AV73" s="250">
        <f t="shared" si="188"/>
        <v>0</v>
      </c>
      <c r="AW73" s="250">
        <f t="shared" si="188"/>
        <v>0</v>
      </c>
      <c r="AX73" s="250">
        <f t="shared" si="188"/>
        <v>0</v>
      </c>
      <c r="AY73" s="250">
        <f t="shared" si="188"/>
        <v>0</v>
      </c>
      <c r="AZ73" s="250">
        <f t="shared" si="188"/>
        <v>0</v>
      </c>
      <c r="BA73" s="250">
        <f t="shared" si="188"/>
        <v>0</v>
      </c>
      <c r="BB73" s="250">
        <f t="shared" si="188"/>
        <v>0</v>
      </c>
      <c r="BC73" s="250">
        <f t="shared" si="185"/>
        <v>3037663688</v>
      </c>
      <c r="BD73" s="250">
        <f t="shared" si="185"/>
        <v>3028475334</v>
      </c>
      <c r="BE73" s="250">
        <f t="shared" si="185"/>
        <v>3028475334</v>
      </c>
      <c r="BF73" s="250">
        <f t="shared" si="185"/>
        <v>3013483261</v>
      </c>
      <c r="BG73" s="250">
        <f t="shared" ref="BG73:BN73" si="189">SUM(BG74:BG78)</f>
        <v>0</v>
      </c>
      <c r="BH73" s="250">
        <f t="shared" si="189"/>
        <v>0</v>
      </c>
      <c r="BI73" s="250">
        <f t="shared" si="189"/>
        <v>0</v>
      </c>
      <c r="BJ73" s="250">
        <f t="shared" si="189"/>
        <v>0</v>
      </c>
      <c r="BK73" s="250">
        <f t="shared" si="189"/>
        <v>0</v>
      </c>
      <c r="BL73" s="250">
        <f t="shared" si="189"/>
        <v>0</v>
      </c>
      <c r="BM73" s="250">
        <f t="shared" si="189"/>
        <v>0</v>
      </c>
      <c r="BN73" s="250">
        <f t="shared" si="189"/>
        <v>0</v>
      </c>
      <c r="BO73" s="250">
        <f t="shared" si="185"/>
        <v>0</v>
      </c>
      <c r="BP73" s="250">
        <f t="shared" si="185"/>
        <v>0</v>
      </c>
      <c r="BQ73" s="250">
        <f t="shared" si="185"/>
        <v>0</v>
      </c>
      <c r="BR73" s="250">
        <f t="shared" si="185"/>
        <v>0</v>
      </c>
      <c r="BS73" s="250">
        <f t="shared" si="185"/>
        <v>0</v>
      </c>
      <c r="BT73" s="250">
        <f t="shared" si="185"/>
        <v>0</v>
      </c>
      <c r="BU73" s="250">
        <f t="shared" si="185"/>
        <v>0</v>
      </c>
      <c r="BV73" s="250">
        <f t="shared" si="185"/>
        <v>0</v>
      </c>
      <c r="BW73" s="250">
        <f t="shared" si="185"/>
        <v>0</v>
      </c>
      <c r="BX73" s="250">
        <f t="shared" si="185"/>
        <v>0</v>
      </c>
      <c r="BY73" s="250">
        <f t="shared" si="185"/>
        <v>0</v>
      </c>
      <c r="BZ73" s="250">
        <f t="shared" si="185"/>
        <v>0</v>
      </c>
      <c r="CA73" s="250">
        <f t="shared" ref="CA73:CH73" si="190">SUM(CA74:CA78)</f>
        <v>0</v>
      </c>
      <c r="CB73" s="250">
        <f t="shared" si="190"/>
        <v>0</v>
      </c>
      <c r="CC73" s="250">
        <f t="shared" si="190"/>
        <v>0</v>
      </c>
      <c r="CD73" s="250">
        <f t="shared" si="190"/>
        <v>0</v>
      </c>
      <c r="CE73" s="250">
        <f t="shared" si="190"/>
        <v>0</v>
      </c>
      <c r="CF73" s="250">
        <f t="shared" si="190"/>
        <v>0</v>
      </c>
      <c r="CG73" s="250">
        <f t="shared" si="190"/>
        <v>0</v>
      </c>
      <c r="CH73" s="250">
        <f t="shared" si="190"/>
        <v>0</v>
      </c>
      <c r="CI73" s="250">
        <f t="shared" si="185"/>
        <v>0</v>
      </c>
      <c r="CJ73" s="250">
        <f t="shared" si="185"/>
        <v>0</v>
      </c>
      <c r="CK73" s="250">
        <f t="shared" si="185"/>
        <v>0</v>
      </c>
      <c r="CL73" s="250">
        <f t="shared" si="185"/>
        <v>0</v>
      </c>
      <c r="CM73" s="250">
        <f t="shared" ref="CM73:CP73" si="191">SUM(CM74:CM78)</f>
        <v>0</v>
      </c>
      <c r="CN73" s="250">
        <f t="shared" si="191"/>
        <v>0</v>
      </c>
      <c r="CO73" s="250">
        <f t="shared" si="191"/>
        <v>0</v>
      </c>
      <c r="CP73" s="250">
        <f t="shared" si="191"/>
        <v>0</v>
      </c>
      <c r="CQ73" s="250">
        <f t="shared" si="185"/>
        <v>0</v>
      </c>
      <c r="CR73" s="250">
        <f t="shared" si="185"/>
        <v>0</v>
      </c>
      <c r="CS73" s="250">
        <f t="shared" si="185"/>
        <v>0</v>
      </c>
      <c r="CT73" s="250">
        <f t="shared" si="185"/>
        <v>0</v>
      </c>
      <c r="CU73" s="250">
        <f t="shared" si="185"/>
        <v>0</v>
      </c>
      <c r="CV73" s="250">
        <f t="shared" si="185"/>
        <v>0</v>
      </c>
      <c r="CW73" s="250">
        <f t="shared" si="185"/>
        <v>0</v>
      </c>
      <c r="CX73" s="250">
        <f t="shared" si="185"/>
        <v>0</v>
      </c>
      <c r="CY73" s="250">
        <f t="shared" ref="CY73:DB73" si="192">SUM(CY74:CY78)</f>
        <v>0</v>
      </c>
      <c r="CZ73" s="250">
        <f t="shared" si="192"/>
        <v>0</v>
      </c>
      <c r="DA73" s="250">
        <f t="shared" si="192"/>
        <v>0</v>
      </c>
      <c r="DB73" s="250">
        <f t="shared" si="192"/>
        <v>0</v>
      </c>
      <c r="DC73" s="250">
        <f t="shared" si="185"/>
        <v>0</v>
      </c>
      <c r="DD73" s="250">
        <f t="shared" si="185"/>
        <v>0</v>
      </c>
      <c r="DE73" s="250">
        <f t="shared" si="185"/>
        <v>0</v>
      </c>
      <c r="DF73" s="250">
        <f t="shared" si="185"/>
        <v>0</v>
      </c>
      <c r="DG73" s="250">
        <f>SUM(DG74:DG78)</f>
        <v>0</v>
      </c>
      <c r="DH73" s="250">
        <f>SUM(DH74:DH78)</f>
        <v>0</v>
      </c>
      <c r="DI73" s="250">
        <f>SUM(DI74:DI78)</f>
        <v>0</v>
      </c>
      <c r="DJ73" s="250">
        <f>SUM(DJ74:DJ78)</f>
        <v>0</v>
      </c>
      <c r="DK73" s="250">
        <f t="shared" si="185"/>
        <v>0</v>
      </c>
      <c r="DL73" s="250">
        <f t="shared" si="185"/>
        <v>0</v>
      </c>
      <c r="DM73" s="250">
        <f t="shared" si="185"/>
        <v>0</v>
      </c>
      <c r="DN73" s="250">
        <f t="shared" si="185"/>
        <v>0</v>
      </c>
      <c r="DO73" s="250">
        <f t="shared" si="185"/>
        <v>0</v>
      </c>
      <c r="DP73" s="250">
        <f t="shared" si="185"/>
        <v>0</v>
      </c>
      <c r="DQ73" s="250">
        <f t="shared" si="185"/>
        <v>0</v>
      </c>
      <c r="DR73" s="250">
        <f t="shared" si="185"/>
        <v>0</v>
      </c>
      <c r="DS73" s="250">
        <f t="shared" ref="DS73:DV73" si="193">SUM(DS74:DS78)</f>
        <v>196227639</v>
      </c>
      <c r="DT73" s="250">
        <f t="shared" si="193"/>
        <v>86841680</v>
      </c>
      <c r="DU73" s="250">
        <f t="shared" si="193"/>
        <v>86841680</v>
      </c>
      <c r="DV73" s="250">
        <f t="shared" si="193"/>
        <v>86841680</v>
      </c>
      <c r="DW73" s="250">
        <f t="shared" si="185"/>
        <v>0</v>
      </c>
      <c r="DX73" s="250">
        <f t="shared" si="185"/>
        <v>0</v>
      </c>
      <c r="DY73" s="250">
        <f t="shared" si="185"/>
        <v>0</v>
      </c>
      <c r="DZ73" s="250">
        <f t="shared" si="185"/>
        <v>0</v>
      </c>
      <c r="EA73" s="250">
        <f t="shared" si="185"/>
        <v>0</v>
      </c>
      <c r="EB73" s="250">
        <f t="shared" si="185"/>
        <v>0</v>
      </c>
      <c r="EC73" s="250">
        <f t="shared" si="185"/>
        <v>0</v>
      </c>
      <c r="ED73" s="250">
        <f t="shared" si="185"/>
        <v>0</v>
      </c>
      <c r="EE73" s="250">
        <f t="shared" si="185"/>
        <v>0</v>
      </c>
      <c r="EF73" s="250">
        <f t="shared" si="185"/>
        <v>0</v>
      </c>
      <c r="EG73" s="250">
        <f t="shared" si="185"/>
        <v>0</v>
      </c>
      <c r="EH73" s="250">
        <f t="shared" si="185"/>
        <v>0</v>
      </c>
      <c r="EI73" s="250">
        <f t="shared" si="185"/>
        <v>0</v>
      </c>
      <c r="EJ73" s="250">
        <f t="shared" si="185"/>
        <v>0</v>
      </c>
      <c r="EK73" s="250">
        <f t="shared" si="185"/>
        <v>0</v>
      </c>
      <c r="EL73" s="250">
        <f t="shared" si="185"/>
        <v>0</v>
      </c>
      <c r="EM73" s="250">
        <f t="shared" ref="EM73:FR73" si="194">SUM(EM74:EM78)</f>
        <v>261122517</v>
      </c>
      <c r="EN73" s="250">
        <f t="shared" si="194"/>
        <v>246167938</v>
      </c>
      <c r="EO73" s="250">
        <f t="shared" si="194"/>
        <v>246167938</v>
      </c>
      <c r="EP73" s="250">
        <f t="shared" si="194"/>
        <v>242074931</v>
      </c>
      <c r="EQ73" s="250">
        <f t="shared" si="194"/>
        <v>0</v>
      </c>
      <c r="ER73" s="250">
        <f t="shared" si="194"/>
        <v>0</v>
      </c>
      <c r="ES73" s="250">
        <f t="shared" si="194"/>
        <v>0</v>
      </c>
      <c r="ET73" s="250">
        <f t="shared" si="194"/>
        <v>0</v>
      </c>
      <c r="EU73" s="250">
        <f t="shared" si="194"/>
        <v>0</v>
      </c>
      <c r="EV73" s="250">
        <f t="shared" si="194"/>
        <v>0</v>
      </c>
      <c r="EW73" s="250">
        <f t="shared" si="194"/>
        <v>0</v>
      </c>
      <c r="EX73" s="250">
        <f t="shared" si="194"/>
        <v>0</v>
      </c>
      <c r="EY73" s="250">
        <f t="shared" ref="EY73:FB73" si="195">SUM(EY74:EY78)</f>
        <v>0</v>
      </c>
      <c r="EZ73" s="250">
        <f t="shared" si="195"/>
        <v>0</v>
      </c>
      <c r="FA73" s="250">
        <f t="shared" si="195"/>
        <v>0</v>
      </c>
      <c r="FB73" s="250">
        <f t="shared" si="195"/>
        <v>0</v>
      </c>
      <c r="FC73" s="250">
        <f t="shared" si="194"/>
        <v>0</v>
      </c>
      <c r="FD73" s="250">
        <f t="shared" si="194"/>
        <v>0</v>
      </c>
      <c r="FE73" s="250">
        <f t="shared" si="194"/>
        <v>0</v>
      </c>
      <c r="FF73" s="250">
        <f t="shared" si="194"/>
        <v>0</v>
      </c>
      <c r="FG73" s="250">
        <f t="shared" si="194"/>
        <v>0</v>
      </c>
      <c r="FH73" s="250">
        <f t="shared" si="194"/>
        <v>0</v>
      </c>
      <c r="FI73" s="250">
        <f t="shared" si="194"/>
        <v>0</v>
      </c>
      <c r="FJ73" s="250">
        <f t="shared" si="194"/>
        <v>0</v>
      </c>
      <c r="FK73" s="250">
        <f t="shared" si="194"/>
        <v>0</v>
      </c>
      <c r="FL73" s="250">
        <f t="shared" si="194"/>
        <v>0</v>
      </c>
      <c r="FM73" s="250">
        <f t="shared" si="194"/>
        <v>0</v>
      </c>
      <c r="FN73" s="250">
        <f t="shared" si="194"/>
        <v>0</v>
      </c>
      <c r="FO73" s="250">
        <f t="shared" si="194"/>
        <v>0</v>
      </c>
      <c r="FP73" s="250">
        <f t="shared" si="194"/>
        <v>0</v>
      </c>
      <c r="FQ73" s="250">
        <f t="shared" si="194"/>
        <v>0</v>
      </c>
      <c r="FR73" s="250">
        <f t="shared" si="194"/>
        <v>0</v>
      </c>
      <c r="FS73" s="250">
        <f t="shared" si="181"/>
        <v>3549464516</v>
      </c>
      <c r="FT73" s="250">
        <f t="shared" si="182"/>
        <v>3415627610</v>
      </c>
      <c r="FU73" s="250">
        <f t="shared" si="183"/>
        <v>3415627610</v>
      </c>
      <c r="FV73" s="250">
        <f t="shared" si="184"/>
        <v>3396542530</v>
      </c>
      <c r="FW73" s="216"/>
      <c r="FX73" s="217"/>
    </row>
    <row r="74" spans="1:180" s="218" customFormat="1" ht="14" thickTop="1" thickBot="1" x14ac:dyDescent="0.35">
      <c r="A74" s="214" t="s">
        <v>776</v>
      </c>
      <c r="B74" s="213">
        <f t="shared" ref="B74:B78" si="196">+C74+G74+K74+O74+S74+W74+AA74+AE74+AI74+AM74+AQ74+AU74+AY74+BC74+BG74+BK74+BO74+BS74+BW74+CA74+CE74+CI74+CM74+CQ74+CU74+CY74+DC74+DG74+DK74+DO74+DS74+DW74+EA74+EE74+EI74+EM74+EQ74+EU74+EY74+FC74+FG74+FK74+FO74</f>
        <v>2889306476</v>
      </c>
      <c r="C74" s="212">
        <v>0</v>
      </c>
      <c r="D74" s="212">
        <v>0</v>
      </c>
      <c r="E74" s="212">
        <v>0</v>
      </c>
      <c r="F74" s="212">
        <v>0</v>
      </c>
      <c r="G74" s="212">
        <v>0</v>
      </c>
      <c r="H74" s="212">
        <v>0</v>
      </c>
      <c r="I74" s="212">
        <v>0</v>
      </c>
      <c r="J74" s="212">
        <v>0</v>
      </c>
      <c r="K74" s="212">
        <v>0</v>
      </c>
      <c r="L74" s="212">
        <v>0</v>
      </c>
      <c r="M74" s="212">
        <v>0</v>
      </c>
      <c r="N74" s="212">
        <v>0</v>
      </c>
      <c r="O74" s="212">
        <v>0</v>
      </c>
      <c r="P74" s="212">
        <v>0</v>
      </c>
      <c r="Q74" s="212">
        <v>0</v>
      </c>
      <c r="R74" s="212">
        <v>0</v>
      </c>
      <c r="S74" s="212">
        <v>0</v>
      </c>
      <c r="T74" s="212">
        <v>0</v>
      </c>
      <c r="U74" s="212">
        <v>0</v>
      </c>
      <c r="V74" s="212">
        <v>0</v>
      </c>
      <c r="W74" s="212">
        <v>0</v>
      </c>
      <c r="X74" s="212">
        <v>0</v>
      </c>
      <c r="Y74" s="212">
        <v>0</v>
      </c>
      <c r="Z74" s="212">
        <v>0</v>
      </c>
      <c r="AA74" s="212">
        <v>0</v>
      </c>
      <c r="AB74" s="212">
        <v>0</v>
      </c>
      <c r="AC74" s="212">
        <v>0</v>
      </c>
      <c r="AD74" s="212">
        <v>0</v>
      </c>
      <c r="AE74" s="212">
        <v>0</v>
      </c>
      <c r="AF74" s="212">
        <v>0</v>
      </c>
      <c r="AG74" s="212">
        <v>0</v>
      </c>
      <c r="AH74" s="212">
        <v>0</v>
      </c>
      <c r="AI74" s="212"/>
      <c r="AJ74" s="212"/>
      <c r="AK74" s="212"/>
      <c r="AL74" s="212"/>
      <c r="AM74" s="212"/>
      <c r="AN74" s="212"/>
      <c r="AO74" s="212"/>
      <c r="AP74" s="212"/>
      <c r="AQ74" s="212"/>
      <c r="AR74" s="212"/>
      <c r="AS74" s="212"/>
      <c r="AT74" s="212"/>
      <c r="AU74" s="212"/>
      <c r="AV74" s="212"/>
      <c r="AW74" s="212"/>
      <c r="AX74" s="212"/>
      <c r="AY74" s="212"/>
      <c r="AZ74" s="212"/>
      <c r="BA74" s="212"/>
      <c r="BB74" s="212"/>
      <c r="BC74" s="212">
        <v>2777962463</v>
      </c>
      <c r="BD74" s="212">
        <v>2776206378</v>
      </c>
      <c r="BE74" s="212">
        <v>2776206378</v>
      </c>
      <c r="BF74" s="212">
        <v>2767401207</v>
      </c>
      <c r="BG74" s="212"/>
      <c r="BH74" s="212"/>
      <c r="BI74" s="212"/>
      <c r="BJ74" s="212"/>
      <c r="BK74" s="212"/>
      <c r="BL74" s="212"/>
      <c r="BM74" s="212"/>
      <c r="BN74" s="212"/>
      <c r="BO74" s="212"/>
      <c r="BP74" s="212"/>
      <c r="BQ74" s="212"/>
      <c r="BR74" s="212"/>
      <c r="BS74" s="212"/>
      <c r="BT74" s="212"/>
      <c r="BU74" s="212"/>
      <c r="BV74" s="212"/>
      <c r="BW74" s="212"/>
      <c r="BX74" s="212"/>
      <c r="BY74" s="212"/>
      <c r="BZ74" s="212"/>
      <c r="CA74" s="212"/>
      <c r="CB74" s="212"/>
      <c r="CC74" s="212"/>
      <c r="CD74" s="212"/>
      <c r="CE74" s="212"/>
      <c r="CF74" s="212"/>
      <c r="CG74" s="212"/>
      <c r="CH74" s="212"/>
      <c r="CI74" s="212"/>
      <c r="CJ74" s="212"/>
      <c r="CK74" s="212"/>
      <c r="CL74" s="212"/>
      <c r="CM74" s="212"/>
      <c r="CN74" s="212"/>
      <c r="CO74" s="212"/>
      <c r="CP74" s="212"/>
      <c r="CQ74" s="212"/>
      <c r="CR74" s="212"/>
      <c r="CS74" s="212"/>
      <c r="CT74" s="212"/>
      <c r="CU74" s="212"/>
      <c r="CV74" s="212"/>
      <c r="CW74" s="212"/>
      <c r="CX74" s="212"/>
      <c r="CY74" s="212"/>
      <c r="CZ74" s="212"/>
      <c r="DA74" s="212"/>
      <c r="DB74" s="212"/>
      <c r="DC74" s="212"/>
      <c r="DD74" s="212"/>
      <c r="DE74" s="212"/>
      <c r="DF74" s="212"/>
      <c r="DG74" s="212"/>
      <c r="DH74" s="212"/>
      <c r="DI74" s="212"/>
      <c r="DJ74" s="212"/>
      <c r="DK74" s="212"/>
      <c r="DL74" s="212"/>
      <c r="DM74" s="212"/>
      <c r="DN74" s="212"/>
      <c r="DO74" s="212"/>
      <c r="DP74" s="212"/>
      <c r="DQ74" s="212"/>
      <c r="DR74" s="212"/>
      <c r="DS74" s="212">
        <v>103364227</v>
      </c>
      <c r="DT74" s="212">
        <v>2280560</v>
      </c>
      <c r="DU74" s="212">
        <v>2280560</v>
      </c>
      <c r="DV74" s="212">
        <v>2280560</v>
      </c>
      <c r="DW74" s="212"/>
      <c r="DX74" s="212"/>
      <c r="DY74" s="212"/>
      <c r="DZ74" s="212"/>
      <c r="EA74" s="212"/>
      <c r="EB74" s="212"/>
      <c r="EC74" s="212"/>
      <c r="ED74" s="212"/>
      <c r="EE74" s="212"/>
      <c r="EF74" s="212"/>
      <c r="EG74" s="212"/>
      <c r="EH74" s="212"/>
      <c r="EI74" s="212"/>
      <c r="EJ74" s="212"/>
      <c r="EK74" s="212"/>
      <c r="EL74" s="212"/>
      <c r="EM74" s="212">
        <v>7979786</v>
      </c>
      <c r="EN74" s="212">
        <v>0</v>
      </c>
      <c r="EO74" s="212">
        <v>0</v>
      </c>
      <c r="EP74" s="212">
        <v>0</v>
      </c>
      <c r="EQ74" s="212"/>
      <c r="ER74" s="212"/>
      <c r="ES74" s="212"/>
      <c r="ET74" s="212"/>
      <c r="EU74" s="212"/>
      <c r="EV74" s="212"/>
      <c r="EW74" s="212"/>
      <c r="EX74" s="212"/>
      <c r="EY74" s="212"/>
      <c r="EZ74" s="212"/>
      <c r="FA74" s="212"/>
      <c r="FB74" s="212"/>
      <c r="FC74" s="212"/>
      <c r="FD74" s="212"/>
      <c r="FE74" s="212"/>
      <c r="FF74" s="212"/>
      <c r="FG74" s="212"/>
      <c r="FH74" s="212"/>
      <c r="FI74" s="212"/>
      <c r="FJ74" s="212"/>
      <c r="FK74" s="212">
        <v>0</v>
      </c>
      <c r="FL74" s="212">
        <v>0</v>
      </c>
      <c r="FM74" s="212">
        <v>0</v>
      </c>
      <c r="FN74" s="212">
        <v>0</v>
      </c>
      <c r="FO74" s="213">
        <v>0</v>
      </c>
      <c r="FP74" s="213">
        <v>0</v>
      </c>
      <c r="FQ74" s="213">
        <v>0</v>
      </c>
      <c r="FR74" s="213">
        <v>0</v>
      </c>
      <c r="FS74" s="215">
        <f t="shared" si="181"/>
        <v>2889306476</v>
      </c>
      <c r="FT74" s="215">
        <f t="shared" si="182"/>
        <v>2778486938</v>
      </c>
      <c r="FU74" s="215">
        <f t="shared" si="183"/>
        <v>2778486938</v>
      </c>
      <c r="FV74" s="215">
        <f t="shared" si="184"/>
        <v>2769681767</v>
      </c>
      <c r="FW74" s="216"/>
      <c r="FX74" s="217"/>
    </row>
    <row r="75" spans="1:180" s="218" customFormat="1" ht="27" thickTop="1" thickBot="1" x14ac:dyDescent="0.35">
      <c r="A75" s="214" t="s">
        <v>777</v>
      </c>
      <c r="B75" s="213">
        <f t="shared" si="196"/>
        <v>563522267</v>
      </c>
      <c r="C75" s="212">
        <v>0</v>
      </c>
      <c r="D75" s="212">
        <v>0</v>
      </c>
      <c r="E75" s="212">
        <v>0</v>
      </c>
      <c r="F75" s="212">
        <v>0</v>
      </c>
      <c r="G75" s="212">
        <v>0</v>
      </c>
      <c r="H75" s="212">
        <v>0</v>
      </c>
      <c r="I75" s="212">
        <v>0</v>
      </c>
      <c r="J75" s="212">
        <v>0</v>
      </c>
      <c r="K75" s="212">
        <v>0</v>
      </c>
      <c r="L75" s="212">
        <v>0</v>
      </c>
      <c r="M75" s="212">
        <v>0</v>
      </c>
      <c r="N75" s="212">
        <v>0</v>
      </c>
      <c r="O75" s="212">
        <v>0</v>
      </c>
      <c r="P75" s="212">
        <v>0</v>
      </c>
      <c r="Q75" s="212">
        <v>0</v>
      </c>
      <c r="R75" s="212">
        <v>0</v>
      </c>
      <c r="S75" s="212">
        <v>0</v>
      </c>
      <c r="T75" s="212">
        <v>0</v>
      </c>
      <c r="U75" s="212">
        <v>0</v>
      </c>
      <c r="V75" s="212">
        <v>0</v>
      </c>
      <c r="W75" s="212">
        <v>0</v>
      </c>
      <c r="X75" s="212">
        <v>0</v>
      </c>
      <c r="Y75" s="212">
        <v>0</v>
      </c>
      <c r="Z75" s="212">
        <v>0</v>
      </c>
      <c r="AA75" s="212">
        <v>0</v>
      </c>
      <c r="AB75" s="212">
        <v>0</v>
      </c>
      <c r="AC75" s="212">
        <v>0</v>
      </c>
      <c r="AD75" s="212">
        <v>0</v>
      </c>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v>217516124</v>
      </c>
      <c r="BD75" s="212">
        <v>210328814</v>
      </c>
      <c r="BE75" s="212">
        <v>210328814</v>
      </c>
      <c r="BF75" s="212">
        <v>204141912</v>
      </c>
      <c r="BG75" s="212"/>
      <c r="BH75" s="212"/>
      <c r="BI75" s="212"/>
      <c r="BJ75" s="212"/>
      <c r="BK75" s="212"/>
      <c r="BL75" s="212"/>
      <c r="BM75" s="212"/>
      <c r="BN75" s="212"/>
      <c r="BO75" s="212"/>
      <c r="BP75" s="212"/>
      <c r="BQ75" s="212"/>
      <c r="BR75" s="212"/>
      <c r="BS75" s="212"/>
      <c r="BT75" s="212"/>
      <c r="BU75" s="212"/>
      <c r="BV75" s="212"/>
      <c r="BW75" s="212"/>
      <c r="BX75" s="212"/>
      <c r="BY75" s="212"/>
      <c r="BZ75" s="212"/>
      <c r="CA75" s="212"/>
      <c r="CB75" s="212"/>
      <c r="CC75" s="212"/>
      <c r="CD75" s="212"/>
      <c r="CE75" s="212"/>
      <c r="CF75" s="212"/>
      <c r="CG75" s="212"/>
      <c r="CH75" s="212"/>
      <c r="CI75" s="212"/>
      <c r="CJ75" s="212"/>
      <c r="CK75" s="212"/>
      <c r="CL75" s="212"/>
      <c r="CM75" s="212"/>
      <c r="CN75" s="212"/>
      <c r="CO75" s="212"/>
      <c r="CP75" s="212"/>
      <c r="CQ75" s="212"/>
      <c r="CR75" s="212"/>
      <c r="CS75" s="212"/>
      <c r="CT75" s="212"/>
      <c r="CU75" s="212"/>
      <c r="CV75" s="212"/>
      <c r="CW75" s="212"/>
      <c r="CX75" s="212"/>
      <c r="CY75" s="212"/>
      <c r="CZ75" s="212"/>
      <c r="DA75" s="212"/>
      <c r="DB75" s="212"/>
      <c r="DC75" s="212"/>
      <c r="DD75" s="212"/>
      <c r="DE75" s="212"/>
      <c r="DF75" s="212"/>
      <c r="DG75" s="212"/>
      <c r="DH75" s="212"/>
      <c r="DI75" s="212"/>
      <c r="DJ75" s="212"/>
      <c r="DK75" s="212"/>
      <c r="DL75" s="212"/>
      <c r="DM75" s="212"/>
      <c r="DN75" s="212"/>
      <c r="DO75" s="212"/>
      <c r="DP75" s="212"/>
      <c r="DQ75" s="212"/>
      <c r="DR75" s="212"/>
      <c r="DS75" s="212">
        <v>92863412</v>
      </c>
      <c r="DT75" s="212">
        <v>84561120</v>
      </c>
      <c r="DU75" s="212">
        <v>84561120</v>
      </c>
      <c r="DV75" s="212">
        <v>84561120</v>
      </c>
      <c r="DW75" s="212"/>
      <c r="DX75" s="212"/>
      <c r="DY75" s="212"/>
      <c r="DZ75" s="212"/>
      <c r="EA75" s="212"/>
      <c r="EB75" s="212"/>
      <c r="EC75" s="212"/>
      <c r="ED75" s="212"/>
      <c r="EE75" s="212"/>
      <c r="EF75" s="212"/>
      <c r="EG75" s="212"/>
      <c r="EH75" s="212"/>
      <c r="EI75" s="212"/>
      <c r="EJ75" s="212"/>
      <c r="EK75" s="212"/>
      <c r="EL75" s="212"/>
      <c r="EM75" s="212">
        <v>253142731</v>
      </c>
      <c r="EN75" s="212">
        <v>246167938</v>
      </c>
      <c r="EO75" s="212">
        <v>246167938</v>
      </c>
      <c r="EP75" s="212">
        <v>242074931</v>
      </c>
      <c r="EQ75" s="212"/>
      <c r="ER75" s="212"/>
      <c r="ES75" s="212"/>
      <c r="ET75" s="212"/>
      <c r="EU75" s="212"/>
      <c r="EV75" s="212"/>
      <c r="EW75" s="212"/>
      <c r="EX75" s="212"/>
      <c r="EY75" s="212"/>
      <c r="EZ75" s="212"/>
      <c r="FA75" s="212"/>
      <c r="FB75" s="212"/>
      <c r="FC75" s="212"/>
      <c r="FD75" s="212"/>
      <c r="FE75" s="212"/>
      <c r="FF75" s="212"/>
      <c r="FG75" s="212"/>
      <c r="FH75" s="212"/>
      <c r="FI75" s="212"/>
      <c r="FJ75" s="212"/>
      <c r="FK75" s="212">
        <v>0</v>
      </c>
      <c r="FL75" s="212">
        <v>0</v>
      </c>
      <c r="FM75" s="212">
        <v>0</v>
      </c>
      <c r="FN75" s="212">
        <v>0</v>
      </c>
      <c r="FO75" s="213">
        <v>0</v>
      </c>
      <c r="FP75" s="213">
        <v>0</v>
      </c>
      <c r="FQ75" s="213">
        <v>0</v>
      </c>
      <c r="FR75" s="213">
        <v>0</v>
      </c>
      <c r="FS75" s="215">
        <f t="shared" si="181"/>
        <v>563522267</v>
      </c>
      <c r="FT75" s="215">
        <f t="shared" si="182"/>
        <v>541057872</v>
      </c>
      <c r="FU75" s="215">
        <f t="shared" si="183"/>
        <v>541057872</v>
      </c>
      <c r="FV75" s="215">
        <f t="shared" si="184"/>
        <v>530777963</v>
      </c>
      <c r="FW75" s="216"/>
      <c r="FX75" s="217"/>
    </row>
    <row r="76" spans="1:180" s="218" customFormat="1" ht="27" thickTop="1" thickBot="1" x14ac:dyDescent="0.35">
      <c r="A76" s="214" t="s">
        <v>778</v>
      </c>
      <c r="B76" s="213">
        <f t="shared" si="196"/>
        <v>96635773</v>
      </c>
      <c r="C76" s="212">
        <v>0</v>
      </c>
      <c r="D76" s="212">
        <v>0</v>
      </c>
      <c r="E76" s="212">
        <v>0</v>
      </c>
      <c r="F76" s="212">
        <v>0</v>
      </c>
      <c r="G76" s="212">
        <v>0</v>
      </c>
      <c r="H76" s="212">
        <v>0</v>
      </c>
      <c r="I76" s="212">
        <v>0</v>
      </c>
      <c r="J76" s="212">
        <v>0</v>
      </c>
      <c r="K76" s="212">
        <v>0</v>
      </c>
      <c r="L76" s="212">
        <v>0</v>
      </c>
      <c r="M76" s="212">
        <v>0</v>
      </c>
      <c r="N76" s="212">
        <v>0</v>
      </c>
      <c r="O76" s="212">
        <v>0</v>
      </c>
      <c r="P76" s="212">
        <v>0</v>
      </c>
      <c r="Q76" s="212">
        <v>0</v>
      </c>
      <c r="R76" s="212">
        <v>0</v>
      </c>
      <c r="S76" s="212">
        <v>0</v>
      </c>
      <c r="T76" s="212">
        <v>0</v>
      </c>
      <c r="U76" s="212">
        <v>0</v>
      </c>
      <c r="V76" s="212">
        <v>0</v>
      </c>
      <c r="W76" s="212">
        <v>0</v>
      </c>
      <c r="X76" s="212">
        <v>0</v>
      </c>
      <c r="Y76" s="212">
        <v>0</v>
      </c>
      <c r="Z76" s="212">
        <v>0</v>
      </c>
      <c r="AA76" s="212">
        <v>0</v>
      </c>
      <c r="AB76" s="212">
        <v>0</v>
      </c>
      <c r="AC76" s="212">
        <v>0</v>
      </c>
      <c r="AD76" s="212">
        <v>0</v>
      </c>
      <c r="AE76" s="212"/>
      <c r="AF76" s="212"/>
      <c r="AG76" s="212"/>
      <c r="AH76" s="212"/>
      <c r="AI76" s="212">
        <v>54450672</v>
      </c>
      <c r="AJ76" s="212">
        <v>54142658</v>
      </c>
      <c r="AK76" s="212">
        <v>54142658</v>
      </c>
      <c r="AL76" s="212">
        <v>54142658</v>
      </c>
      <c r="AM76" s="212"/>
      <c r="AN76" s="212"/>
      <c r="AO76" s="212"/>
      <c r="AP76" s="212"/>
      <c r="AQ76" s="212"/>
      <c r="AR76" s="212"/>
      <c r="AS76" s="212"/>
      <c r="AT76" s="212"/>
      <c r="AU76" s="212"/>
      <c r="AV76" s="212"/>
      <c r="AW76" s="212"/>
      <c r="AX76" s="212"/>
      <c r="AY76" s="212"/>
      <c r="AZ76" s="212"/>
      <c r="BA76" s="212"/>
      <c r="BB76" s="212"/>
      <c r="BC76" s="212">
        <v>42185101</v>
      </c>
      <c r="BD76" s="212">
        <v>41940142</v>
      </c>
      <c r="BE76" s="212">
        <v>41940142</v>
      </c>
      <c r="BF76" s="212">
        <v>41940142</v>
      </c>
      <c r="BG76" s="212"/>
      <c r="BH76" s="212"/>
      <c r="BI76" s="212"/>
      <c r="BJ76" s="212"/>
      <c r="BK76" s="212"/>
      <c r="BL76" s="212"/>
      <c r="BM76" s="212"/>
      <c r="BN76" s="212"/>
      <c r="BO76" s="212"/>
      <c r="BP76" s="212"/>
      <c r="BQ76" s="212"/>
      <c r="BR76" s="212"/>
      <c r="BS76" s="212"/>
      <c r="BT76" s="212"/>
      <c r="BU76" s="212"/>
      <c r="BV76" s="212"/>
      <c r="BW76" s="212"/>
      <c r="BX76" s="212"/>
      <c r="BY76" s="212"/>
      <c r="BZ76" s="212"/>
      <c r="CA76" s="212"/>
      <c r="CB76" s="212"/>
      <c r="CC76" s="212"/>
      <c r="CD76" s="212"/>
      <c r="CE76" s="212"/>
      <c r="CF76" s="212"/>
      <c r="CG76" s="212"/>
      <c r="CH76" s="212"/>
      <c r="CI76" s="212"/>
      <c r="CJ76" s="212"/>
      <c r="CK76" s="212"/>
      <c r="CL76" s="212"/>
      <c r="CM76" s="212"/>
      <c r="CN76" s="212"/>
      <c r="CO76" s="212"/>
      <c r="CP76" s="212"/>
      <c r="CQ76" s="212"/>
      <c r="CR76" s="212"/>
      <c r="CS76" s="212"/>
      <c r="CT76" s="212"/>
      <c r="CU76" s="212"/>
      <c r="CV76" s="212"/>
      <c r="CW76" s="212"/>
      <c r="CX76" s="212"/>
      <c r="CY76" s="212"/>
      <c r="CZ76" s="212"/>
      <c r="DA76" s="212"/>
      <c r="DB76" s="212"/>
      <c r="DC76" s="212"/>
      <c r="DD76" s="212"/>
      <c r="DE76" s="212"/>
      <c r="DF76" s="212"/>
      <c r="DG76" s="212"/>
      <c r="DH76" s="212"/>
      <c r="DI76" s="212"/>
      <c r="DJ76" s="212"/>
      <c r="DK76" s="212"/>
      <c r="DL76" s="212"/>
      <c r="DM76" s="212"/>
      <c r="DN76" s="212"/>
      <c r="DO76" s="212"/>
      <c r="DP76" s="212"/>
      <c r="DQ76" s="212"/>
      <c r="DR76" s="212"/>
      <c r="DS76" s="212">
        <v>0</v>
      </c>
      <c r="DT76" s="212">
        <v>0</v>
      </c>
      <c r="DU76" s="212">
        <v>0</v>
      </c>
      <c r="DV76" s="212">
        <v>0</v>
      </c>
      <c r="DW76" s="212"/>
      <c r="DX76" s="212"/>
      <c r="DY76" s="212"/>
      <c r="DZ76" s="212"/>
      <c r="EA76" s="212"/>
      <c r="EB76" s="212"/>
      <c r="EC76" s="212"/>
      <c r="ED76" s="212"/>
      <c r="EE76" s="212"/>
      <c r="EF76" s="212"/>
      <c r="EG76" s="212"/>
      <c r="EH76" s="212"/>
      <c r="EI76" s="212"/>
      <c r="EJ76" s="212"/>
      <c r="EK76" s="212"/>
      <c r="EL76" s="212"/>
      <c r="EM76" s="212"/>
      <c r="EN76" s="212"/>
      <c r="EO76" s="212"/>
      <c r="EP76" s="212"/>
      <c r="EQ76" s="212"/>
      <c r="ER76" s="212"/>
      <c r="ES76" s="212"/>
      <c r="ET76" s="212"/>
      <c r="EU76" s="212"/>
      <c r="EV76" s="212"/>
      <c r="EW76" s="212"/>
      <c r="EX76" s="212"/>
      <c r="EY76" s="212"/>
      <c r="EZ76" s="212"/>
      <c r="FA76" s="212"/>
      <c r="FB76" s="212"/>
      <c r="FC76" s="212"/>
      <c r="FD76" s="212"/>
      <c r="FE76" s="212"/>
      <c r="FF76" s="212"/>
      <c r="FG76" s="212"/>
      <c r="FH76" s="212"/>
      <c r="FI76" s="212"/>
      <c r="FJ76" s="212"/>
      <c r="FK76" s="212">
        <v>0</v>
      </c>
      <c r="FL76" s="212">
        <v>0</v>
      </c>
      <c r="FM76" s="212">
        <v>0</v>
      </c>
      <c r="FN76" s="212">
        <v>0</v>
      </c>
      <c r="FO76" s="213">
        <v>0</v>
      </c>
      <c r="FP76" s="213">
        <v>0</v>
      </c>
      <c r="FQ76" s="213">
        <v>0</v>
      </c>
      <c r="FR76" s="213">
        <v>0</v>
      </c>
      <c r="FS76" s="215">
        <f t="shared" si="181"/>
        <v>96635773</v>
      </c>
      <c r="FT76" s="215">
        <f t="shared" si="182"/>
        <v>96082800</v>
      </c>
      <c r="FU76" s="215">
        <f t="shared" si="183"/>
        <v>96082800</v>
      </c>
      <c r="FV76" s="215">
        <f t="shared" si="184"/>
        <v>96082800</v>
      </c>
      <c r="FW76" s="216"/>
      <c r="FX76" s="217"/>
    </row>
    <row r="77" spans="1:180" s="218" customFormat="1" ht="14" thickTop="1" thickBot="1" x14ac:dyDescent="0.35">
      <c r="A77" s="214" t="s">
        <v>779</v>
      </c>
      <c r="B77" s="213">
        <f t="shared" si="196"/>
        <v>0</v>
      </c>
      <c r="C77" s="213">
        <v>0</v>
      </c>
      <c r="D77" s="213">
        <v>0</v>
      </c>
      <c r="E77" s="213">
        <v>0</v>
      </c>
      <c r="F77" s="213">
        <v>0</v>
      </c>
      <c r="G77" s="213">
        <v>0</v>
      </c>
      <c r="H77" s="213">
        <v>0</v>
      </c>
      <c r="I77" s="213">
        <v>0</v>
      </c>
      <c r="J77" s="213">
        <v>0</v>
      </c>
      <c r="K77" s="212">
        <v>0</v>
      </c>
      <c r="L77" s="212">
        <v>0</v>
      </c>
      <c r="M77" s="212">
        <v>0</v>
      </c>
      <c r="N77" s="212">
        <v>0</v>
      </c>
      <c r="O77" s="213">
        <v>0</v>
      </c>
      <c r="P77" s="213">
        <v>0</v>
      </c>
      <c r="Q77" s="213">
        <v>0</v>
      </c>
      <c r="R77" s="213">
        <v>0</v>
      </c>
      <c r="S77" s="213">
        <v>0</v>
      </c>
      <c r="T77" s="213">
        <v>0</v>
      </c>
      <c r="U77" s="213">
        <v>0</v>
      </c>
      <c r="V77" s="213">
        <v>0</v>
      </c>
      <c r="W77" s="213">
        <v>0</v>
      </c>
      <c r="X77" s="213">
        <v>0</v>
      </c>
      <c r="Y77" s="213">
        <v>0</v>
      </c>
      <c r="Z77" s="213">
        <v>0</v>
      </c>
      <c r="AA77" s="213">
        <v>0</v>
      </c>
      <c r="AB77" s="213">
        <v>0</v>
      </c>
      <c r="AC77" s="213">
        <v>0</v>
      </c>
      <c r="AD77" s="213">
        <v>0</v>
      </c>
      <c r="AE77" s="213">
        <v>0</v>
      </c>
      <c r="AF77" s="213">
        <v>0</v>
      </c>
      <c r="AG77" s="213">
        <v>0</v>
      </c>
      <c r="AH77" s="213">
        <v>0</v>
      </c>
      <c r="AI77" s="213">
        <v>0</v>
      </c>
      <c r="AJ77" s="213">
        <v>0</v>
      </c>
      <c r="AK77" s="213">
        <v>0</v>
      </c>
      <c r="AL77" s="213">
        <v>0</v>
      </c>
      <c r="AM77" s="213">
        <v>0</v>
      </c>
      <c r="AN77" s="213">
        <v>0</v>
      </c>
      <c r="AO77" s="213">
        <v>0</v>
      </c>
      <c r="AP77" s="213">
        <v>0</v>
      </c>
      <c r="AQ77" s="213">
        <v>0</v>
      </c>
      <c r="AR77" s="213">
        <v>0</v>
      </c>
      <c r="AS77" s="213">
        <v>0</v>
      </c>
      <c r="AT77" s="213">
        <v>0</v>
      </c>
      <c r="AU77" s="213">
        <v>0</v>
      </c>
      <c r="AV77" s="213">
        <v>0</v>
      </c>
      <c r="AW77" s="213">
        <v>0</v>
      </c>
      <c r="AX77" s="213">
        <v>0</v>
      </c>
      <c r="AY77" s="213">
        <v>0</v>
      </c>
      <c r="AZ77" s="213">
        <v>0</v>
      </c>
      <c r="BA77" s="213">
        <v>0</v>
      </c>
      <c r="BB77" s="213">
        <v>0</v>
      </c>
      <c r="BC77" s="213">
        <v>0</v>
      </c>
      <c r="BD77" s="213">
        <v>0</v>
      </c>
      <c r="BE77" s="213">
        <v>0</v>
      </c>
      <c r="BF77" s="213">
        <v>0</v>
      </c>
      <c r="BG77" s="213">
        <v>0</v>
      </c>
      <c r="BH77" s="213">
        <v>0</v>
      </c>
      <c r="BI77" s="213">
        <v>0</v>
      </c>
      <c r="BJ77" s="213">
        <v>0</v>
      </c>
      <c r="BK77" s="213">
        <v>0</v>
      </c>
      <c r="BL77" s="213">
        <v>0</v>
      </c>
      <c r="BM77" s="213">
        <v>0</v>
      </c>
      <c r="BN77" s="213">
        <v>0</v>
      </c>
      <c r="BO77" s="213">
        <v>0</v>
      </c>
      <c r="BP77" s="213">
        <v>0</v>
      </c>
      <c r="BQ77" s="213">
        <v>0</v>
      </c>
      <c r="BR77" s="213">
        <v>0</v>
      </c>
      <c r="BS77" s="213">
        <v>0</v>
      </c>
      <c r="BT77" s="213">
        <v>0</v>
      </c>
      <c r="BU77" s="213">
        <v>0</v>
      </c>
      <c r="BV77" s="213">
        <v>0</v>
      </c>
      <c r="BW77" s="213">
        <v>0</v>
      </c>
      <c r="BX77" s="213">
        <v>0</v>
      </c>
      <c r="BY77" s="213">
        <v>0</v>
      </c>
      <c r="BZ77" s="213">
        <v>0</v>
      </c>
      <c r="CA77" s="213">
        <v>0</v>
      </c>
      <c r="CB77" s="213">
        <v>0</v>
      </c>
      <c r="CC77" s="213">
        <v>0</v>
      </c>
      <c r="CD77" s="213">
        <v>0</v>
      </c>
      <c r="CE77" s="213">
        <v>0</v>
      </c>
      <c r="CF77" s="213">
        <v>0</v>
      </c>
      <c r="CG77" s="213">
        <v>0</v>
      </c>
      <c r="CH77" s="213">
        <v>0</v>
      </c>
      <c r="CI77" s="213">
        <v>0</v>
      </c>
      <c r="CJ77" s="213">
        <v>0</v>
      </c>
      <c r="CK77" s="213">
        <v>0</v>
      </c>
      <c r="CL77" s="213">
        <v>0</v>
      </c>
      <c r="CM77" s="213">
        <v>0</v>
      </c>
      <c r="CN77" s="213">
        <v>0</v>
      </c>
      <c r="CO77" s="213">
        <v>0</v>
      </c>
      <c r="CP77" s="213">
        <v>0</v>
      </c>
      <c r="CQ77" s="213">
        <v>0</v>
      </c>
      <c r="CR77" s="213">
        <v>0</v>
      </c>
      <c r="CS77" s="213">
        <v>0</v>
      </c>
      <c r="CT77" s="213">
        <v>0</v>
      </c>
      <c r="CU77" s="213">
        <v>0</v>
      </c>
      <c r="CV77" s="213">
        <v>0</v>
      </c>
      <c r="CW77" s="213">
        <v>0</v>
      </c>
      <c r="CX77" s="213">
        <v>0</v>
      </c>
      <c r="CY77" s="213">
        <v>0</v>
      </c>
      <c r="CZ77" s="213">
        <v>0</v>
      </c>
      <c r="DA77" s="213">
        <v>0</v>
      </c>
      <c r="DB77" s="213">
        <v>0</v>
      </c>
      <c r="DC77" s="213">
        <v>0</v>
      </c>
      <c r="DD77" s="213">
        <v>0</v>
      </c>
      <c r="DE77" s="213">
        <v>0</v>
      </c>
      <c r="DF77" s="213">
        <v>0</v>
      </c>
      <c r="DG77" s="213">
        <v>0</v>
      </c>
      <c r="DH77" s="213">
        <v>0</v>
      </c>
      <c r="DI77" s="213">
        <v>0</v>
      </c>
      <c r="DJ77" s="213">
        <v>0</v>
      </c>
      <c r="DK77" s="213"/>
      <c r="DL77" s="213"/>
      <c r="DM77" s="213"/>
      <c r="DN77" s="213"/>
      <c r="DO77" s="213"/>
      <c r="DP77" s="213"/>
      <c r="DQ77" s="213"/>
      <c r="DR77" s="213"/>
      <c r="DS77" s="213">
        <v>0</v>
      </c>
      <c r="DT77" s="213">
        <v>0</v>
      </c>
      <c r="DU77" s="213">
        <v>0</v>
      </c>
      <c r="DV77" s="213">
        <v>0</v>
      </c>
      <c r="DW77" s="213">
        <v>0</v>
      </c>
      <c r="DX77" s="213">
        <v>0</v>
      </c>
      <c r="DY77" s="213">
        <v>0</v>
      </c>
      <c r="DZ77" s="213">
        <v>0</v>
      </c>
      <c r="EA77" s="213">
        <v>0</v>
      </c>
      <c r="EB77" s="213">
        <v>0</v>
      </c>
      <c r="EC77" s="213">
        <v>0</v>
      </c>
      <c r="ED77" s="213">
        <v>0</v>
      </c>
      <c r="EE77" s="213">
        <v>0</v>
      </c>
      <c r="EF77" s="213">
        <v>0</v>
      </c>
      <c r="EG77" s="213">
        <v>0</v>
      </c>
      <c r="EH77" s="213">
        <v>0</v>
      </c>
      <c r="EI77" s="213">
        <v>0</v>
      </c>
      <c r="EJ77" s="213">
        <v>0</v>
      </c>
      <c r="EK77" s="213">
        <v>0</v>
      </c>
      <c r="EL77" s="213">
        <v>0</v>
      </c>
      <c r="EM77" s="213">
        <v>0</v>
      </c>
      <c r="EN77" s="213">
        <v>0</v>
      </c>
      <c r="EO77" s="213">
        <v>0</v>
      </c>
      <c r="EP77" s="213">
        <v>0</v>
      </c>
      <c r="EQ77" s="213">
        <v>0</v>
      </c>
      <c r="ER77" s="213">
        <v>0</v>
      </c>
      <c r="ES77" s="213">
        <v>0</v>
      </c>
      <c r="ET77" s="213">
        <v>0</v>
      </c>
      <c r="EU77" s="213">
        <v>0</v>
      </c>
      <c r="EV77" s="213">
        <v>0</v>
      </c>
      <c r="EW77" s="213">
        <v>0</v>
      </c>
      <c r="EX77" s="213">
        <v>0</v>
      </c>
      <c r="EY77" s="213">
        <v>0</v>
      </c>
      <c r="EZ77" s="213">
        <v>0</v>
      </c>
      <c r="FA77" s="213">
        <v>0</v>
      </c>
      <c r="FB77" s="213">
        <v>0</v>
      </c>
      <c r="FC77" s="213">
        <v>0</v>
      </c>
      <c r="FD77" s="213">
        <v>0</v>
      </c>
      <c r="FE77" s="213">
        <v>0</v>
      </c>
      <c r="FF77" s="213">
        <v>0</v>
      </c>
      <c r="FG77" s="213">
        <v>0</v>
      </c>
      <c r="FH77" s="213">
        <v>0</v>
      </c>
      <c r="FI77" s="213">
        <v>0</v>
      </c>
      <c r="FJ77" s="213">
        <v>0</v>
      </c>
      <c r="FK77" s="213">
        <v>0</v>
      </c>
      <c r="FL77" s="213">
        <v>0</v>
      </c>
      <c r="FM77" s="213">
        <v>0</v>
      </c>
      <c r="FN77" s="213">
        <v>0</v>
      </c>
      <c r="FO77" s="213">
        <v>0</v>
      </c>
      <c r="FP77" s="213">
        <v>0</v>
      </c>
      <c r="FQ77" s="213">
        <v>0</v>
      </c>
      <c r="FR77" s="213">
        <v>0</v>
      </c>
      <c r="FS77" s="215">
        <f t="shared" si="181"/>
        <v>0</v>
      </c>
      <c r="FT77" s="215">
        <f t="shared" si="182"/>
        <v>0</v>
      </c>
      <c r="FU77" s="215">
        <f t="shared" si="183"/>
        <v>0</v>
      </c>
      <c r="FV77" s="215">
        <f t="shared" si="184"/>
        <v>0</v>
      </c>
      <c r="FW77" s="216"/>
      <c r="FX77" s="217"/>
    </row>
    <row r="78" spans="1:180" s="218" customFormat="1" ht="27" thickTop="1" thickBot="1" x14ac:dyDescent="0.35">
      <c r="A78" s="214" t="s">
        <v>780</v>
      </c>
      <c r="B78" s="213">
        <f t="shared" si="196"/>
        <v>0</v>
      </c>
      <c r="C78" s="213">
        <v>0</v>
      </c>
      <c r="D78" s="213">
        <v>0</v>
      </c>
      <c r="E78" s="213">
        <v>0</v>
      </c>
      <c r="F78" s="213">
        <v>0</v>
      </c>
      <c r="G78" s="213">
        <v>0</v>
      </c>
      <c r="H78" s="213">
        <v>0</v>
      </c>
      <c r="I78" s="213">
        <v>0</v>
      </c>
      <c r="J78" s="213">
        <v>0</v>
      </c>
      <c r="K78" s="212">
        <v>0</v>
      </c>
      <c r="L78" s="212">
        <v>0</v>
      </c>
      <c r="M78" s="212">
        <v>0</v>
      </c>
      <c r="N78" s="212">
        <v>0</v>
      </c>
      <c r="O78" s="213">
        <v>0</v>
      </c>
      <c r="P78" s="213">
        <v>0</v>
      </c>
      <c r="Q78" s="213">
        <v>0</v>
      </c>
      <c r="R78" s="213">
        <v>0</v>
      </c>
      <c r="S78" s="213">
        <v>0</v>
      </c>
      <c r="T78" s="213">
        <v>0</v>
      </c>
      <c r="U78" s="213">
        <v>0</v>
      </c>
      <c r="V78" s="213">
        <v>0</v>
      </c>
      <c r="W78" s="213">
        <v>0</v>
      </c>
      <c r="X78" s="213">
        <v>0</v>
      </c>
      <c r="Y78" s="213">
        <v>0</v>
      </c>
      <c r="Z78" s="213">
        <v>0</v>
      </c>
      <c r="AA78" s="213">
        <v>0</v>
      </c>
      <c r="AB78" s="213">
        <v>0</v>
      </c>
      <c r="AC78" s="213">
        <v>0</v>
      </c>
      <c r="AD78" s="213">
        <v>0</v>
      </c>
      <c r="AE78" s="213">
        <v>0</v>
      </c>
      <c r="AF78" s="213">
        <v>0</v>
      </c>
      <c r="AG78" s="213">
        <v>0</v>
      </c>
      <c r="AH78" s="213">
        <v>0</v>
      </c>
      <c r="AI78" s="213">
        <v>0</v>
      </c>
      <c r="AJ78" s="213">
        <v>0</v>
      </c>
      <c r="AK78" s="213">
        <v>0</v>
      </c>
      <c r="AL78" s="213">
        <v>0</v>
      </c>
      <c r="AM78" s="213">
        <v>0</v>
      </c>
      <c r="AN78" s="213">
        <v>0</v>
      </c>
      <c r="AO78" s="213">
        <v>0</v>
      </c>
      <c r="AP78" s="213">
        <v>0</v>
      </c>
      <c r="AQ78" s="213">
        <v>0</v>
      </c>
      <c r="AR78" s="213">
        <v>0</v>
      </c>
      <c r="AS78" s="213">
        <v>0</v>
      </c>
      <c r="AT78" s="213">
        <v>0</v>
      </c>
      <c r="AU78" s="213">
        <v>0</v>
      </c>
      <c r="AV78" s="213">
        <v>0</v>
      </c>
      <c r="AW78" s="213">
        <v>0</v>
      </c>
      <c r="AX78" s="213">
        <v>0</v>
      </c>
      <c r="AY78" s="213">
        <v>0</v>
      </c>
      <c r="AZ78" s="213">
        <v>0</v>
      </c>
      <c r="BA78" s="213">
        <v>0</v>
      </c>
      <c r="BB78" s="213">
        <v>0</v>
      </c>
      <c r="BC78" s="213">
        <v>0</v>
      </c>
      <c r="BD78" s="213">
        <v>0</v>
      </c>
      <c r="BE78" s="213">
        <v>0</v>
      </c>
      <c r="BF78" s="213">
        <v>0</v>
      </c>
      <c r="BG78" s="213">
        <v>0</v>
      </c>
      <c r="BH78" s="213">
        <v>0</v>
      </c>
      <c r="BI78" s="213">
        <v>0</v>
      </c>
      <c r="BJ78" s="213">
        <v>0</v>
      </c>
      <c r="BK78" s="213">
        <v>0</v>
      </c>
      <c r="BL78" s="213">
        <v>0</v>
      </c>
      <c r="BM78" s="213">
        <v>0</v>
      </c>
      <c r="BN78" s="213">
        <v>0</v>
      </c>
      <c r="BO78" s="213">
        <v>0</v>
      </c>
      <c r="BP78" s="213">
        <v>0</v>
      </c>
      <c r="BQ78" s="213">
        <v>0</v>
      </c>
      <c r="BR78" s="213">
        <v>0</v>
      </c>
      <c r="BS78" s="213">
        <v>0</v>
      </c>
      <c r="BT78" s="213">
        <v>0</v>
      </c>
      <c r="BU78" s="213">
        <v>0</v>
      </c>
      <c r="BV78" s="213">
        <v>0</v>
      </c>
      <c r="BW78" s="213">
        <v>0</v>
      </c>
      <c r="BX78" s="213">
        <v>0</v>
      </c>
      <c r="BY78" s="213">
        <v>0</v>
      </c>
      <c r="BZ78" s="213">
        <v>0</v>
      </c>
      <c r="CA78" s="213">
        <v>0</v>
      </c>
      <c r="CB78" s="213">
        <v>0</v>
      </c>
      <c r="CC78" s="213">
        <v>0</v>
      </c>
      <c r="CD78" s="213">
        <v>0</v>
      </c>
      <c r="CE78" s="213">
        <v>0</v>
      </c>
      <c r="CF78" s="213">
        <v>0</v>
      </c>
      <c r="CG78" s="213">
        <v>0</v>
      </c>
      <c r="CH78" s="213">
        <v>0</v>
      </c>
      <c r="CI78" s="213">
        <v>0</v>
      </c>
      <c r="CJ78" s="213">
        <v>0</v>
      </c>
      <c r="CK78" s="213">
        <v>0</v>
      </c>
      <c r="CL78" s="213">
        <v>0</v>
      </c>
      <c r="CM78" s="213">
        <v>0</v>
      </c>
      <c r="CN78" s="213">
        <v>0</v>
      </c>
      <c r="CO78" s="213">
        <v>0</v>
      </c>
      <c r="CP78" s="213">
        <v>0</v>
      </c>
      <c r="CQ78" s="213">
        <v>0</v>
      </c>
      <c r="CR78" s="213">
        <v>0</v>
      </c>
      <c r="CS78" s="213">
        <v>0</v>
      </c>
      <c r="CT78" s="213">
        <v>0</v>
      </c>
      <c r="CU78" s="213">
        <v>0</v>
      </c>
      <c r="CV78" s="213">
        <v>0</v>
      </c>
      <c r="CW78" s="213">
        <v>0</v>
      </c>
      <c r="CX78" s="213">
        <v>0</v>
      </c>
      <c r="CY78" s="213">
        <v>0</v>
      </c>
      <c r="CZ78" s="213">
        <v>0</v>
      </c>
      <c r="DA78" s="213">
        <v>0</v>
      </c>
      <c r="DB78" s="213">
        <v>0</v>
      </c>
      <c r="DC78" s="213">
        <v>0</v>
      </c>
      <c r="DD78" s="213">
        <v>0</v>
      </c>
      <c r="DE78" s="213">
        <v>0</v>
      </c>
      <c r="DF78" s="213">
        <v>0</v>
      </c>
      <c r="DG78" s="213">
        <v>0</v>
      </c>
      <c r="DH78" s="213">
        <v>0</v>
      </c>
      <c r="DI78" s="213">
        <v>0</v>
      </c>
      <c r="DJ78" s="213">
        <v>0</v>
      </c>
      <c r="DK78" s="213"/>
      <c r="DL78" s="213"/>
      <c r="DM78" s="213"/>
      <c r="DN78" s="213"/>
      <c r="DO78" s="213"/>
      <c r="DP78" s="213"/>
      <c r="DQ78" s="213"/>
      <c r="DR78" s="213"/>
      <c r="DS78" s="213">
        <v>0</v>
      </c>
      <c r="DT78" s="213">
        <v>0</v>
      </c>
      <c r="DU78" s="213">
        <v>0</v>
      </c>
      <c r="DV78" s="213">
        <v>0</v>
      </c>
      <c r="DW78" s="213">
        <v>0</v>
      </c>
      <c r="DX78" s="213">
        <v>0</v>
      </c>
      <c r="DY78" s="213">
        <v>0</v>
      </c>
      <c r="DZ78" s="213">
        <v>0</v>
      </c>
      <c r="EA78" s="213">
        <v>0</v>
      </c>
      <c r="EB78" s="213">
        <v>0</v>
      </c>
      <c r="EC78" s="213">
        <v>0</v>
      </c>
      <c r="ED78" s="213">
        <v>0</v>
      </c>
      <c r="EE78" s="213">
        <v>0</v>
      </c>
      <c r="EF78" s="213">
        <v>0</v>
      </c>
      <c r="EG78" s="213">
        <v>0</v>
      </c>
      <c r="EH78" s="213">
        <v>0</v>
      </c>
      <c r="EI78" s="213">
        <v>0</v>
      </c>
      <c r="EJ78" s="213">
        <v>0</v>
      </c>
      <c r="EK78" s="213">
        <v>0</v>
      </c>
      <c r="EL78" s="213">
        <v>0</v>
      </c>
      <c r="EM78" s="213">
        <v>0</v>
      </c>
      <c r="EN78" s="213">
        <v>0</v>
      </c>
      <c r="EO78" s="213">
        <v>0</v>
      </c>
      <c r="EP78" s="213">
        <v>0</v>
      </c>
      <c r="EQ78" s="213">
        <v>0</v>
      </c>
      <c r="ER78" s="213">
        <v>0</v>
      </c>
      <c r="ES78" s="213">
        <v>0</v>
      </c>
      <c r="ET78" s="213">
        <v>0</v>
      </c>
      <c r="EU78" s="213">
        <v>0</v>
      </c>
      <c r="EV78" s="213">
        <v>0</v>
      </c>
      <c r="EW78" s="213">
        <v>0</v>
      </c>
      <c r="EX78" s="213">
        <v>0</v>
      </c>
      <c r="EY78" s="213">
        <v>0</v>
      </c>
      <c r="EZ78" s="213">
        <v>0</v>
      </c>
      <c r="FA78" s="213">
        <v>0</v>
      </c>
      <c r="FB78" s="213">
        <v>0</v>
      </c>
      <c r="FC78" s="213">
        <v>0</v>
      </c>
      <c r="FD78" s="213">
        <v>0</v>
      </c>
      <c r="FE78" s="213">
        <v>0</v>
      </c>
      <c r="FF78" s="213">
        <v>0</v>
      </c>
      <c r="FG78" s="213">
        <v>0</v>
      </c>
      <c r="FH78" s="213">
        <v>0</v>
      </c>
      <c r="FI78" s="213">
        <v>0</v>
      </c>
      <c r="FJ78" s="213">
        <v>0</v>
      </c>
      <c r="FK78" s="213">
        <v>0</v>
      </c>
      <c r="FL78" s="213">
        <v>0</v>
      </c>
      <c r="FM78" s="213">
        <v>0</v>
      </c>
      <c r="FN78" s="213">
        <v>0</v>
      </c>
      <c r="FO78" s="213">
        <v>0</v>
      </c>
      <c r="FP78" s="213">
        <v>0</v>
      </c>
      <c r="FQ78" s="213">
        <v>0</v>
      </c>
      <c r="FR78" s="213">
        <v>0</v>
      </c>
      <c r="FS78" s="215">
        <f t="shared" si="181"/>
        <v>0</v>
      </c>
      <c r="FT78" s="215">
        <f t="shared" si="182"/>
        <v>0</v>
      </c>
      <c r="FU78" s="215">
        <f t="shared" si="183"/>
        <v>0</v>
      </c>
      <c r="FV78" s="215">
        <f t="shared" si="184"/>
        <v>0</v>
      </c>
      <c r="FW78" s="216"/>
      <c r="FX78" s="217"/>
    </row>
    <row r="79" spans="1:180" s="218" customFormat="1" ht="26.25" customHeight="1" thickTop="1" thickBot="1" x14ac:dyDescent="0.4">
      <c r="A79" s="249" t="s">
        <v>781</v>
      </c>
      <c r="B79" s="250">
        <f>SUM(B80:B81)</f>
        <v>668993231</v>
      </c>
      <c r="C79" s="250">
        <f t="shared" ref="C79:EL79" si="197">SUM(C80:C81)</f>
        <v>0</v>
      </c>
      <c r="D79" s="250">
        <f t="shared" si="197"/>
        <v>0</v>
      </c>
      <c r="E79" s="250">
        <f t="shared" si="197"/>
        <v>0</v>
      </c>
      <c r="F79" s="250">
        <f t="shared" si="197"/>
        <v>0</v>
      </c>
      <c r="G79" s="250">
        <f>SUM(G80:G81)</f>
        <v>0</v>
      </c>
      <c r="H79" s="250">
        <f>SUM(H80:H81)</f>
        <v>0</v>
      </c>
      <c r="I79" s="250">
        <f>SUM(I80:I81)</f>
        <v>0</v>
      </c>
      <c r="J79" s="250">
        <f>SUM(J80:J81)</f>
        <v>0</v>
      </c>
      <c r="K79" s="250">
        <f t="shared" si="197"/>
        <v>0</v>
      </c>
      <c r="L79" s="250">
        <f t="shared" si="197"/>
        <v>0</v>
      </c>
      <c r="M79" s="250">
        <f t="shared" si="197"/>
        <v>0</v>
      </c>
      <c r="N79" s="250">
        <f t="shared" si="197"/>
        <v>0</v>
      </c>
      <c r="O79" s="250">
        <f t="shared" ref="O79:Z79" si="198">SUM(O80:O81)</f>
        <v>0</v>
      </c>
      <c r="P79" s="250">
        <f t="shared" si="198"/>
        <v>0</v>
      </c>
      <c r="Q79" s="250">
        <f t="shared" si="198"/>
        <v>0</v>
      </c>
      <c r="R79" s="250">
        <f t="shared" si="198"/>
        <v>0</v>
      </c>
      <c r="S79" s="250">
        <f t="shared" si="198"/>
        <v>0</v>
      </c>
      <c r="T79" s="250">
        <f t="shared" si="198"/>
        <v>0</v>
      </c>
      <c r="U79" s="250">
        <f t="shared" si="198"/>
        <v>0</v>
      </c>
      <c r="V79" s="250">
        <f t="shared" si="198"/>
        <v>0</v>
      </c>
      <c r="W79" s="250">
        <f t="shared" si="198"/>
        <v>0</v>
      </c>
      <c r="X79" s="250">
        <f t="shared" si="198"/>
        <v>0</v>
      </c>
      <c r="Y79" s="250">
        <f t="shared" si="198"/>
        <v>0</v>
      </c>
      <c r="Z79" s="250">
        <f t="shared" si="198"/>
        <v>0</v>
      </c>
      <c r="AA79" s="250">
        <f t="shared" si="197"/>
        <v>0</v>
      </c>
      <c r="AB79" s="250">
        <f t="shared" si="197"/>
        <v>0</v>
      </c>
      <c r="AC79" s="250">
        <f t="shared" si="197"/>
        <v>0</v>
      </c>
      <c r="AD79" s="250">
        <f t="shared" si="197"/>
        <v>0</v>
      </c>
      <c r="AE79" s="250">
        <f t="shared" si="197"/>
        <v>0</v>
      </c>
      <c r="AF79" s="250">
        <f t="shared" si="197"/>
        <v>0</v>
      </c>
      <c r="AG79" s="250">
        <f t="shared" si="197"/>
        <v>0</v>
      </c>
      <c r="AH79" s="250">
        <f t="shared" si="197"/>
        <v>0</v>
      </c>
      <c r="AI79" s="250">
        <f t="shared" ref="AI79:AP79" si="199">SUM(AI80:AI81)</f>
        <v>0</v>
      </c>
      <c r="AJ79" s="250">
        <f t="shared" si="199"/>
        <v>0</v>
      </c>
      <c r="AK79" s="250">
        <f t="shared" si="199"/>
        <v>0</v>
      </c>
      <c r="AL79" s="250">
        <f t="shared" si="199"/>
        <v>0</v>
      </c>
      <c r="AM79" s="250">
        <f t="shared" si="199"/>
        <v>0</v>
      </c>
      <c r="AN79" s="250">
        <f t="shared" si="199"/>
        <v>0</v>
      </c>
      <c r="AO79" s="250">
        <f t="shared" si="199"/>
        <v>0</v>
      </c>
      <c r="AP79" s="250">
        <f t="shared" si="199"/>
        <v>0</v>
      </c>
      <c r="AQ79" s="250">
        <f t="shared" si="197"/>
        <v>0</v>
      </c>
      <c r="AR79" s="250">
        <f t="shared" si="197"/>
        <v>0</v>
      </c>
      <c r="AS79" s="250">
        <f t="shared" si="197"/>
        <v>0</v>
      </c>
      <c r="AT79" s="250">
        <f t="shared" si="197"/>
        <v>0</v>
      </c>
      <c r="AU79" s="250">
        <f t="shared" ref="AU79:BB79" si="200">SUM(AU80:AU81)</f>
        <v>0</v>
      </c>
      <c r="AV79" s="250">
        <f t="shared" si="200"/>
        <v>0</v>
      </c>
      <c r="AW79" s="250">
        <f t="shared" si="200"/>
        <v>0</v>
      </c>
      <c r="AX79" s="250">
        <f t="shared" si="200"/>
        <v>0</v>
      </c>
      <c r="AY79" s="250">
        <f t="shared" si="200"/>
        <v>0</v>
      </c>
      <c r="AZ79" s="250">
        <f t="shared" si="200"/>
        <v>0</v>
      </c>
      <c r="BA79" s="250">
        <f t="shared" si="200"/>
        <v>0</v>
      </c>
      <c r="BB79" s="250">
        <f t="shared" si="200"/>
        <v>0</v>
      </c>
      <c r="BC79" s="250">
        <f t="shared" si="197"/>
        <v>250000000</v>
      </c>
      <c r="BD79" s="250">
        <f t="shared" si="197"/>
        <v>250000000</v>
      </c>
      <c r="BE79" s="250">
        <f t="shared" si="197"/>
        <v>250000000</v>
      </c>
      <c r="BF79" s="250">
        <f t="shared" si="197"/>
        <v>125000000</v>
      </c>
      <c r="BG79" s="250">
        <f t="shared" ref="BG79:BN79" si="201">SUM(BG80:BG81)</f>
        <v>0</v>
      </c>
      <c r="BH79" s="250">
        <f t="shared" si="201"/>
        <v>0</v>
      </c>
      <c r="BI79" s="250">
        <f t="shared" si="201"/>
        <v>0</v>
      </c>
      <c r="BJ79" s="250">
        <f t="shared" si="201"/>
        <v>0</v>
      </c>
      <c r="BK79" s="250">
        <f t="shared" si="201"/>
        <v>0</v>
      </c>
      <c r="BL79" s="250">
        <f t="shared" si="201"/>
        <v>0</v>
      </c>
      <c r="BM79" s="250">
        <f t="shared" si="201"/>
        <v>0</v>
      </c>
      <c r="BN79" s="250">
        <f t="shared" si="201"/>
        <v>0</v>
      </c>
      <c r="BO79" s="250">
        <f t="shared" si="197"/>
        <v>0</v>
      </c>
      <c r="BP79" s="250">
        <f t="shared" si="197"/>
        <v>0</v>
      </c>
      <c r="BQ79" s="250">
        <f t="shared" si="197"/>
        <v>0</v>
      </c>
      <c r="BR79" s="250">
        <f t="shared" si="197"/>
        <v>0</v>
      </c>
      <c r="BS79" s="250">
        <f t="shared" si="197"/>
        <v>0</v>
      </c>
      <c r="BT79" s="250">
        <f t="shared" si="197"/>
        <v>0</v>
      </c>
      <c r="BU79" s="250">
        <f t="shared" si="197"/>
        <v>0</v>
      </c>
      <c r="BV79" s="250">
        <f t="shared" si="197"/>
        <v>0</v>
      </c>
      <c r="BW79" s="250">
        <f t="shared" si="197"/>
        <v>0</v>
      </c>
      <c r="BX79" s="250">
        <f t="shared" si="197"/>
        <v>0</v>
      </c>
      <c r="BY79" s="250">
        <f t="shared" si="197"/>
        <v>0</v>
      </c>
      <c r="BZ79" s="250">
        <f t="shared" si="197"/>
        <v>0</v>
      </c>
      <c r="CA79" s="250">
        <f t="shared" ref="CA79:CH79" si="202">SUM(CA80:CA81)</f>
        <v>0</v>
      </c>
      <c r="CB79" s="250">
        <f t="shared" si="202"/>
        <v>0</v>
      </c>
      <c r="CC79" s="250">
        <f t="shared" si="202"/>
        <v>0</v>
      </c>
      <c r="CD79" s="250">
        <f t="shared" si="202"/>
        <v>0</v>
      </c>
      <c r="CE79" s="250">
        <f t="shared" si="202"/>
        <v>0</v>
      </c>
      <c r="CF79" s="250">
        <f t="shared" si="202"/>
        <v>0</v>
      </c>
      <c r="CG79" s="250">
        <f t="shared" si="202"/>
        <v>0</v>
      </c>
      <c r="CH79" s="250">
        <f t="shared" si="202"/>
        <v>0</v>
      </c>
      <c r="CI79" s="250">
        <f t="shared" si="197"/>
        <v>0</v>
      </c>
      <c r="CJ79" s="250">
        <f t="shared" si="197"/>
        <v>0</v>
      </c>
      <c r="CK79" s="250">
        <f t="shared" si="197"/>
        <v>0</v>
      </c>
      <c r="CL79" s="250">
        <f t="shared" si="197"/>
        <v>0</v>
      </c>
      <c r="CM79" s="250">
        <f t="shared" ref="CM79:CP79" si="203">SUM(CM80:CM81)</f>
        <v>0</v>
      </c>
      <c r="CN79" s="250">
        <f t="shared" si="203"/>
        <v>0</v>
      </c>
      <c r="CO79" s="250">
        <f t="shared" si="203"/>
        <v>0</v>
      </c>
      <c r="CP79" s="250">
        <f t="shared" si="203"/>
        <v>0</v>
      </c>
      <c r="CQ79" s="250">
        <f t="shared" si="197"/>
        <v>0</v>
      </c>
      <c r="CR79" s="250">
        <f t="shared" si="197"/>
        <v>0</v>
      </c>
      <c r="CS79" s="250">
        <f t="shared" si="197"/>
        <v>0</v>
      </c>
      <c r="CT79" s="250">
        <f t="shared" si="197"/>
        <v>0</v>
      </c>
      <c r="CU79" s="250">
        <f t="shared" si="197"/>
        <v>0</v>
      </c>
      <c r="CV79" s="250">
        <f t="shared" si="197"/>
        <v>0</v>
      </c>
      <c r="CW79" s="250">
        <f t="shared" si="197"/>
        <v>0</v>
      </c>
      <c r="CX79" s="250">
        <f t="shared" si="197"/>
        <v>0</v>
      </c>
      <c r="CY79" s="250">
        <f t="shared" ref="CY79:DB79" si="204">SUM(CY80:CY81)</f>
        <v>0</v>
      </c>
      <c r="CZ79" s="250">
        <f t="shared" si="204"/>
        <v>0</v>
      </c>
      <c r="DA79" s="250">
        <f t="shared" si="204"/>
        <v>0</v>
      </c>
      <c r="DB79" s="250">
        <f t="shared" si="204"/>
        <v>0</v>
      </c>
      <c r="DC79" s="250">
        <f t="shared" si="197"/>
        <v>0</v>
      </c>
      <c r="DD79" s="250">
        <f t="shared" si="197"/>
        <v>0</v>
      </c>
      <c r="DE79" s="250">
        <f t="shared" si="197"/>
        <v>0</v>
      </c>
      <c r="DF79" s="250">
        <f t="shared" si="197"/>
        <v>0</v>
      </c>
      <c r="DG79" s="250">
        <f>SUM(DG80:DG81)</f>
        <v>0</v>
      </c>
      <c r="DH79" s="250">
        <f>SUM(DH80:DH81)</f>
        <v>0</v>
      </c>
      <c r="DI79" s="250">
        <f>SUM(DI80:DI81)</f>
        <v>0</v>
      </c>
      <c r="DJ79" s="250">
        <f>SUM(DJ80:DJ81)</f>
        <v>0</v>
      </c>
      <c r="DK79" s="250">
        <f t="shared" si="197"/>
        <v>0</v>
      </c>
      <c r="DL79" s="250">
        <f t="shared" si="197"/>
        <v>0</v>
      </c>
      <c r="DM79" s="250">
        <f t="shared" si="197"/>
        <v>0</v>
      </c>
      <c r="DN79" s="250">
        <f t="shared" si="197"/>
        <v>0</v>
      </c>
      <c r="DO79" s="250">
        <f t="shared" si="197"/>
        <v>0</v>
      </c>
      <c r="DP79" s="250">
        <f t="shared" si="197"/>
        <v>0</v>
      </c>
      <c r="DQ79" s="250">
        <f t="shared" si="197"/>
        <v>0</v>
      </c>
      <c r="DR79" s="250">
        <f t="shared" si="197"/>
        <v>0</v>
      </c>
      <c r="DS79" s="250">
        <f t="shared" ref="DS79:DV79" si="205">SUM(DS80:DS81)</f>
        <v>0</v>
      </c>
      <c r="DT79" s="250">
        <f t="shared" si="205"/>
        <v>0</v>
      </c>
      <c r="DU79" s="250">
        <f t="shared" si="205"/>
        <v>0</v>
      </c>
      <c r="DV79" s="250">
        <f t="shared" si="205"/>
        <v>0</v>
      </c>
      <c r="DW79" s="250">
        <f t="shared" si="197"/>
        <v>0</v>
      </c>
      <c r="DX79" s="250">
        <f t="shared" si="197"/>
        <v>0</v>
      </c>
      <c r="DY79" s="250">
        <f t="shared" si="197"/>
        <v>0</v>
      </c>
      <c r="DZ79" s="250">
        <f t="shared" si="197"/>
        <v>0</v>
      </c>
      <c r="EA79" s="250">
        <f t="shared" si="197"/>
        <v>0</v>
      </c>
      <c r="EB79" s="250">
        <f t="shared" si="197"/>
        <v>0</v>
      </c>
      <c r="EC79" s="250">
        <f t="shared" si="197"/>
        <v>0</v>
      </c>
      <c r="ED79" s="250">
        <f t="shared" si="197"/>
        <v>0</v>
      </c>
      <c r="EE79" s="250">
        <f t="shared" si="197"/>
        <v>0</v>
      </c>
      <c r="EF79" s="250">
        <f t="shared" si="197"/>
        <v>0</v>
      </c>
      <c r="EG79" s="250">
        <f t="shared" si="197"/>
        <v>0</v>
      </c>
      <c r="EH79" s="250">
        <f t="shared" si="197"/>
        <v>0</v>
      </c>
      <c r="EI79" s="250">
        <f t="shared" si="197"/>
        <v>0</v>
      </c>
      <c r="EJ79" s="250">
        <f t="shared" si="197"/>
        <v>0</v>
      </c>
      <c r="EK79" s="250">
        <f t="shared" si="197"/>
        <v>0</v>
      </c>
      <c r="EL79" s="250">
        <f t="shared" si="197"/>
        <v>0</v>
      </c>
      <c r="EM79" s="250">
        <f t="shared" ref="EM79:FR79" si="206">SUM(EM80:EM81)</f>
        <v>368993231</v>
      </c>
      <c r="EN79" s="250">
        <f t="shared" si="206"/>
        <v>357608963</v>
      </c>
      <c r="EO79" s="250">
        <f t="shared" si="206"/>
        <v>357608963</v>
      </c>
      <c r="EP79" s="250">
        <f t="shared" si="206"/>
        <v>298036054</v>
      </c>
      <c r="EQ79" s="250">
        <f t="shared" si="206"/>
        <v>0</v>
      </c>
      <c r="ER79" s="250">
        <f t="shared" si="206"/>
        <v>0</v>
      </c>
      <c r="ES79" s="250">
        <f t="shared" si="206"/>
        <v>0</v>
      </c>
      <c r="ET79" s="250">
        <f t="shared" si="206"/>
        <v>0</v>
      </c>
      <c r="EU79" s="250">
        <f t="shared" si="206"/>
        <v>0</v>
      </c>
      <c r="EV79" s="250">
        <f t="shared" si="206"/>
        <v>0</v>
      </c>
      <c r="EW79" s="250">
        <f t="shared" si="206"/>
        <v>0</v>
      </c>
      <c r="EX79" s="250">
        <f t="shared" si="206"/>
        <v>0</v>
      </c>
      <c r="EY79" s="250">
        <f t="shared" ref="EY79:FB79" si="207">SUM(EY80:EY81)</f>
        <v>0</v>
      </c>
      <c r="EZ79" s="250">
        <f t="shared" si="207"/>
        <v>0</v>
      </c>
      <c r="FA79" s="250">
        <f t="shared" si="207"/>
        <v>0</v>
      </c>
      <c r="FB79" s="250">
        <f t="shared" si="207"/>
        <v>0</v>
      </c>
      <c r="FC79" s="250">
        <f t="shared" si="206"/>
        <v>0</v>
      </c>
      <c r="FD79" s="250">
        <f t="shared" si="206"/>
        <v>0</v>
      </c>
      <c r="FE79" s="250">
        <f t="shared" si="206"/>
        <v>0</v>
      </c>
      <c r="FF79" s="250">
        <f t="shared" si="206"/>
        <v>0</v>
      </c>
      <c r="FG79" s="250">
        <f t="shared" si="206"/>
        <v>50000000</v>
      </c>
      <c r="FH79" s="250">
        <f t="shared" si="206"/>
        <v>50000000</v>
      </c>
      <c r="FI79" s="250">
        <f t="shared" si="206"/>
        <v>50000000</v>
      </c>
      <c r="FJ79" s="250">
        <f t="shared" si="206"/>
        <v>25000000</v>
      </c>
      <c r="FK79" s="250">
        <f t="shared" si="206"/>
        <v>0</v>
      </c>
      <c r="FL79" s="250">
        <f t="shared" si="206"/>
        <v>0</v>
      </c>
      <c r="FM79" s="250">
        <f t="shared" si="206"/>
        <v>0</v>
      </c>
      <c r="FN79" s="250">
        <f t="shared" si="206"/>
        <v>0</v>
      </c>
      <c r="FO79" s="250">
        <f t="shared" si="206"/>
        <v>0</v>
      </c>
      <c r="FP79" s="250">
        <f t="shared" si="206"/>
        <v>0</v>
      </c>
      <c r="FQ79" s="250">
        <f t="shared" si="206"/>
        <v>0</v>
      </c>
      <c r="FR79" s="250">
        <f t="shared" si="206"/>
        <v>0</v>
      </c>
      <c r="FS79" s="250">
        <f t="shared" si="181"/>
        <v>668993231</v>
      </c>
      <c r="FT79" s="250">
        <f t="shared" si="182"/>
        <v>657608963</v>
      </c>
      <c r="FU79" s="250">
        <f t="shared" si="183"/>
        <v>657608963</v>
      </c>
      <c r="FV79" s="250">
        <f t="shared" si="184"/>
        <v>448036054</v>
      </c>
      <c r="FW79" s="216"/>
      <c r="FX79" s="217"/>
    </row>
    <row r="80" spans="1:180" s="218" customFormat="1" ht="27" thickTop="1" thickBot="1" x14ac:dyDescent="0.35">
      <c r="A80" s="214" t="s">
        <v>782</v>
      </c>
      <c r="B80" s="213">
        <f t="shared" ref="B80:B81" si="208">+C80+G80+K80+O80+S80+W80+AA80+AE80+AI80+AM80+AQ80+AU80+AY80+BC80+BG80+BK80+BO80+BS80+BW80+CA80+CE80+CI80+CM80+CQ80+CU80+CY80+DC80+DG80+DK80+DO80+DS80+DW80+EA80+EE80+EI80+EM80+EQ80+EU80+EY80+FC80+FG80+FK80+FO80</f>
        <v>26500000</v>
      </c>
      <c r="C80" s="212">
        <v>0</v>
      </c>
      <c r="D80" s="212">
        <v>0</v>
      </c>
      <c r="E80" s="212">
        <v>0</v>
      </c>
      <c r="F80" s="212">
        <v>0</v>
      </c>
      <c r="G80" s="212">
        <v>0</v>
      </c>
      <c r="H80" s="212">
        <v>0</v>
      </c>
      <c r="I80" s="212">
        <v>0</v>
      </c>
      <c r="J80" s="212">
        <v>0</v>
      </c>
      <c r="K80" s="212">
        <v>0</v>
      </c>
      <c r="L80" s="212">
        <v>0</v>
      </c>
      <c r="M80" s="212">
        <v>0</v>
      </c>
      <c r="N80" s="212">
        <v>0</v>
      </c>
      <c r="O80" s="212">
        <v>0</v>
      </c>
      <c r="P80" s="212">
        <v>0</v>
      </c>
      <c r="Q80" s="212">
        <v>0</v>
      </c>
      <c r="R80" s="212">
        <v>0</v>
      </c>
      <c r="S80" s="212">
        <v>0</v>
      </c>
      <c r="T80" s="212">
        <v>0</v>
      </c>
      <c r="U80" s="212">
        <v>0</v>
      </c>
      <c r="V80" s="212">
        <v>0</v>
      </c>
      <c r="W80" s="212">
        <v>0</v>
      </c>
      <c r="X80" s="212">
        <v>0</v>
      </c>
      <c r="Y80" s="212">
        <v>0</v>
      </c>
      <c r="Z80" s="212">
        <v>0</v>
      </c>
      <c r="AA80" s="212">
        <v>0</v>
      </c>
      <c r="AB80" s="212">
        <v>0</v>
      </c>
      <c r="AC80" s="212">
        <v>0</v>
      </c>
      <c r="AD80" s="212">
        <v>0</v>
      </c>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c r="BD80" s="212"/>
      <c r="BE80" s="212"/>
      <c r="BF80" s="212"/>
      <c r="BG80" s="212"/>
      <c r="BH80" s="212"/>
      <c r="BI80" s="212"/>
      <c r="BJ80" s="212"/>
      <c r="BK80" s="212"/>
      <c r="BL80" s="212"/>
      <c r="BM80" s="212"/>
      <c r="BN80" s="212"/>
      <c r="BO80" s="212"/>
      <c r="BP80" s="212"/>
      <c r="BQ80" s="212"/>
      <c r="BR80" s="212"/>
      <c r="BS80" s="212"/>
      <c r="BT80" s="212"/>
      <c r="BU80" s="212"/>
      <c r="BV80" s="212"/>
      <c r="BW80" s="212"/>
      <c r="BX80" s="212"/>
      <c r="BY80" s="212"/>
      <c r="BZ80" s="212"/>
      <c r="CA80" s="212"/>
      <c r="CB80" s="212"/>
      <c r="CC80" s="212"/>
      <c r="CD80" s="212"/>
      <c r="CE80" s="212"/>
      <c r="CF80" s="212"/>
      <c r="CG80" s="212"/>
      <c r="CH80" s="212"/>
      <c r="CI80" s="212"/>
      <c r="CJ80" s="212"/>
      <c r="CK80" s="212"/>
      <c r="CL80" s="212"/>
      <c r="CM80" s="212"/>
      <c r="CN80" s="212"/>
      <c r="CO80" s="212"/>
      <c r="CP80" s="212"/>
      <c r="CQ80" s="212"/>
      <c r="CR80" s="212"/>
      <c r="CS80" s="212"/>
      <c r="CT80" s="212"/>
      <c r="CU80" s="212"/>
      <c r="CV80" s="212"/>
      <c r="CW80" s="212"/>
      <c r="CX80" s="212"/>
      <c r="CY80" s="212"/>
      <c r="CZ80" s="212"/>
      <c r="DA80" s="212"/>
      <c r="DB80" s="212"/>
      <c r="DC80" s="212"/>
      <c r="DD80" s="212"/>
      <c r="DE80" s="212"/>
      <c r="DF80" s="212"/>
      <c r="DG80" s="212"/>
      <c r="DH80" s="212"/>
      <c r="DI80" s="212"/>
      <c r="DJ80" s="212"/>
      <c r="DK80" s="212"/>
      <c r="DL80" s="212"/>
      <c r="DM80" s="212"/>
      <c r="DN80" s="212"/>
      <c r="DO80" s="212"/>
      <c r="DP80" s="212"/>
      <c r="DQ80" s="212"/>
      <c r="DR80" s="212"/>
      <c r="DS80" s="212"/>
      <c r="DT80" s="212"/>
      <c r="DU80" s="212"/>
      <c r="DV80" s="212"/>
      <c r="DW80" s="212"/>
      <c r="DX80" s="212"/>
      <c r="DY80" s="212"/>
      <c r="DZ80" s="212"/>
      <c r="EA80" s="212"/>
      <c r="EB80" s="212"/>
      <c r="EC80" s="212"/>
      <c r="ED80" s="212"/>
      <c r="EE80" s="212"/>
      <c r="EF80" s="212"/>
      <c r="EG80" s="212"/>
      <c r="EH80" s="212"/>
      <c r="EI80" s="212"/>
      <c r="EJ80" s="212"/>
      <c r="EK80" s="212"/>
      <c r="EL80" s="212"/>
      <c r="EM80" s="212">
        <v>26500000</v>
      </c>
      <c r="EN80" s="212">
        <v>26500000</v>
      </c>
      <c r="EO80" s="212">
        <v>26500000</v>
      </c>
      <c r="EP80" s="212">
        <v>26500000</v>
      </c>
      <c r="EQ80" s="212"/>
      <c r="ER80" s="212"/>
      <c r="ES80" s="212"/>
      <c r="ET80" s="212"/>
      <c r="EU80" s="212"/>
      <c r="EV80" s="212"/>
      <c r="EW80" s="212"/>
      <c r="EX80" s="212"/>
      <c r="EY80" s="212"/>
      <c r="EZ80" s="212"/>
      <c r="FA80" s="212"/>
      <c r="FB80" s="212"/>
      <c r="FC80" s="212"/>
      <c r="FD80" s="212"/>
      <c r="FE80" s="212"/>
      <c r="FF80" s="212"/>
      <c r="FG80" s="212"/>
      <c r="FH80" s="212"/>
      <c r="FI80" s="212"/>
      <c r="FJ80" s="212"/>
      <c r="FK80" s="212">
        <v>0</v>
      </c>
      <c r="FL80" s="212">
        <v>0</v>
      </c>
      <c r="FM80" s="212">
        <v>0</v>
      </c>
      <c r="FN80" s="212">
        <v>0</v>
      </c>
      <c r="FO80" s="213">
        <v>0</v>
      </c>
      <c r="FP80" s="213">
        <v>0</v>
      </c>
      <c r="FQ80" s="213">
        <v>0</v>
      </c>
      <c r="FR80" s="213">
        <v>0</v>
      </c>
      <c r="FS80" s="215">
        <f t="shared" si="181"/>
        <v>26500000</v>
      </c>
      <c r="FT80" s="215">
        <f t="shared" si="182"/>
        <v>26500000</v>
      </c>
      <c r="FU80" s="215">
        <f t="shared" si="183"/>
        <v>26500000</v>
      </c>
      <c r="FV80" s="215">
        <f t="shared" si="184"/>
        <v>26500000</v>
      </c>
      <c r="FW80" s="216"/>
      <c r="FX80" s="217"/>
    </row>
    <row r="81" spans="1:180" s="218" customFormat="1" ht="27" thickTop="1" thickBot="1" x14ac:dyDescent="0.35">
      <c r="A81" s="214" t="s">
        <v>783</v>
      </c>
      <c r="B81" s="213">
        <f t="shared" si="208"/>
        <v>642493231</v>
      </c>
      <c r="C81" s="212">
        <v>0</v>
      </c>
      <c r="D81" s="212">
        <v>0</v>
      </c>
      <c r="E81" s="212">
        <v>0</v>
      </c>
      <c r="F81" s="212">
        <v>0</v>
      </c>
      <c r="G81" s="212">
        <v>0</v>
      </c>
      <c r="H81" s="212">
        <v>0</v>
      </c>
      <c r="I81" s="212">
        <v>0</v>
      </c>
      <c r="J81" s="212">
        <v>0</v>
      </c>
      <c r="K81" s="212">
        <v>0</v>
      </c>
      <c r="L81" s="212">
        <v>0</v>
      </c>
      <c r="M81" s="212">
        <v>0</v>
      </c>
      <c r="N81" s="212">
        <v>0</v>
      </c>
      <c r="O81" s="212">
        <v>0</v>
      </c>
      <c r="P81" s="212">
        <v>0</v>
      </c>
      <c r="Q81" s="212">
        <v>0</v>
      </c>
      <c r="R81" s="212">
        <v>0</v>
      </c>
      <c r="S81" s="212">
        <v>0</v>
      </c>
      <c r="T81" s="212">
        <v>0</v>
      </c>
      <c r="U81" s="212">
        <v>0</v>
      </c>
      <c r="V81" s="212">
        <v>0</v>
      </c>
      <c r="W81" s="212">
        <v>0</v>
      </c>
      <c r="X81" s="212">
        <v>0</v>
      </c>
      <c r="Y81" s="212">
        <v>0</v>
      </c>
      <c r="Z81" s="212">
        <v>0</v>
      </c>
      <c r="AA81" s="212">
        <v>0</v>
      </c>
      <c r="AB81" s="212">
        <v>0</v>
      </c>
      <c r="AC81" s="212">
        <v>0</v>
      </c>
      <c r="AD81" s="212">
        <v>0</v>
      </c>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v>250000000</v>
      </c>
      <c r="BD81" s="212">
        <v>250000000</v>
      </c>
      <c r="BE81" s="212">
        <v>250000000</v>
      </c>
      <c r="BF81" s="212">
        <v>125000000</v>
      </c>
      <c r="BG81" s="212"/>
      <c r="BH81" s="212"/>
      <c r="BI81" s="212"/>
      <c r="BJ81" s="212"/>
      <c r="BK81" s="212"/>
      <c r="BL81" s="212"/>
      <c r="BM81" s="212"/>
      <c r="BN81" s="212"/>
      <c r="BO81" s="212"/>
      <c r="BP81" s="212"/>
      <c r="BQ81" s="212"/>
      <c r="BR81" s="212"/>
      <c r="BS81" s="212"/>
      <c r="BT81" s="212"/>
      <c r="BU81" s="212"/>
      <c r="BV81" s="212"/>
      <c r="BW81" s="212"/>
      <c r="BX81" s="212"/>
      <c r="BY81" s="212"/>
      <c r="BZ81" s="212"/>
      <c r="CA81" s="212"/>
      <c r="CB81" s="212"/>
      <c r="CC81" s="212"/>
      <c r="CD81" s="212"/>
      <c r="CE81" s="212"/>
      <c r="CF81" s="212"/>
      <c r="CG81" s="212"/>
      <c r="CH81" s="212"/>
      <c r="CI81" s="212"/>
      <c r="CJ81" s="212"/>
      <c r="CK81" s="212"/>
      <c r="CL81" s="212"/>
      <c r="CM81" s="212"/>
      <c r="CN81" s="212"/>
      <c r="CO81" s="212"/>
      <c r="CP81" s="212"/>
      <c r="CQ81" s="212"/>
      <c r="CR81" s="212"/>
      <c r="CS81" s="212"/>
      <c r="CT81" s="212"/>
      <c r="CU81" s="212"/>
      <c r="CV81" s="212"/>
      <c r="CW81" s="212"/>
      <c r="CX81" s="212"/>
      <c r="CY81" s="212"/>
      <c r="CZ81" s="212"/>
      <c r="DA81" s="212"/>
      <c r="DB81" s="212"/>
      <c r="DC81" s="212"/>
      <c r="DD81" s="212"/>
      <c r="DE81" s="212"/>
      <c r="DF81" s="212"/>
      <c r="DG81" s="212"/>
      <c r="DH81" s="212"/>
      <c r="DI81" s="212"/>
      <c r="DJ81" s="212"/>
      <c r="DK81" s="212"/>
      <c r="DL81" s="212"/>
      <c r="DM81" s="212"/>
      <c r="DN81" s="212"/>
      <c r="DO81" s="212"/>
      <c r="DP81" s="212"/>
      <c r="DQ81" s="212"/>
      <c r="DR81" s="212"/>
      <c r="DS81" s="212"/>
      <c r="DT81" s="212"/>
      <c r="DU81" s="212"/>
      <c r="DV81" s="212"/>
      <c r="DW81" s="212"/>
      <c r="DX81" s="212"/>
      <c r="DY81" s="212"/>
      <c r="DZ81" s="212"/>
      <c r="EA81" s="212"/>
      <c r="EB81" s="212"/>
      <c r="EC81" s="212"/>
      <c r="ED81" s="212"/>
      <c r="EE81" s="212"/>
      <c r="EF81" s="212"/>
      <c r="EG81" s="212"/>
      <c r="EH81" s="212"/>
      <c r="EI81" s="212"/>
      <c r="EJ81" s="212"/>
      <c r="EK81" s="212"/>
      <c r="EL81" s="212"/>
      <c r="EM81" s="212">
        <v>342493231</v>
      </c>
      <c r="EN81" s="212">
        <v>331108963</v>
      </c>
      <c r="EO81" s="212">
        <v>331108963</v>
      </c>
      <c r="EP81" s="212">
        <v>271536054</v>
      </c>
      <c r="EQ81" s="212"/>
      <c r="ER81" s="212"/>
      <c r="ES81" s="212"/>
      <c r="ET81" s="212"/>
      <c r="EU81" s="212"/>
      <c r="EV81" s="212"/>
      <c r="EW81" s="212"/>
      <c r="EX81" s="212"/>
      <c r="EY81" s="212"/>
      <c r="EZ81" s="212"/>
      <c r="FA81" s="212"/>
      <c r="FB81" s="212"/>
      <c r="FC81" s="212"/>
      <c r="FD81" s="212"/>
      <c r="FE81" s="212"/>
      <c r="FF81" s="212"/>
      <c r="FG81" s="212">
        <v>50000000</v>
      </c>
      <c r="FH81" s="212">
        <v>50000000</v>
      </c>
      <c r="FI81" s="212">
        <v>50000000</v>
      </c>
      <c r="FJ81" s="212">
        <v>25000000</v>
      </c>
      <c r="FK81" s="212">
        <v>0</v>
      </c>
      <c r="FL81" s="212">
        <v>0</v>
      </c>
      <c r="FM81" s="212">
        <v>0</v>
      </c>
      <c r="FN81" s="212">
        <v>0</v>
      </c>
      <c r="FO81" s="213">
        <v>0</v>
      </c>
      <c r="FP81" s="213">
        <v>0</v>
      </c>
      <c r="FQ81" s="213">
        <v>0</v>
      </c>
      <c r="FR81" s="213">
        <v>0</v>
      </c>
      <c r="FS81" s="215">
        <f t="shared" si="181"/>
        <v>642493231</v>
      </c>
      <c r="FT81" s="215">
        <f t="shared" si="182"/>
        <v>631108963</v>
      </c>
      <c r="FU81" s="215">
        <f t="shared" si="183"/>
        <v>631108963</v>
      </c>
      <c r="FV81" s="215">
        <f t="shared" si="184"/>
        <v>421536054</v>
      </c>
      <c r="FW81" s="216"/>
      <c r="FX81" s="217"/>
    </row>
    <row r="82" spans="1:180" s="218" customFormat="1" ht="28" customHeight="1" thickTop="1" thickBot="1" x14ac:dyDescent="0.4">
      <c r="A82" s="247" t="s">
        <v>784</v>
      </c>
      <c r="B82" s="248">
        <f>+B83</f>
        <v>4596265357</v>
      </c>
      <c r="C82" s="248">
        <f t="shared" ref="C82:EL82" si="209">+C83</f>
        <v>0</v>
      </c>
      <c r="D82" s="248">
        <f t="shared" si="209"/>
        <v>0</v>
      </c>
      <c r="E82" s="248">
        <f t="shared" si="209"/>
        <v>0</v>
      </c>
      <c r="F82" s="248">
        <f t="shared" si="209"/>
        <v>0</v>
      </c>
      <c r="G82" s="248">
        <f t="shared" si="209"/>
        <v>0</v>
      </c>
      <c r="H82" s="248">
        <f t="shared" si="209"/>
        <v>0</v>
      </c>
      <c r="I82" s="248">
        <f t="shared" si="209"/>
        <v>0</v>
      </c>
      <c r="J82" s="248">
        <f t="shared" si="209"/>
        <v>0</v>
      </c>
      <c r="K82" s="248">
        <f t="shared" si="209"/>
        <v>155510667</v>
      </c>
      <c r="L82" s="248">
        <f t="shared" si="209"/>
        <v>152846100</v>
      </c>
      <c r="M82" s="248">
        <f t="shared" si="209"/>
        <v>143800975</v>
      </c>
      <c r="N82" s="248">
        <f t="shared" si="209"/>
        <v>139396226</v>
      </c>
      <c r="O82" s="248">
        <f>+O83</f>
        <v>0</v>
      </c>
      <c r="P82" s="248">
        <f>+P83</f>
        <v>0</v>
      </c>
      <c r="Q82" s="248">
        <f>+Q83</f>
        <v>0</v>
      </c>
      <c r="R82" s="248">
        <f>+R83</f>
        <v>0</v>
      </c>
      <c r="S82" s="248">
        <f t="shared" si="209"/>
        <v>0</v>
      </c>
      <c r="T82" s="248">
        <f t="shared" si="209"/>
        <v>0</v>
      </c>
      <c r="U82" s="248">
        <f t="shared" si="209"/>
        <v>0</v>
      </c>
      <c r="V82" s="248">
        <f t="shared" si="209"/>
        <v>0</v>
      </c>
      <c r="W82" s="248">
        <f>+W83</f>
        <v>0</v>
      </c>
      <c r="X82" s="248">
        <f>+X83</f>
        <v>0</v>
      </c>
      <c r="Y82" s="248">
        <f>+Y83</f>
        <v>0</v>
      </c>
      <c r="Z82" s="248">
        <f>+Z83</f>
        <v>0</v>
      </c>
      <c r="AA82" s="248">
        <f t="shared" si="209"/>
        <v>0</v>
      </c>
      <c r="AB82" s="248">
        <f t="shared" si="209"/>
        <v>0</v>
      </c>
      <c r="AC82" s="248">
        <f t="shared" si="209"/>
        <v>0</v>
      </c>
      <c r="AD82" s="248">
        <f t="shared" si="209"/>
        <v>0</v>
      </c>
      <c r="AE82" s="248">
        <f t="shared" si="209"/>
        <v>0</v>
      </c>
      <c r="AF82" s="248">
        <f t="shared" si="209"/>
        <v>0</v>
      </c>
      <c r="AG82" s="248">
        <f t="shared" si="209"/>
        <v>0</v>
      </c>
      <c r="AH82" s="248">
        <f t="shared" si="209"/>
        <v>0</v>
      </c>
      <c r="AI82" s="248">
        <f t="shared" si="209"/>
        <v>0</v>
      </c>
      <c r="AJ82" s="248">
        <f t="shared" si="209"/>
        <v>0</v>
      </c>
      <c r="AK82" s="248">
        <f t="shared" si="209"/>
        <v>0</v>
      </c>
      <c r="AL82" s="248">
        <f t="shared" si="209"/>
        <v>0</v>
      </c>
      <c r="AM82" s="248">
        <f t="shared" si="209"/>
        <v>0</v>
      </c>
      <c r="AN82" s="248">
        <f t="shared" si="209"/>
        <v>0</v>
      </c>
      <c r="AO82" s="248">
        <f t="shared" si="209"/>
        <v>0</v>
      </c>
      <c r="AP82" s="248">
        <f t="shared" si="209"/>
        <v>0</v>
      </c>
      <c r="AQ82" s="248">
        <f t="shared" si="209"/>
        <v>0</v>
      </c>
      <c r="AR82" s="248">
        <f t="shared" si="209"/>
        <v>0</v>
      </c>
      <c r="AS82" s="248">
        <f t="shared" si="209"/>
        <v>0</v>
      </c>
      <c r="AT82" s="248">
        <f t="shared" si="209"/>
        <v>0</v>
      </c>
      <c r="AU82" s="248">
        <f t="shared" ref="AU82:BB82" si="210">+AU83</f>
        <v>0</v>
      </c>
      <c r="AV82" s="248">
        <f t="shared" si="210"/>
        <v>0</v>
      </c>
      <c r="AW82" s="248">
        <f t="shared" si="210"/>
        <v>0</v>
      </c>
      <c r="AX82" s="248">
        <f t="shared" si="210"/>
        <v>0</v>
      </c>
      <c r="AY82" s="248">
        <f t="shared" si="210"/>
        <v>0</v>
      </c>
      <c r="AZ82" s="248">
        <f t="shared" si="210"/>
        <v>0</v>
      </c>
      <c r="BA82" s="248">
        <f t="shared" si="210"/>
        <v>0</v>
      </c>
      <c r="BB82" s="248">
        <f t="shared" si="210"/>
        <v>0</v>
      </c>
      <c r="BC82" s="248">
        <f t="shared" si="209"/>
        <v>800000000</v>
      </c>
      <c r="BD82" s="248">
        <f t="shared" si="209"/>
        <v>799999818</v>
      </c>
      <c r="BE82" s="248">
        <f t="shared" si="209"/>
        <v>476787320</v>
      </c>
      <c r="BF82" s="248">
        <f t="shared" si="209"/>
        <v>476787320</v>
      </c>
      <c r="BG82" s="248">
        <f t="shared" si="209"/>
        <v>0</v>
      </c>
      <c r="BH82" s="248">
        <f t="shared" si="209"/>
        <v>0</v>
      </c>
      <c r="BI82" s="248">
        <f t="shared" si="209"/>
        <v>0</v>
      </c>
      <c r="BJ82" s="248">
        <f t="shared" si="209"/>
        <v>0</v>
      </c>
      <c r="BK82" s="248">
        <f t="shared" si="209"/>
        <v>0</v>
      </c>
      <c r="BL82" s="248">
        <f t="shared" si="209"/>
        <v>0</v>
      </c>
      <c r="BM82" s="248">
        <f t="shared" si="209"/>
        <v>0</v>
      </c>
      <c r="BN82" s="248">
        <f t="shared" si="209"/>
        <v>0</v>
      </c>
      <c r="BO82" s="248">
        <f t="shared" si="209"/>
        <v>0</v>
      </c>
      <c r="BP82" s="248">
        <f t="shared" si="209"/>
        <v>0</v>
      </c>
      <c r="BQ82" s="248">
        <f t="shared" si="209"/>
        <v>0</v>
      </c>
      <c r="BR82" s="248">
        <f t="shared" si="209"/>
        <v>0</v>
      </c>
      <c r="BS82" s="248">
        <f t="shared" si="209"/>
        <v>0</v>
      </c>
      <c r="BT82" s="248">
        <f t="shared" si="209"/>
        <v>0</v>
      </c>
      <c r="BU82" s="248">
        <f t="shared" si="209"/>
        <v>0</v>
      </c>
      <c r="BV82" s="248">
        <f t="shared" si="209"/>
        <v>0</v>
      </c>
      <c r="BW82" s="248">
        <f t="shared" si="209"/>
        <v>0</v>
      </c>
      <c r="BX82" s="248">
        <f t="shared" si="209"/>
        <v>0</v>
      </c>
      <c r="BY82" s="248">
        <f t="shared" si="209"/>
        <v>0</v>
      </c>
      <c r="BZ82" s="248">
        <f t="shared" si="209"/>
        <v>0</v>
      </c>
      <c r="CA82" s="248">
        <f t="shared" si="209"/>
        <v>0</v>
      </c>
      <c r="CB82" s="248">
        <f t="shared" si="209"/>
        <v>0</v>
      </c>
      <c r="CC82" s="248">
        <f t="shared" si="209"/>
        <v>0</v>
      </c>
      <c r="CD82" s="248">
        <f t="shared" si="209"/>
        <v>0</v>
      </c>
      <c r="CE82" s="248">
        <f t="shared" si="209"/>
        <v>0</v>
      </c>
      <c r="CF82" s="248">
        <f t="shared" si="209"/>
        <v>0</v>
      </c>
      <c r="CG82" s="248">
        <f t="shared" si="209"/>
        <v>0</v>
      </c>
      <c r="CH82" s="248">
        <f t="shared" si="209"/>
        <v>0</v>
      </c>
      <c r="CI82" s="248">
        <f t="shared" si="209"/>
        <v>0</v>
      </c>
      <c r="CJ82" s="248">
        <f t="shared" si="209"/>
        <v>0</v>
      </c>
      <c r="CK82" s="248">
        <f t="shared" si="209"/>
        <v>0</v>
      </c>
      <c r="CL82" s="248">
        <f t="shared" si="209"/>
        <v>0</v>
      </c>
      <c r="CM82" s="248">
        <f t="shared" si="209"/>
        <v>0</v>
      </c>
      <c r="CN82" s="248">
        <f t="shared" si="209"/>
        <v>0</v>
      </c>
      <c r="CO82" s="248">
        <f t="shared" si="209"/>
        <v>0</v>
      </c>
      <c r="CP82" s="248">
        <f t="shared" si="209"/>
        <v>0</v>
      </c>
      <c r="CQ82" s="248">
        <f t="shared" si="209"/>
        <v>0</v>
      </c>
      <c r="CR82" s="248">
        <f t="shared" si="209"/>
        <v>0</v>
      </c>
      <c r="CS82" s="248">
        <f t="shared" si="209"/>
        <v>0</v>
      </c>
      <c r="CT82" s="248">
        <f t="shared" si="209"/>
        <v>0</v>
      </c>
      <c r="CU82" s="248">
        <f t="shared" si="209"/>
        <v>0</v>
      </c>
      <c r="CV82" s="248">
        <f t="shared" si="209"/>
        <v>0</v>
      </c>
      <c r="CW82" s="248">
        <f t="shared" si="209"/>
        <v>0</v>
      </c>
      <c r="CX82" s="248">
        <f t="shared" si="209"/>
        <v>0</v>
      </c>
      <c r="CY82" s="248">
        <f t="shared" si="209"/>
        <v>0</v>
      </c>
      <c r="CZ82" s="248">
        <f t="shared" si="209"/>
        <v>0</v>
      </c>
      <c r="DA82" s="248">
        <f t="shared" si="209"/>
        <v>0</v>
      </c>
      <c r="DB82" s="248">
        <f t="shared" si="209"/>
        <v>0</v>
      </c>
      <c r="DC82" s="248">
        <f t="shared" si="209"/>
        <v>0</v>
      </c>
      <c r="DD82" s="248">
        <f t="shared" si="209"/>
        <v>0</v>
      </c>
      <c r="DE82" s="248">
        <f t="shared" si="209"/>
        <v>0</v>
      </c>
      <c r="DF82" s="248">
        <f t="shared" si="209"/>
        <v>0</v>
      </c>
      <c r="DG82" s="248">
        <f>+DG83</f>
        <v>0</v>
      </c>
      <c r="DH82" s="248">
        <f>+DH83</f>
        <v>0</v>
      </c>
      <c r="DI82" s="248">
        <f>+DI83</f>
        <v>0</v>
      </c>
      <c r="DJ82" s="248">
        <f>+DJ83</f>
        <v>0</v>
      </c>
      <c r="DK82" s="248">
        <f t="shared" si="209"/>
        <v>0</v>
      </c>
      <c r="DL82" s="248">
        <f t="shared" si="209"/>
        <v>0</v>
      </c>
      <c r="DM82" s="248">
        <f t="shared" si="209"/>
        <v>0</v>
      </c>
      <c r="DN82" s="248">
        <f t="shared" si="209"/>
        <v>0</v>
      </c>
      <c r="DO82" s="248">
        <f t="shared" si="209"/>
        <v>0</v>
      </c>
      <c r="DP82" s="248">
        <f t="shared" si="209"/>
        <v>0</v>
      </c>
      <c r="DQ82" s="248">
        <f t="shared" si="209"/>
        <v>0</v>
      </c>
      <c r="DR82" s="248">
        <f t="shared" si="209"/>
        <v>0</v>
      </c>
      <c r="DS82" s="248">
        <f t="shared" si="209"/>
        <v>0</v>
      </c>
      <c r="DT82" s="248">
        <f t="shared" si="209"/>
        <v>0</v>
      </c>
      <c r="DU82" s="248">
        <f t="shared" si="209"/>
        <v>0</v>
      </c>
      <c r="DV82" s="248">
        <f t="shared" si="209"/>
        <v>0</v>
      </c>
      <c r="DW82" s="248">
        <f t="shared" si="209"/>
        <v>0</v>
      </c>
      <c r="DX82" s="248">
        <f t="shared" si="209"/>
        <v>0</v>
      </c>
      <c r="DY82" s="248">
        <f t="shared" si="209"/>
        <v>0</v>
      </c>
      <c r="DZ82" s="248">
        <f t="shared" si="209"/>
        <v>0</v>
      </c>
      <c r="EA82" s="248">
        <f t="shared" si="209"/>
        <v>0</v>
      </c>
      <c r="EB82" s="248">
        <f t="shared" si="209"/>
        <v>0</v>
      </c>
      <c r="EC82" s="248">
        <f t="shared" si="209"/>
        <v>0</v>
      </c>
      <c r="ED82" s="248">
        <f t="shared" si="209"/>
        <v>0</v>
      </c>
      <c r="EE82" s="248">
        <f t="shared" si="209"/>
        <v>0</v>
      </c>
      <c r="EF82" s="248">
        <f t="shared" si="209"/>
        <v>0</v>
      </c>
      <c r="EG82" s="248">
        <f t="shared" si="209"/>
        <v>0</v>
      </c>
      <c r="EH82" s="248">
        <f t="shared" si="209"/>
        <v>0</v>
      </c>
      <c r="EI82" s="248">
        <f t="shared" si="209"/>
        <v>0</v>
      </c>
      <c r="EJ82" s="248">
        <f t="shared" si="209"/>
        <v>0</v>
      </c>
      <c r="EK82" s="248">
        <f t="shared" si="209"/>
        <v>0</v>
      </c>
      <c r="EL82" s="248">
        <f t="shared" si="209"/>
        <v>0</v>
      </c>
      <c r="EM82" s="248">
        <f t="shared" ref="EM82:FR82" si="211">+EM83</f>
        <v>0</v>
      </c>
      <c r="EN82" s="248">
        <f t="shared" si="211"/>
        <v>0</v>
      </c>
      <c r="EO82" s="248">
        <f t="shared" si="211"/>
        <v>0</v>
      </c>
      <c r="EP82" s="248">
        <f t="shared" si="211"/>
        <v>0</v>
      </c>
      <c r="EQ82" s="248">
        <f t="shared" si="211"/>
        <v>0</v>
      </c>
      <c r="ER82" s="248">
        <f t="shared" si="211"/>
        <v>0</v>
      </c>
      <c r="ES82" s="248">
        <f t="shared" si="211"/>
        <v>0</v>
      </c>
      <c r="ET82" s="248">
        <f t="shared" si="211"/>
        <v>0</v>
      </c>
      <c r="EU82" s="248">
        <f t="shared" si="211"/>
        <v>0</v>
      </c>
      <c r="EV82" s="248">
        <f t="shared" si="211"/>
        <v>0</v>
      </c>
      <c r="EW82" s="248">
        <f t="shared" si="211"/>
        <v>0</v>
      </c>
      <c r="EX82" s="248">
        <f t="shared" si="211"/>
        <v>0</v>
      </c>
      <c r="EY82" s="248">
        <f t="shared" si="211"/>
        <v>0</v>
      </c>
      <c r="EZ82" s="248">
        <f t="shared" si="211"/>
        <v>0</v>
      </c>
      <c r="FA82" s="248">
        <f t="shared" si="211"/>
        <v>0</v>
      </c>
      <c r="FB82" s="248">
        <f t="shared" si="211"/>
        <v>0</v>
      </c>
      <c r="FC82" s="248">
        <f t="shared" si="211"/>
        <v>0</v>
      </c>
      <c r="FD82" s="248">
        <f t="shared" si="211"/>
        <v>0</v>
      </c>
      <c r="FE82" s="248">
        <f t="shared" si="211"/>
        <v>0</v>
      </c>
      <c r="FF82" s="248">
        <f t="shared" si="211"/>
        <v>0</v>
      </c>
      <c r="FG82" s="248">
        <f t="shared" si="211"/>
        <v>0</v>
      </c>
      <c r="FH82" s="248">
        <f t="shared" si="211"/>
        <v>0</v>
      </c>
      <c r="FI82" s="248">
        <f t="shared" si="211"/>
        <v>0</v>
      </c>
      <c r="FJ82" s="248">
        <f t="shared" si="211"/>
        <v>0</v>
      </c>
      <c r="FK82" s="248">
        <f t="shared" si="211"/>
        <v>0</v>
      </c>
      <c r="FL82" s="248">
        <f t="shared" si="211"/>
        <v>0</v>
      </c>
      <c r="FM82" s="248">
        <f t="shared" si="211"/>
        <v>0</v>
      </c>
      <c r="FN82" s="248">
        <f t="shared" si="211"/>
        <v>0</v>
      </c>
      <c r="FO82" s="248">
        <f t="shared" si="211"/>
        <v>3640754690</v>
      </c>
      <c r="FP82" s="248">
        <f t="shared" si="211"/>
        <v>3640754689</v>
      </c>
      <c r="FQ82" s="248">
        <f t="shared" si="211"/>
        <v>29932682</v>
      </c>
      <c r="FR82" s="248">
        <f t="shared" si="211"/>
        <v>0</v>
      </c>
      <c r="FS82" s="248">
        <f t="shared" si="181"/>
        <v>4596265357</v>
      </c>
      <c r="FT82" s="248">
        <f t="shared" si="182"/>
        <v>4593600607</v>
      </c>
      <c r="FU82" s="248">
        <f t="shared" si="183"/>
        <v>650520977</v>
      </c>
      <c r="FV82" s="248">
        <f t="shared" si="184"/>
        <v>616183546</v>
      </c>
      <c r="FW82" s="216"/>
      <c r="FX82" s="217"/>
    </row>
    <row r="83" spans="1:180" s="218" customFormat="1" ht="26.25" customHeight="1" thickTop="1" thickBot="1" x14ac:dyDescent="0.4">
      <c r="A83" s="249" t="s">
        <v>785</v>
      </c>
      <c r="B83" s="250">
        <f>SUM(B84:B86)</f>
        <v>4596265357</v>
      </c>
      <c r="C83" s="250">
        <f t="shared" ref="C83:EL83" si="212">SUM(C84:C86)</f>
        <v>0</v>
      </c>
      <c r="D83" s="250">
        <f t="shared" si="212"/>
        <v>0</v>
      </c>
      <c r="E83" s="250">
        <f t="shared" si="212"/>
        <v>0</v>
      </c>
      <c r="F83" s="250">
        <f t="shared" si="212"/>
        <v>0</v>
      </c>
      <c r="G83" s="250">
        <f>SUM(G84:G86)</f>
        <v>0</v>
      </c>
      <c r="H83" s="250">
        <f>SUM(H84:H86)</f>
        <v>0</v>
      </c>
      <c r="I83" s="250">
        <f>SUM(I84:I86)</f>
        <v>0</v>
      </c>
      <c r="J83" s="250">
        <f>SUM(J84:J86)</f>
        <v>0</v>
      </c>
      <c r="K83" s="250">
        <f t="shared" si="212"/>
        <v>155510667</v>
      </c>
      <c r="L83" s="250">
        <f t="shared" si="212"/>
        <v>152846100</v>
      </c>
      <c r="M83" s="250">
        <f t="shared" si="212"/>
        <v>143800975</v>
      </c>
      <c r="N83" s="250">
        <f t="shared" si="212"/>
        <v>139396226</v>
      </c>
      <c r="O83" s="250">
        <f t="shared" ref="O83:Z83" si="213">SUM(O84:O86)</f>
        <v>0</v>
      </c>
      <c r="P83" s="250">
        <f t="shared" si="213"/>
        <v>0</v>
      </c>
      <c r="Q83" s="250">
        <f t="shared" si="213"/>
        <v>0</v>
      </c>
      <c r="R83" s="250">
        <f t="shared" si="213"/>
        <v>0</v>
      </c>
      <c r="S83" s="250">
        <f t="shared" si="213"/>
        <v>0</v>
      </c>
      <c r="T83" s="250">
        <f t="shared" si="213"/>
        <v>0</v>
      </c>
      <c r="U83" s="250">
        <f t="shared" si="213"/>
        <v>0</v>
      </c>
      <c r="V83" s="250">
        <f t="shared" si="213"/>
        <v>0</v>
      </c>
      <c r="W83" s="250">
        <f t="shared" si="213"/>
        <v>0</v>
      </c>
      <c r="X83" s="250">
        <f t="shared" si="213"/>
        <v>0</v>
      </c>
      <c r="Y83" s="250">
        <f t="shared" si="213"/>
        <v>0</v>
      </c>
      <c r="Z83" s="250">
        <f t="shared" si="213"/>
        <v>0</v>
      </c>
      <c r="AA83" s="250">
        <f t="shared" si="212"/>
        <v>0</v>
      </c>
      <c r="AB83" s="250">
        <f t="shared" si="212"/>
        <v>0</v>
      </c>
      <c r="AC83" s="250">
        <f t="shared" si="212"/>
        <v>0</v>
      </c>
      <c r="AD83" s="250">
        <f t="shared" si="212"/>
        <v>0</v>
      </c>
      <c r="AE83" s="250">
        <f t="shared" si="212"/>
        <v>0</v>
      </c>
      <c r="AF83" s="250">
        <f t="shared" si="212"/>
        <v>0</v>
      </c>
      <c r="AG83" s="250">
        <f t="shared" si="212"/>
        <v>0</v>
      </c>
      <c r="AH83" s="250">
        <f t="shared" si="212"/>
        <v>0</v>
      </c>
      <c r="AI83" s="250">
        <f t="shared" ref="AI83:AP83" si="214">SUM(AI84:AI86)</f>
        <v>0</v>
      </c>
      <c r="AJ83" s="250">
        <f t="shared" si="214"/>
        <v>0</v>
      </c>
      <c r="AK83" s="250">
        <f t="shared" si="214"/>
        <v>0</v>
      </c>
      <c r="AL83" s="250">
        <f t="shared" si="214"/>
        <v>0</v>
      </c>
      <c r="AM83" s="250">
        <f t="shared" si="214"/>
        <v>0</v>
      </c>
      <c r="AN83" s="250">
        <f t="shared" si="214"/>
        <v>0</v>
      </c>
      <c r="AO83" s="250">
        <f t="shared" si="214"/>
        <v>0</v>
      </c>
      <c r="AP83" s="250">
        <f t="shared" si="214"/>
        <v>0</v>
      </c>
      <c r="AQ83" s="250">
        <f t="shared" si="212"/>
        <v>0</v>
      </c>
      <c r="AR83" s="250">
        <f t="shared" si="212"/>
        <v>0</v>
      </c>
      <c r="AS83" s="250">
        <f t="shared" si="212"/>
        <v>0</v>
      </c>
      <c r="AT83" s="250">
        <f t="shared" si="212"/>
        <v>0</v>
      </c>
      <c r="AU83" s="250">
        <f t="shared" ref="AU83:BB83" si="215">SUM(AU84:AU86)</f>
        <v>0</v>
      </c>
      <c r="AV83" s="250">
        <f t="shared" si="215"/>
        <v>0</v>
      </c>
      <c r="AW83" s="250">
        <f t="shared" si="215"/>
        <v>0</v>
      </c>
      <c r="AX83" s="250">
        <f t="shared" si="215"/>
        <v>0</v>
      </c>
      <c r="AY83" s="250">
        <f t="shared" si="215"/>
        <v>0</v>
      </c>
      <c r="AZ83" s="250">
        <f t="shared" si="215"/>
        <v>0</v>
      </c>
      <c r="BA83" s="250">
        <f t="shared" si="215"/>
        <v>0</v>
      </c>
      <c r="BB83" s="250">
        <f t="shared" si="215"/>
        <v>0</v>
      </c>
      <c r="BC83" s="250">
        <f t="shared" si="212"/>
        <v>800000000</v>
      </c>
      <c r="BD83" s="250">
        <f t="shared" si="212"/>
        <v>799999818</v>
      </c>
      <c r="BE83" s="250">
        <f t="shared" si="212"/>
        <v>476787320</v>
      </c>
      <c r="BF83" s="250">
        <f t="shared" si="212"/>
        <v>476787320</v>
      </c>
      <c r="BG83" s="250">
        <f t="shared" ref="BG83:BN83" si="216">SUM(BG84:BG86)</f>
        <v>0</v>
      </c>
      <c r="BH83" s="250">
        <f t="shared" si="216"/>
        <v>0</v>
      </c>
      <c r="BI83" s="250">
        <f t="shared" si="216"/>
        <v>0</v>
      </c>
      <c r="BJ83" s="250">
        <f t="shared" si="216"/>
        <v>0</v>
      </c>
      <c r="BK83" s="250">
        <f t="shared" si="216"/>
        <v>0</v>
      </c>
      <c r="BL83" s="250">
        <f t="shared" si="216"/>
        <v>0</v>
      </c>
      <c r="BM83" s="250">
        <f t="shared" si="216"/>
        <v>0</v>
      </c>
      <c r="BN83" s="250">
        <f t="shared" si="216"/>
        <v>0</v>
      </c>
      <c r="BO83" s="250">
        <f t="shared" si="212"/>
        <v>0</v>
      </c>
      <c r="BP83" s="250">
        <f t="shared" si="212"/>
        <v>0</v>
      </c>
      <c r="BQ83" s="250">
        <f t="shared" si="212"/>
        <v>0</v>
      </c>
      <c r="BR83" s="250">
        <f t="shared" si="212"/>
        <v>0</v>
      </c>
      <c r="BS83" s="250">
        <f t="shared" si="212"/>
        <v>0</v>
      </c>
      <c r="BT83" s="250">
        <f t="shared" si="212"/>
        <v>0</v>
      </c>
      <c r="BU83" s="250">
        <f t="shared" si="212"/>
        <v>0</v>
      </c>
      <c r="BV83" s="250">
        <f t="shared" si="212"/>
        <v>0</v>
      </c>
      <c r="BW83" s="250">
        <f t="shared" si="212"/>
        <v>0</v>
      </c>
      <c r="BX83" s="250">
        <f t="shared" si="212"/>
        <v>0</v>
      </c>
      <c r="BY83" s="250">
        <f t="shared" si="212"/>
        <v>0</v>
      </c>
      <c r="BZ83" s="250">
        <f t="shared" si="212"/>
        <v>0</v>
      </c>
      <c r="CA83" s="250">
        <f t="shared" ref="CA83:CH83" si="217">SUM(CA84:CA86)</f>
        <v>0</v>
      </c>
      <c r="CB83" s="250">
        <f t="shared" si="217"/>
        <v>0</v>
      </c>
      <c r="CC83" s="250">
        <f t="shared" si="217"/>
        <v>0</v>
      </c>
      <c r="CD83" s="250">
        <f t="shared" si="217"/>
        <v>0</v>
      </c>
      <c r="CE83" s="250">
        <f t="shared" si="217"/>
        <v>0</v>
      </c>
      <c r="CF83" s="250">
        <f t="shared" si="217"/>
        <v>0</v>
      </c>
      <c r="CG83" s="250">
        <f t="shared" si="217"/>
        <v>0</v>
      </c>
      <c r="CH83" s="250">
        <f t="shared" si="217"/>
        <v>0</v>
      </c>
      <c r="CI83" s="250">
        <f t="shared" si="212"/>
        <v>0</v>
      </c>
      <c r="CJ83" s="250">
        <f t="shared" si="212"/>
        <v>0</v>
      </c>
      <c r="CK83" s="250">
        <f t="shared" si="212"/>
        <v>0</v>
      </c>
      <c r="CL83" s="250">
        <f t="shared" si="212"/>
        <v>0</v>
      </c>
      <c r="CM83" s="250">
        <f t="shared" ref="CM83:CP83" si="218">SUM(CM84:CM86)</f>
        <v>0</v>
      </c>
      <c r="CN83" s="250">
        <f t="shared" si="218"/>
        <v>0</v>
      </c>
      <c r="CO83" s="250">
        <f t="shared" si="218"/>
        <v>0</v>
      </c>
      <c r="CP83" s="250">
        <f t="shared" si="218"/>
        <v>0</v>
      </c>
      <c r="CQ83" s="250">
        <f t="shared" si="212"/>
        <v>0</v>
      </c>
      <c r="CR83" s="250">
        <f t="shared" si="212"/>
        <v>0</v>
      </c>
      <c r="CS83" s="250">
        <f t="shared" si="212"/>
        <v>0</v>
      </c>
      <c r="CT83" s="250">
        <f t="shared" si="212"/>
        <v>0</v>
      </c>
      <c r="CU83" s="250">
        <f t="shared" si="212"/>
        <v>0</v>
      </c>
      <c r="CV83" s="250">
        <f t="shared" si="212"/>
        <v>0</v>
      </c>
      <c r="CW83" s="250">
        <f t="shared" si="212"/>
        <v>0</v>
      </c>
      <c r="CX83" s="250">
        <f t="shared" si="212"/>
        <v>0</v>
      </c>
      <c r="CY83" s="250">
        <f t="shared" ref="CY83:DB83" si="219">SUM(CY84:CY86)</f>
        <v>0</v>
      </c>
      <c r="CZ83" s="250">
        <f t="shared" si="219"/>
        <v>0</v>
      </c>
      <c r="DA83" s="250">
        <f t="shared" si="219"/>
        <v>0</v>
      </c>
      <c r="DB83" s="250">
        <f t="shared" si="219"/>
        <v>0</v>
      </c>
      <c r="DC83" s="250">
        <f t="shared" si="212"/>
        <v>0</v>
      </c>
      <c r="DD83" s="250">
        <f t="shared" si="212"/>
        <v>0</v>
      </c>
      <c r="DE83" s="250">
        <f t="shared" si="212"/>
        <v>0</v>
      </c>
      <c r="DF83" s="250">
        <f t="shared" si="212"/>
        <v>0</v>
      </c>
      <c r="DG83" s="250">
        <f>SUM(DG84:DG86)</f>
        <v>0</v>
      </c>
      <c r="DH83" s="250">
        <f>SUM(DH84:DH86)</f>
        <v>0</v>
      </c>
      <c r="DI83" s="250">
        <f>SUM(DI84:DI86)</f>
        <v>0</v>
      </c>
      <c r="DJ83" s="250">
        <f>SUM(DJ84:DJ86)</f>
        <v>0</v>
      </c>
      <c r="DK83" s="250">
        <f t="shared" si="212"/>
        <v>0</v>
      </c>
      <c r="DL83" s="250">
        <f t="shared" si="212"/>
        <v>0</v>
      </c>
      <c r="DM83" s="250">
        <f t="shared" si="212"/>
        <v>0</v>
      </c>
      <c r="DN83" s="250">
        <f t="shared" si="212"/>
        <v>0</v>
      </c>
      <c r="DO83" s="250">
        <f t="shared" si="212"/>
        <v>0</v>
      </c>
      <c r="DP83" s="250">
        <f t="shared" si="212"/>
        <v>0</v>
      </c>
      <c r="DQ83" s="250">
        <f t="shared" si="212"/>
        <v>0</v>
      </c>
      <c r="DR83" s="250">
        <f t="shared" si="212"/>
        <v>0</v>
      </c>
      <c r="DS83" s="250">
        <f t="shared" ref="DS83:DV83" si="220">SUM(DS84:DS86)</f>
        <v>0</v>
      </c>
      <c r="DT83" s="250">
        <f t="shared" si="220"/>
        <v>0</v>
      </c>
      <c r="DU83" s="250">
        <f t="shared" si="220"/>
        <v>0</v>
      </c>
      <c r="DV83" s="250">
        <f t="shared" si="220"/>
        <v>0</v>
      </c>
      <c r="DW83" s="250">
        <f t="shared" si="212"/>
        <v>0</v>
      </c>
      <c r="DX83" s="250">
        <f t="shared" si="212"/>
        <v>0</v>
      </c>
      <c r="DY83" s="250">
        <f t="shared" si="212"/>
        <v>0</v>
      </c>
      <c r="DZ83" s="250">
        <f t="shared" si="212"/>
        <v>0</v>
      </c>
      <c r="EA83" s="250">
        <f t="shared" si="212"/>
        <v>0</v>
      </c>
      <c r="EB83" s="250">
        <f t="shared" si="212"/>
        <v>0</v>
      </c>
      <c r="EC83" s="250">
        <f t="shared" si="212"/>
        <v>0</v>
      </c>
      <c r="ED83" s="250">
        <f t="shared" si="212"/>
        <v>0</v>
      </c>
      <c r="EE83" s="250">
        <f t="shared" si="212"/>
        <v>0</v>
      </c>
      <c r="EF83" s="250">
        <f t="shared" si="212"/>
        <v>0</v>
      </c>
      <c r="EG83" s="250">
        <f t="shared" si="212"/>
        <v>0</v>
      </c>
      <c r="EH83" s="250">
        <f t="shared" si="212"/>
        <v>0</v>
      </c>
      <c r="EI83" s="250">
        <f t="shared" si="212"/>
        <v>0</v>
      </c>
      <c r="EJ83" s="250">
        <f t="shared" si="212"/>
        <v>0</v>
      </c>
      <c r="EK83" s="250">
        <f t="shared" si="212"/>
        <v>0</v>
      </c>
      <c r="EL83" s="250">
        <f t="shared" si="212"/>
        <v>0</v>
      </c>
      <c r="EM83" s="250">
        <f t="shared" ref="EM83:FR83" si="221">SUM(EM84:EM86)</f>
        <v>0</v>
      </c>
      <c r="EN83" s="250">
        <f t="shared" si="221"/>
        <v>0</v>
      </c>
      <c r="EO83" s="250">
        <f t="shared" si="221"/>
        <v>0</v>
      </c>
      <c r="EP83" s="250">
        <f t="shared" si="221"/>
        <v>0</v>
      </c>
      <c r="EQ83" s="250">
        <f t="shared" si="221"/>
        <v>0</v>
      </c>
      <c r="ER83" s="250">
        <f t="shared" si="221"/>
        <v>0</v>
      </c>
      <c r="ES83" s="250">
        <f t="shared" si="221"/>
        <v>0</v>
      </c>
      <c r="ET83" s="250">
        <f t="shared" si="221"/>
        <v>0</v>
      </c>
      <c r="EU83" s="250">
        <f t="shared" si="221"/>
        <v>0</v>
      </c>
      <c r="EV83" s="250">
        <f t="shared" si="221"/>
        <v>0</v>
      </c>
      <c r="EW83" s="250">
        <f t="shared" si="221"/>
        <v>0</v>
      </c>
      <c r="EX83" s="250">
        <f t="shared" si="221"/>
        <v>0</v>
      </c>
      <c r="EY83" s="250">
        <f t="shared" ref="EY83:FB83" si="222">SUM(EY84:EY86)</f>
        <v>0</v>
      </c>
      <c r="EZ83" s="250">
        <f t="shared" si="222"/>
        <v>0</v>
      </c>
      <c r="FA83" s="250">
        <f t="shared" si="222"/>
        <v>0</v>
      </c>
      <c r="FB83" s="250">
        <f t="shared" si="222"/>
        <v>0</v>
      </c>
      <c r="FC83" s="250">
        <f t="shared" si="221"/>
        <v>0</v>
      </c>
      <c r="FD83" s="250">
        <f t="shared" si="221"/>
        <v>0</v>
      </c>
      <c r="FE83" s="250">
        <f t="shared" si="221"/>
        <v>0</v>
      </c>
      <c r="FF83" s="250">
        <f t="shared" si="221"/>
        <v>0</v>
      </c>
      <c r="FG83" s="250">
        <f t="shared" si="221"/>
        <v>0</v>
      </c>
      <c r="FH83" s="250">
        <f t="shared" si="221"/>
        <v>0</v>
      </c>
      <c r="FI83" s="250">
        <f t="shared" si="221"/>
        <v>0</v>
      </c>
      <c r="FJ83" s="250">
        <f t="shared" si="221"/>
        <v>0</v>
      </c>
      <c r="FK83" s="250">
        <f t="shared" si="221"/>
        <v>0</v>
      </c>
      <c r="FL83" s="250">
        <f t="shared" si="221"/>
        <v>0</v>
      </c>
      <c r="FM83" s="250">
        <f t="shared" si="221"/>
        <v>0</v>
      </c>
      <c r="FN83" s="250">
        <f t="shared" si="221"/>
        <v>0</v>
      </c>
      <c r="FO83" s="250">
        <f t="shared" si="221"/>
        <v>3640754690</v>
      </c>
      <c r="FP83" s="250">
        <f t="shared" si="221"/>
        <v>3640754689</v>
      </c>
      <c r="FQ83" s="250">
        <f t="shared" si="221"/>
        <v>29932682</v>
      </c>
      <c r="FR83" s="250">
        <f t="shared" si="221"/>
        <v>0</v>
      </c>
      <c r="FS83" s="255">
        <f t="shared" si="181"/>
        <v>4596265357</v>
      </c>
      <c r="FT83" s="250">
        <f t="shared" si="182"/>
        <v>4593600607</v>
      </c>
      <c r="FU83" s="250">
        <f t="shared" si="183"/>
        <v>650520977</v>
      </c>
      <c r="FV83" s="250">
        <f t="shared" si="184"/>
        <v>616183546</v>
      </c>
      <c r="FW83" s="216"/>
      <c r="FX83" s="217"/>
    </row>
    <row r="84" spans="1:180" s="218" customFormat="1" ht="27" thickTop="1" thickBot="1" x14ac:dyDescent="0.35">
      <c r="A84" s="214" t="s">
        <v>786</v>
      </c>
      <c r="B84" s="213">
        <f t="shared" ref="B84:B86" si="223">+C84+G84+K84+O84+S84+W84+AA84+AE84+AI84+AM84+AQ84+AU84+AY84+BC84+BG84+BK84+BO84+BS84+BW84+CA84+CE84+CI84+CM84+CQ84+CU84+CY84+DC84+DG84+DK84+DO84+DS84+DW84+EA84+EE84+EI84+EM84+EQ84+EU84+EY84+FC84+FG84+FK84+FO84</f>
        <v>55066568</v>
      </c>
      <c r="C84" s="212">
        <v>0</v>
      </c>
      <c r="D84" s="212">
        <v>0</v>
      </c>
      <c r="E84" s="212">
        <v>0</v>
      </c>
      <c r="F84" s="212">
        <v>0</v>
      </c>
      <c r="G84" s="212">
        <v>0</v>
      </c>
      <c r="H84" s="212">
        <v>0</v>
      </c>
      <c r="I84" s="212">
        <v>0</v>
      </c>
      <c r="J84" s="212">
        <v>0</v>
      </c>
      <c r="K84" s="212">
        <v>55066568</v>
      </c>
      <c r="L84" s="212">
        <v>55066568</v>
      </c>
      <c r="M84" s="212">
        <v>55066568</v>
      </c>
      <c r="N84" s="212">
        <v>55066568</v>
      </c>
      <c r="O84" s="212">
        <v>0</v>
      </c>
      <c r="P84" s="212">
        <v>0</v>
      </c>
      <c r="Q84" s="212">
        <v>0</v>
      </c>
      <c r="R84" s="212">
        <v>0</v>
      </c>
      <c r="S84" s="212">
        <v>0</v>
      </c>
      <c r="T84" s="212">
        <v>0</v>
      </c>
      <c r="U84" s="212">
        <v>0</v>
      </c>
      <c r="V84" s="212">
        <v>0</v>
      </c>
      <c r="W84" s="212">
        <v>0</v>
      </c>
      <c r="X84" s="212">
        <v>0</v>
      </c>
      <c r="Y84" s="212">
        <v>0</v>
      </c>
      <c r="Z84" s="212">
        <v>0</v>
      </c>
      <c r="AA84" s="212">
        <v>0</v>
      </c>
      <c r="AB84" s="212">
        <v>0</v>
      </c>
      <c r="AC84" s="212">
        <v>0</v>
      </c>
      <c r="AD84" s="212">
        <v>0</v>
      </c>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c r="BD84" s="212"/>
      <c r="BE84" s="212"/>
      <c r="BF84" s="212"/>
      <c r="BG84" s="212"/>
      <c r="BH84" s="212"/>
      <c r="BI84" s="212"/>
      <c r="BJ84" s="212"/>
      <c r="BK84" s="212"/>
      <c r="BL84" s="212"/>
      <c r="BM84" s="212"/>
      <c r="BN84" s="212"/>
      <c r="BO84" s="212"/>
      <c r="BP84" s="212"/>
      <c r="BQ84" s="212"/>
      <c r="BR84" s="212"/>
      <c r="BS84" s="212"/>
      <c r="BT84" s="212"/>
      <c r="BU84" s="212"/>
      <c r="BV84" s="212"/>
      <c r="BW84" s="212"/>
      <c r="BX84" s="212"/>
      <c r="BY84" s="212"/>
      <c r="BZ84" s="212"/>
      <c r="CA84" s="212"/>
      <c r="CB84" s="212"/>
      <c r="CC84" s="212"/>
      <c r="CD84" s="212"/>
      <c r="CE84" s="212"/>
      <c r="CF84" s="212"/>
      <c r="CG84" s="212"/>
      <c r="CH84" s="212"/>
      <c r="CI84" s="212"/>
      <c r="CJ84" s="212"/>
      <c r="CK84" s="212"/>
      <c r="CL84" s="212"/>
      <c r="CM84" s="212"/>
      <c r="CN84" s="212"/>
      <c r="CO84" s="212"/>
      <c r="CP84" s="212"/>
      <c r="CQ84" s="212"/>
      <c r="CR84" s="212"/>
      <c r="CS84" s="212"/>
      <c r="CT84" s="212"/>
      <c r="CU84" s="212"/>
      <c r="CV84" s="212"/>
      <c r="CW84" s="212"/>
      <c r="CX84" s="212"/>
      <c r="CY84" s="212"/>
      <c r="CZ84" s="212"/>
      <c r="DA84" s="212"/>
      <c r="DB84" s="212"/>
      <c r="DC84" s="212"/>
      <c r="DD84" s="212"/>
      <c r="DE84" s="212"/>
      <c r="DF84" s="212"/>
      <c r="DG84" s="212"/>
      <c r="DH84" s="212"/>
      <c r="DI84" s="212"/>
      <c r="DJ84" s="212"/>
      <c r="DK84" s="212"/>
      <c r="DL84" s="212"/>
      <c r="DM84" s="212"/>
      <c r="DN84" s="212"/>
      <c r="DO84" s="212"/>
      <c r="DP84" s="212"/>
      <c r="DQ84" s="212"/>
      <c r="DR84" s="212"/>
      <c r="DS84" s="212"/>
      <c r="DT84" s="212"/>
      <c r="DU84" s="212"/>
      <c r="DV84" s="212"/>
      <c r="DW84" s="212"/>
      <c r="DX84" s="212"/>
      <c r="DY84" s="212"/>
      <c r="DZ84" s="212"/>
      <c r="EA84" s="212"/>
      <c r="EB84" s="212"/>
      <c r="EC84" s="212"/>
      <c r="ED84" s="212"/>
      <c r="EE84" s="212"/>
      <c r="EF84" s="212"/>
      <c r="EG84" s="212"/>
      <c r="EH84" s="212"/>
      <c r="EI84" s="212"/>
      <c r="EJ84" s="212"/>
      <c r="EK84" s="212"/>
      <c r="EL84" s="212"/>
      <c r="EM84" s="212"/>
      <c r="EN84" s="212"/>
      <c r="EO84" s="212"/>
      <c r="EP84" s="212"/>
      <c r="EQ84" s="212"/>
      <c r="ER84" s="212"/>
      <c r="ES84" s="212"/>
      <c r="ET84" s="212"/>
      <c r="EU84" s="212"/>
      <c r="EV84" s="212"/>
      <c r="EW84" s="212"/>
      <c r="EX84" s="212"/>
      <c r="EY84" s="212"/>
      <c r="EZ84" s="212"/>
      <c r="FA84" s="212"/>
      <c r="FB84" s="212"/>
      <c r="FC84" s="212"/>
      <c r="FD84" s="212"/>
      <c r="FE84" s="212"/>
      <c r="FF84" s="212"/>
      <c r="FG84" s="212"/>
      <c r="FH84" s="212"/>
      <c r="FI84" s="212"/>
      <c r="FJ84" s="212"/>
      <c r="FK84" s="212">
        <v>0</v>
      </c>
      <c r="FL84" s="212">
        <v>0</v>
      </c>
      <c r="FM84" s="212">
        <v>0</v>
      </c>
      <c r="FN84" s="212">
        <v>0</v>
      </c>
      <c r="FO84" s="213">
        <v>0</v>
      </c>
      <c r="FP84" s="213">
        <v>0</v>
      </c>
      <c r="FQ84" s="213">
        <v>0</v>
      </c>
      <c r="FR84" s="213">
        <v>0</v>
      </c>
      <c r="FS84" s="215">
        <f t="shared" si="181"/>
        <v>55066568</v>
      </c>
      <c r="FT84" s="215">
        <f t="shared" si="182"/>
        <v>55066568</v>
      </c>
      <c r="FU84" s="215">
        <f t="shared" si="183"/>
        <v>55066568</v>
      </c>
      <c r="FV84" s="215">
        <f t="shared" si="184"/>
        <v>55066568</v>
      </c>
      <c r="FW84" s="216"/>
      <c r="FX84" s="217"/>
    </row>
    <row r="85" spans="1:180" s="218" customFormat="1" ht="27" thickTop="1" thickBot="1" x14ac:dyDescent="0.35">
      <c r="A85" s="214" t="s">
        <v>787</v>
      </c>
      <c r="B85" s="213">
        <f t="shared" si="223"/>
        <v>0</v>
      </c>
      <c r="C85" s="212">
        <v>0</v>
      </c>
      <c r="D85" s="212">
        <v>0</v>
      </c>
      <c r="E85" s="212">
        <v>0</v>
      </c>
      <c r="F85" s="212">
        <v>0</v>
      </c>
      <c r="G85" s="212">
        <v>0</v>
      </c>
      <c r="H85" s="212">
        <v>0</v>
      </c>
      <c r="I85" s="212">
        <v>0</v>
      </c>
      <c r="J85" s="212">
        <v>0</v>
      </c>
      <c r="K85" s="212"/>
      <c r="L85" s="212"/>
      <c r="M85" s="212"/>
      <c r="N85" s="212"/>
      <c r="O85" s="212">
        <v>0</v>
      </c>
      <c r="P85" s="212">
        <v>0</v>
      </c>
      <c r="Q85" s="212">
        <v>0</v>
      </c>
      <c r="R85" s="212">
        <v>0</v>
      </c>
      <c r="S85" s="212">
        <v>0</v>
      </c>
      <c r="T85" s="212">
        <v>0</v>
      </c>
      <c r="U85" s="212">
        <v>0</v>
      </c>
      <c r="V85" s="212">
        <v>0</v>
      </c>
      <c r="W85" s="212">
        <v>0</v>
      </c>
      <c r="X85" s="212">
        <v>0</v>
      </c>
      <c r="Y85" s="212">
        <v>0</v>
      </c>
      <c r="Z85" s="212">
        <v>0</v>
      </c>
      <c r="AA85" s="212">
        <v>0</v>
      </c>
      <c r="AB85" s="212">
        <v>0</v>
      </c>
      <c r="AC85" s="212">
        <v>0</v>
      </c>
      <c r="AD85" s="212">
        <v>0</v>
      </c>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12"/>
      <c r="CB85" s="212"/>
      <c r="CC85" s="212"/>
      <c r="CD85" s="212"/>
      <c r="CE85" s="212"/>
      <c r="CF85" s="212"/>
      <c r="CG85" s="212"/>
      <c r="CH85" s="212"/>
      <c r="CI85" s="212"/>
      <c r="CJ85" s="212"/>
      <c r="CK85" s="212"/>
      <c r="CL85" s="212"/>
      <c r="CM85" s="212"/>
      <c r="CN85" s="212"/>
      <c r="CO85" s="212"/>
      <c r="CP85" s="212"/>
      <c r="CQ85" s="212"/>
      <c r="CR85" s="212"/>
      <c r="CS85" s="212"/>
      <c r="CT85" s="212"/>
      <c r="CU85" s="212"/>
      <c r="CV85" s="212"/>
      <c r="CW85" s="212"/>
      <c r="CX85" s="212"/>
      <c r="CY85" s="212"/>
      <c r="CZ85" s="212"/>
      <c r="DA85" s="212"/>
      <c r="DB85" s="212"/>
      <c r="DC85" s="212"/>
      <c r="DD85" s="212"/>
      <c r="DE85" s="212"/>
      <c r="DF85" s="212"/>
      <c r="DG85" s="212"/>
      <c r="DH85" s="212"/>
      <c r="DI85" s="212"/>
      <c r="DJ85" s="212"/>
      <c r="DK85" s="212"/>
      <c r="DL85" s="212"/>
      <c r="DM85" s="212"/>
      <c r="DN85" s="212"/>
      <c r="DO85" s="212"/>
      <c r="DP85" s="212"/>
      <c r="DQ85" s="212"/>
      <c r="DR85" s="212"/>
      <c r="DS85" s="212"/>
      <c r="DT85" s="212"/>
      <c r="DU85" s="212"/>
      <c r="DV85" s="212"/>
      <c r="DW85" s="212"/>
      <c r="DX85" s="212"/>
      <c r="DY85" s="212"/>
      <c r="DZ85" s="212"/>
      <c r="EA85" s="212"/>
      <c r="EB85" s="212"/>
      <c r="EC85" s="212"/>
      <c r="ED85" s="212"/>
      <c r="EE85" s="212"/>
      <c r="EF85" s="212"/>
      <c r="EG85" s="212"/>
      <c r="EH85" s="212"/>
      <c r="EI85" s="212"/>
      <c r="EJ85" s="212"/>
      <c r="EK85" s="212"/>
      <c r="EL85" s="212"/>
      <c r="EM85" s="212"/>
      <c r="EN85" s="212"/>
      <c r="EO85" s="212"/>
      <c r="EP85" s="212"/>
      <c r="EQ85" s="212"/>
      <c r="ER85" s="212"/>
      <c r="ES85" s="212"/>
      <c r="ET85" s="212"/>
      <c r="EU85" s="212"/>
      <c r="EV85" s="212"/>
      <c r="EW85" s="212"/>
      <c r="EX85" s="212"/>
      <c r="EY85" s="212"/>
      <c r="EZ85" s="212"/>
      <c r="FA85" s="212"/>
      <c r="FB85" s="212"/>
      <c r="FC85" s="212"/>
      <c r="FD85" s="212"/>
      <c r="FE85" s="212"/>
      <c r="FF85" s="212"/>
      <c r="FG85" s="212"/>
      <c r="FH85" s="212"/>
      <c r="FI85" s="212"/>
      <c r="FJ85" s="212"/>
      <c r="FK85" s="212">
        <v>0</v>
      </c>
      <c r="FL85" s="212">
        <v>0</v>
      </c>
      <c r="FM85" s="212">
        <v>0</v>
      </c>
      <c r="FN85" s="212">
        <v>0</v>
      </c>
      <c r="FO85" s="213">
        <v>0</v>
      </c>
      <c r="FP85" s="213">
        <v>0</v>
      </c>
      <c r="FQ85" s="213">
        <v>0</v>
      </c>
      <c r="FR85" s="213">
        <v>0</v>
      </c>
      <c r="FS85" s="215">
        <f t="shared" si="181"/>
        <v>0</v>
      </c>
      <c r="FT85" s="215">
        <f t="shared" si="182"/>
        <v>0</v>
      </c>
      <c r="FU85" s="215">
        <f t="shared" si="183"/>
        <v>0</v>
      </c>
      <c r="FV85" s="215">
        <f t="shared" si="184"/>
        <v>0</v>
      </c>
      <c r="FW85" s="216"/>
      <c r="FX85" s="217"/>
    </row>
    <row r="86" spans="1:180" s="218" customFormat="1" ht="27" thickTop="1" thickBot="1" x14ac:dyDescent="0.35">
      <c r="A86" s="214" t="s">
        <v>788</v>
      </c>
      <c r="B86" s="213">
        <f t="shared" si="223"/>
        <v>4541198789</v>
      </c>
      <c r="C86" s="212">
        <v>0</v>
      </c>
      <c r="D86" s="212">
        <v>0</v>
      </c>
      <c r="E86" s="212">
        <v>0</v>
      </c>
      <c r="F86" s="212">
        <v>0</v>
      </c>
      <c r="G86" s="212">
        <v>0</v>
      </c>
      <c r="H86" s="212">
        <v>0</v>
      </c>
      <c r="I86" s="212">
        <v>0</v>
      </c>
      <c r="J86" s="212">
        <v>0</v>
      </c>
      <c r="K86" s="212">
        <v>100444099</v>
      </c>
      <c r="L86" s="212">
        <v>97779532</v>
      </c>
      <c r="M86" s="212">
        <v>88734407</v>
      </c>
      <c r="N86" s="212">
        <v>84329658</v>
      </c>
      <c r="O86" s="212">
        <v>0</v>
      </c>
      <c r="P86" s="212">
        <v>0</v>
      </c>
      <c r="Q86" s="212">
        <v>0</v>
      </c>
      <c r="R86" s="212">
        <v>0</v>
      </c>
      <c r="S86" s="212">
        <v>0</v>
      </c>
      <c r="T86" s="212">
        <v>0</v>
      </c>
      <c r="U86" s="212">
        <v>0</v>
      </c>
      <c r="V86" s="212">
        <v>0</v>
      </c>
      <c r="W86" s="212">
        <v>0</v>
      </c>
      <c r="X86" s="212">
        <v>0</v>
      </c>
      <c r="Y86" s="212">
        <v>0</v>
      </c>
      <c r="Z86" s="212">
        <v>0</v>
      </c>
      <c r="AA86" s="212">
        <v>0</v>
      </c>
      <c r="AB86" s="212">
        <v>0</v>
      </c>
      <c r="AC86" s="212">
        <v>0</v>
      </c>
      <c r="AD86" s="212">
        <v>0</v>
      </c>
      <c r="AE86" s="212"/>
      <c r="AF86" s="212"/>
      <c r="AG86" s="212"/>
      <c r="AH86" s="212"/>
      <c r="AI86" s="212"/>
      <c r="AJ86" s="212"/>
      <c r="AK86" s="212"/>
      <c r="AL86" s="212"/>
      <c r="AM86" s="212"/>
      <c r="AN86" s="212"/>
      <c r="AO86" s="212"/>
      <c r="AP86" s="212"/>
      <c r="AQ86" s="212"/>
      <c r="AR86" s="212"/>
      <c r="AS86" s="212"/>
      <c r="AT86" s="212"/>
      <c r="AU86" s="212"/>
      <c r="AV86" s="212"/>
      <c r="AW86" s="212"/>
      <c r="AX86" s="212"/>
      <c r="AY86" s="212"/>
      <c r="AZ86" s="212"/>
      <c r="BA86" s="212"/>
      <c r="BB86" s="212"/>
      <c r="BC86" s="212">
        <v>800000000</v>
      </c>
      <c r="BD86" s="212">
        <v>799999818</v>
      </c>
      <c r="BE86" s="212">
        <v>476787320</v>
      </c>
      <c r="BF86" s="212">
        <v>476787320</v>
      </c>
      <c r="BG86" s="212"/>
      <c r="BH86" s="212"/>
      <c r="BI86" s="212"/>
      <c r="BJ86" s="212"/>
      <c r="BK86" s="212"/>
      <c r="BL86" s="212"/>
      <c r="BM86" s="212"/>
      <c r="BN86" s="212"/>
      <c r="BO86" s="212"/>
      <c r="BP86" s="212"/>
      <c r="BQ86" s="212"/>
      <c r="BR86" s="212"/>
      <c r="BS86" s="212"/>
      <c r="BT86" s="212"/>
      <c r="BU86" s="212"/>
      <c r="BV86" s="212"/>
      <c r="BW86" s="212">
        <v>0</v>
      </c>
      <c r="BX86" s="212">
        <v>0</v>
      </c>
      <c r="BY86" s="212">
        <v>0</v>
      </c>
      <c r="BZ86" s="212">
        <v>0</v>
      </c>
      <c r="CA86" s="212"/>
      <c r="CB86" s="212"/>
      <c r="CC86" s="212"/>
      <c r="CD86" s="212"/>
      <c r="CE86" s="212"/>
      <c r="CF86" s="212"/>
      <c r="CG86" s="212"/>
      <c r="CH86" s="212"/>
      <c r="CI86" s="212"/>
      <c r="CJ86" s="212"/>
      <c r="CK86" s="212"/>
      <c r="CL86" s="212"/>
      <c r="CM86" s="212"/>
      <c r="CN86" s="212"/>
      <c r="CO86" s="212"/>
      <c r="CP86" s="212"/>
      <c r="CQ86" s="212"/>
      <c r="CR86" s="212"/>
      <c r="CS86" s="212"/>
      <c r="CT86" s="212"/>
      <c r="CU86" s="212"/>
      <c r="CV86" s="212"/>
      <c r="CW86" s="212"/>
      <c r="CX86" s="212"/>
      <c r="CY86" s="212"/>
      <c r="CZ86" s="212"/>
      <c r="DA86" s="212"/>
      <c r="DB86" s="212"/>
      <c r="DC86" s="212"/>
      <c r="DD86" s="212"/>
      <c r="DE86" s="212"/>
      <c r="DF86" s="212"/>
      <c r="DG86" s="212"/>
      <c r="DH86" s="212"/>
      <c r="DI86" s="212"/>
      <c r="DJ86" s="212"/>
      <c r="DK86" s="212"/>
      <c r="DL86" s="212"/>
      <c r="DM86" s="212"/>
      <c r="DN86" s="212"/>
      <c r="DO86" s="212"/>
      <c r="DP86" s="212"/>
      <c r="DQ86" s="212"/>
      <c r="DR86" s="212"/>
      <c r="DS86" s="212"/>
      <c r="DT86" s="212"/>
      <c r="DU86" s="212"/>
      <c r="DV86" s="212"/>
      <c r="DW86" s="212"/>
      <c r="DX86" s="212"/>
      <c r="DY86" s="212"/>
      <c r="DZ86" s="212"/>
      <c r="EA86" s="212"/>
      <c r="EB86" s="212"/>
      <c r="EC86" s="212"/>
      <c r="ED86" s="212"/>
      <c r="EE86" s="212"/>
      <c r="EF86" s="212"/>
      <c r="EG86" s="212"/>
      <c r="EH86" s="212"/>
      <c r="EI86" s="212"/>
      <c r="EJ86" s="212"/>
      <c r="EK86" s="212"/>
      <c r="EL86" s="212"/>
      <c r="EM86" s="212"/>
      <c r="EN86" s="212"/>
      <c r="EO86" s="212"/>
      <c r="EP86" s="212"/>
      <c r="EQ86" s="212"/>
      <c r="ER86" s="212"/>
      <c r="ES86" s="212"/>
      <c r="ET86" s="212"/>
      <c r="EU86" s="212"/>
      <c r="EV86" s="212"/>
      <c r="EW86" s="212"/>
      <c r="EX86" s="212"/>
      <c r="EY86" s="212"/>
      <c r="EZ86" s="212"/>
      <c r="FA86" s="212"/>
      <c r="FB86" s="212"/>
      <c r="FC86" s="212"/>
      <c r="FD86" s="212"/>
      <c r="FE86" s="212"/>
      <c r="FF86" s="212"/>
      <c r="FG86" s="212"/>
      <c r="FH86" s="212"/>
      <c r="FI86" s="212"/>
      <c r="FJ86" s="212"/>
      <c r="FK86" s="212">
        <v>0</v>
      </c>
      <c r="FL86" s="212">
        <v>0</v>
      </c>
      <c r="FM86" s="212">
        <v>0</v>
      </c>
      <c r="FN86" s="212">
        <v>0</v>
      </c>
      <c r="FO86" s="213">
        <v>3640754690</v>
      </c>
      <c r="FP86" s="213">
        <v>3640754689</v>
      </c>
      <c r="FQ86" s="213">
        <v>29932682</v>
      </c>
      <c r="FR86" s="213">
        <v>0</v>
      </c>
      <c r="FS86" s="215">
        <f t="shared" si="181"/>
        <v>4541198789</v>
      </c>
      <c r="FT86" s="215">
        <f t="shared" si="182"/>
        <v>4538534039</v>
      </c>
      <c r="FU86" s="215">
        <f t="shared" si="183"/>
        <v>595454409</v>
      </c>
      <c r="FV86" s="215">
        <f t="shared" si="184"/>
        <v>561116978</v>
      </c>
      <c r="FW86" s="216"/>
      <c r="FX86" s="217"/>
    </row>
    <row r="87" spans="1:180" s="218" customFormat="1" ht="14" thickTop="1" thickBot="1" x14ac:dyDescent="0.35">
      <c r="A87" s="245" t="s">
        <v>789</v>
      </c>
      <c r="B87" s="246">
        <f>+B88+B93</f>
        <v>12297725487</v>
      </c>
      <c r="C87" s="246">
        <f t="shared" ref="C87:EL87" si="224">+C88+C93</f>
        <v>0</v>
      </c>
      <c r="D87" s="246">
        <f t="shared" si="224"/>
        <v>0</v>
      </c>
      <c r="E87" s="246">
        <f t="shared" si="224"/>
        <v>0</v>
      </c>
      <c r="F87" s="246">
        <f t="shared" si="224"/>
        <v>0</v>
      </c>
      <c r="G87" s="246">
        <f>+G88+G93</f>
        <v>0</v>
      </c>
      <c r="H87" s="246">
        <f>+H88+H93</f>
        <v>0</v>
      </c>
      <c r="I87" s="246">
        <f>+I88+I93</f>
        <v>0</v>
      </c>
      <c r="J87" s="246">
        <f>+J88+J93</f>
        <v>0</v>
      </c>
      <c r="K87" s="246">
        <f t="shared" si="224"/>
        <v>6656218239</v>
      </c>
      <c r="L87" s="246">
        <f t="shared" si="224"/>
        <v>6418200002.1700001</v>
      </c>
      <c r="M87" s="246">
        <f t="shared" si="224"/>
        <v>6316694227.1700001</v>
      </c>
      <c r="N87" s="246">
        <f t="shared" si="224"/>
        <v>5901332580.1700001</v>
      </c>
      <c r="O87" s="246">
        <f t="shared" ref="O87:Z87" si="225">+O88+O93</f>
        <v>0</v>
      </c>
      <c r="P87" s="246">
        <f t="shared" si="225"/>
        <v>0</v>
      </c>
      <c r="Q87" s="246">
        <f t="shared" si="225"/>
        <v>0</v>
      </c>
      <c r="R87" s="246">
        <f t="shared" si="225"/>
        <v>0</v>
      </c>
      <c r="S87" s="246">
        <f t="shared" si="225"/>
        <v>0</v>
      </c>
      <c r="T87" s="246">
        <f t="shared" si="225"/>
        <v>0</v>
      </c>
      <c r="U87" s="246">
        <f t="shared" si="225"/>
        <v>0</v>
      </c>
      <c r="V87" s="246">
        <f t="shared" si="225"/>
        <v>0</v>
      </c>
      <c r="W87" s="246">
        <f t="shared" si="225"/>
        <v>0</v>
      </c>
      <c r="X87" s="246">
        <f t="shared" si="225"/>
        <v>0</v>
      </c>
      <c r="Y87" s="246">
        <f t="shared" si="225"/>
        <v>0</v>
      </c>
      <c r="Z87" s="246">
        <f t="shared" si="225"/>
        <v>0</v>
      </c>
      <c r="AA87" s="246">
        <f t="shared" si="224"/>
        <v>0</v>
      </c>
      <c r="AB87" s="246">
        <f t="shared" si="224"/>
        <v>0</v>
      </c>
      <c r="AC87" s="246">
        <f t="shared" si="224"/>
        <v>0</v>
      </c>
      <c r="AD87" s="246">
        <f t="shared" si="224"/>
        <v>0</v>
      </c>
      <c r="AE87" s="246">
        <f t="shared" si="224"/>
        <v>449287043</v>
      </c>
      <c r="AF87" s="246">
        <f t="shared" si="224"/>
        <v>401333280</v>
      </c>
      <c r="AG87" s="246">
        <f t="shared" si="224"/>
        <v>401245277</v>
      </c>
      <c r="AH87" s="246">
        <f t="shared" si="224"/>
        <v>381189851</v>
      </c>
      <c r="AI87" s="246">
        <f t="shared" ref="AI87:AP87" si="226">+AI88+AI93</f>
        <v>638350963</v>
      </c>
      <c r="AJ87" s="246">
        <f t="shared" si="226"/>
        <v>597641362</v>
      </c>
      <c r="AK87" s="246">
        <f t="shared" si="226"/>
        <v>538114292</v>
      </c>
      <c r="AL87" s="246">
        <f t="shared" si="226"/>
        <v>400337790</v>
      </c>
      <c r="AM87" s="246">
        <f t="shared" si="226"/>
        <v>18469399</v>
      </c>
      <c r="AN87" s="246">
        <f t="shared" si="226"/>
        <v>18361980</v>
      </c>
      <c r="AO87" s="246">
        <f t="shared" si="226"/>
        <v>0</v>
      </c>
      <c r="AP87" s="246">
        <f t="shared" si="226"/>
        <v>0</v>
      </c>
      <c r="AQ87" s="246">
        <f t="shared" si="224"/>
        <v>534221048</v>
      </c>
      <c r="AR87" s="246">
        <f t="shared" si="224"/>
        <v>501999647</v>
      </c>
      <c r="AS87" s="246">
        <f t="shared" si="224"/>
        <v>501999647</v>
      </c>
      <c r="AT87" s="246">
        <f t="shared" si="224"/>
        <v>483904053</v>
      </c>
      <c r="AU87" s="246">
        <f t="shared" ref="AU87:BB87" si="227">+AU88+AU93</f>
        <v>87533381</v>
      </c>
      <c r="AV87" s="246">
        <f t="shared" si="227"/>
        <v>47655143</v>
      </c>
      <c r="AW87" s="246">
        <f t="shared" si="227"/>
        <v>47655143</v>
      </c>
      <c r="AX87" s="246">
        <f t="shared" si="227"/>
        <v>14242261</v>
      </c>
      <c r="AY87" s="246">
        <f t="shared" si="227"/>
        <v>5158249</v>
      </c>
      <c r="AZ87" s="246">
        <f t="shared" si="227"/>
        <v>3289669</v>
      </c>
      <c r="BA87" s="246">
        <f t="shared" si="227"/>
        <v>3289669</v>
      </c>
      <c r="BB87" s="246">
        <f t="shared" si="227"/>
        <v>3289669</v>
      </c>
      <c r="BC87" s="246">
        <f t="shared" si="224"/>
        <v>366143237</v>
      </c>
      <c r="BD87" s="246">
        <f t="shared" si="224"/>
        <v>364006691</v>
      </c>
      <c r="BE87" s="246">
        <f t="shared" si="224"/>
        <v>364006691</v>
      </c>
      <c r="BF87" s="246">
        <f t="shared" si="224"/>
        <v>355046878</v>
      </c>
      <c r="BG87" s="246">
        <f t="shared" ref="BG87:BN87" si="228">+BG88+BG93</f>
        <v>0</v>
      </c>
      <c r="BH87" s="246">
        <f t="shared" si="228"/>
        <v>0</v>
      </c>
      <c r="BI87" s="246">
        <f t="shared" si="228"/>
        <v>0</v>
      </c>
      <c r="BJ87" s="246">
        <f t="shared" si="228"/>
        <v>0</v>
      </c>
      <c r="BK87" s="246">
        <f t="shared" si="228"/>
        <v>0</v>
      </c>
      <c r="BL87" s="246">
        <f t="shared" si="228"/>
        <v>0</v>
      </c>
      <c r="BM87" s="246">
        <f t="shared" si="228"/>
        <v>0</v>
      </c>
      <c r="BN87" s="246">
        <f t="shared" si="228"/>
        <v>0</v>
      </c>
      <c r="BO87" s="246">
        <f t="shared" si="224"/>
        <v>0</v>
      </c>
      <c r="BP87" s="246">
        <f t="shared" si="224"/>
        <v>0</v>
      </c>
      <c r="BQ87" s="246">
        <f t="shared" si="224"/>
        <v>0</v>
      </c>
      <c r="BR87" s="246">
        <f t="shared" si="224"/>
        <v>0</v>
      </c>
      <c r="BS87" s="246">
        <f t="shared" si="224"/>
        <v>0</v>
      </c>
      <c r="BT87" s="246">
        <f t="shared" si="224"/>
        <v>0</v>
      </c>
      <c r="BU87" s="246">
        <f t="shared" si="224"/>
        <v>0</v>
      </c>
      <c r="BV87" s="246">
        <f t="shared" si="224"/>
        <v>0</v>
      </c>
      <c r="BW87" s="246">
        <f t="shared" si="224"/>
        <v>40969799</v>
      </c>
      <c r="BX87" s="246">
        <f t="shared" si="224"/>
        <v>40969799</v>
      </c>
      <c r="BY87" s="246">
        <f t="shared" si="224"/>
        <v>40969799</v>
      </c>
      <c r="BZ87" s="246">
        <f t="shared" si="224"/>
        <v>40969799</v>
      </c>
      <c r="CA87" s="246">
        <f t="shared" ref="CA87:CH87" si="229">+CA88+CA93</f>
        <v>0</v>
      </c>
      <c r="CB87" s="246">
        <f t="shared" si="229"/>
        <v>0</v>
      </c>
      <c r="CC87" s="246">
        <f t="shared" si="229"/>
        <v>0</v>
      </c>
      <c r="CD87" s="246">
        <f t="shared" si="229"/>
        <v>0</v>
      </c>
      <c r="CE87" s="246">
        <f t="shared" si="229"/>
        <v>0</v>
      </c>
      <c r="CF87" s="246">
        <f t="shared" si="229"/>
        <v>0</v>
      </c>
      <c r="CG87" s="246">
        <f t="shared" si="229"/>
        <v>0</v>
      </c>
      <c r="CH87" s="246">
        <f t="shared" si="229"/>
        <v>0</v>
      </c>
      <c r="CI87" s="246">
        <f t="shared" si="224"/>
        <v>0</v>
      </c>
      <c r="CJ87" s="246">
        <f t="shared" si="224"/>
        <v>0</v>
      </c>
      <c r="CK87" s="246">
        <f t="shared" si="224"/>
        <v>0</v>
      </c>
      <c r="CL87" s="246">
        <f t="shared" si="224"/>
        <v>0</v>
      </c>
      <c r="CM87" s="246">
        <f t="shared" ref="CM87:CP87" si="230">+CM88+CM93</f>
        <v>0</v>
      </c>
      <c r="CN87" s="246">
        <f t="shared" si="230"/>
        <v>0</v>
      </c>
      <c r="CO87" s="246">
        <f t="shared" si="230"/>
        <v>0</v>
      </c>
      <c r="CP87" s="246">
        <f t="shared" si="230"/>
        <v>0</v>
      </c>
      <c r="CQ87" s="246">
        <f t="shared" si="224"/>
        <v>0</v>
      </c>
      <c r="CR87" s="246">
        <f t="shared" si="224"/>
        <v>0</v>
      </c>
      <c r="CS87" s="246">
        <f t="shared" si="224"/>
        <v>0</v>
      </c>
      <c r="CT87" s="246">
        <f t="shared" si="224"/>
        <v>0</v>
      </c>
      <c r="CU87" s="246">
        <f t="shared" si="224"/>
        <v>69665470</v>
      </c>
      <c r="CV87" s="246">
        <f t="shared" si="224"/>
        <v>69665469</v>
      </c>
      <c r="CW87" s="246">
        <f t="shared" si="224"/>
        <v>69665469</v>
      </c>
      <c r="CX87" s="246">
        <f t="shared" si="224"/>
        <v>65242594</v>
      </c>
      <c r="CY87" s="246">
        <f t="shared" ref="CY87:DB87" si="231">+CY88+CY93</f>
        <v>0</v>
      </c>
      <c r="CZ87" s="246">
        <f t="shared" si="231"/>
        <v>0</v>
      </c>
      <c r="DA87" s="246">
        <f t="shared" si="231"/>
        <v>0</v>
      </c>
      <c r="DB87" s="246">
        <f t="shared" si="231"/>
        <v>0</v>
      </c>
      <c r="DC87" s="246">
        <f t="shared" si="224"/>
        <v>0</v>
      </c>
      <c r="DD87" s="246">
        <f t="shared" si="224"/>
        <v>0</v>
      </c>
      <c r="DE87" s="246">
        <f t="shared" si="224"/>
        <v>0</v>
      </c>
      <c r="DF87" s="246">
        <f t="shared" si="224"/>
        <v>0</v>
      </c>
      <c r="DG87" s="246">
        <f>+DG88+DG93</f>
        <v>0</v>
      </c>
      <c r="DH87" s="246">
        <f>+DH88+DH93</f>
        <v>0</v>
      </c>
      <c r="DI87" s="246">
        <f>+DI88+DI93</f>
        <v>0</v>
      </c>
      <c r="DJ87" s="246">
        <f>+DJ88+DJ93</f>
        <v>0</v>
      </c>
      <c r="DK87" s="246">
        <f t="shared" si="224"/>
        <v>33741232</v>
      </c>
      <c r="DL87" s="246">
        <f t="shared" si="224"/>
        <v>33361139</v>
      </c>
      <c r="DM87" s="246">
        <f t="shared" si="224"/>
        <v>33361139</v>
      </c>
      <c r="DN87" s="246">
        <f t="shared" si="224"/>
        <v>11309358</v>
      </c>
      <c r="DO87" s="246">
        <f t="shared" si="224"/>
        <v>931356078</v>
      </c>
      <c r="DP87" s="246">
        <f t="shared" si="224"/>
        <v>885436551.67000008</v>
      </c>
      <c r="DQ87" s="246">
        <f t="shared" si="224"/>
        <v>879104409.67000008</v>
      </c>
      <c r="DR87" s="246">
        <f t="shared" si="224"/>
        <v>725217420.66999996</v>
      </c>
      <c r="DS87" s="246">
        <f t="shared" ref="DS87:DV87" si="232">+DS88+DS93</f>
        <v>66194018</v>
      </c>
      <c r="DT87" s="246">
        <f t="shared" si="232"/>
        <v>63386905</v>
      </c>
      <c r="DU87" s="246">
        <f t="shared" si="232"/>
        <v>62322656</v>
      </c>
      <c r="DV87" s="246">
        <f t="shared" si="232"/>
        <v>34687909</v>
      </c>
      <c r="DW87" s="246">
        <f t="shared" si="224"/>
        <v>0</v>
      </c>
      <c r="DX87" s="246">
        <f t="shared" si="224"/>
        <v>0</v>
      </c>
      <c r="DY87" s="246">
        <f t="shared" si="224"/>
        <v>0</v>
      </c>
      <c r="DZ87" s="246">
        <f t="shared" si="224"/>
        <v>0</v>
      </c>
      <c r="EA87" s="246">
        <f t="shared" si="224"/>
        <v>0</v>
      </c>
      <c r="EB87" s="246">
        <f t="shared" si="224"/>
        <v>0</v>
      </c>
      <c r="EC87" s="246">
        <f t="shared" si="224"/>
        <v>0</v>
      </c>
      <c r="ED87" s="246">
        <f t="shared" si="224"/>
        <v>0</v>
      </c>
      <c r="EE87" s="246">
        <f t="shared" si="224"/>
        <v>1806106515</v>
      </c>
      <c r="EF87" s="246">
        <f t="shared" si="224"/>
        <v>1782332514</v>
      </c>
      <c r="EG87" s="246">
        <f t="shared" si="224"/>
        <v>1782332514</v>
      </c>
      <c r="EH87" s="246">
        <f t="shared" si="224"/>
        <v>1707609943</v>
      </c>
      <c r="EI87" s="246">
        <f t="shared" si="224"/>
        <v>228836384</v>
      </c>
      <c r="EJ87" s="246">
        <f t="shared" si="224"/>
        <v>205280783</v>
      </c>
      <c r="EK87" s="246">
        <f t="shared" si="224"/>
        <v>205280783</v>
      </c>
      <c r="EL87" s="246">
        <f t="shared" si="224"/>
        <v>188506044</v>
      </c>
      <c r="EM87" s="246">
        <f t="shared" ref="EM87:FR87" si="233">+EM88+EM93</f>
        <v>0</v>
      </c>
      <c r="EN87" s="246">
        <f t="shared" si="233"/>
        <v>0</v>
      </c>
      <c r="EO87" s="246">
        <f t="shared" si="233"/>
        <v>0</v>
      </c>
      <c r="EP87" s="246">
        <f t="shared" si="233"/>
        <v>0</v>
      </c>
      <c r="EQ87" s="246">
        <f t="shared" si="233"/>
        <v>1215724</v>
      </c>
      <c r="ER87" s="246">
        <f t="shared" si="233"/>
        <v>1215724</v>
      </c>
      <c r="ES87" s="246">
        <f t="shared" si="233"/>
        <v>1215724</v>
      </c>
      <c r="ET87" s="246">
        <f t="shared" si="233"/>
        <v>1215724</v>
      </c>
      <c r="EU87" s="246">
        <f t="shared" si="233"/>
        <v>517931</v>
      </c>
      <c r="EV87" s="246">
        <f t="shared" si="233"/>
        <v>0</v>
      </c>
      <c r="EW87" s="246">
        <f t="shared" si="233"/>
        <v>0</v>
      </c>
      <c r="EX87" s="246">
        <f t="shared" si="233"/>
        <v>0</v>
      </c>
      <c r="EY87" s="246">
        <f t="shared" ref="EY87:FB87" si="234">+EY88+EY93</f>
        <v>0</v>
      </c>
      <c r="EZ87" s="246">
        <f t="shared" si="234"/>
        <v>0</v>
      </c>
      <c r="FA87" s="246">
        <f t="shared" si="234"/>
        <v>0</v>
      </c>
      <c r="FB87" s="246">
        <f t="shared" si="234"/>
        <v>0</v>
      </c>
      <c r="FC87" s="246">
        <f t="shared" si="233"/>
        <v>1703909</v>
      </c>
      <c r="FD87" s="246">
        <f t="shared" si="233"/>
        <v>0</v>
      </c>
      <c r="FE87" s="246">
        <f t="shared" si="233"/>
        <v>0</v>
      </c>
      <c r="FF87" s="246">
        <f t="shared" si="233"/>
        <v>0</v>
      </c>
      <c r="FG87" s="246">
        <f t="shared" si="233"/>
        <v>0</v>
      </c>
      <c r="FH87" s="246">
        <f t="shared" si="233"/>
        <v>0</v>
      </c>
      <c r="FI87" s="246">
        <f t="shared" si="233"/>
        <v>0</v>
      </c>
      <c r="FJ87" s="246">
        <f t="shared" si="233"/>
        <v>0</v>
      </c>
      <c r="FK87" s="246">
        <f t="shared" si="233"/>
        <v>0</v>
      </c>
      <c r="FL87" s="246">
        <f t="shared" si="233"/>
        <v>0</v>
      </c>
      <c r="FM87" s="246">
        <f t="shared" si="233"/>
        <v>0</v>
      </c>
      <c r="FN87" s="246">
        <f t="shared" si="233"/>
        <v>0</v>
      </c>
      <c r="FO87" s="246">
        <f t="shared" si="233"/>
        <v>362036868</v>
      </c>
      <c r="FP87" s="246">
        <f t="shared" si="233"/>
        <v>362036868</v>
      </c>
      <c r="FQ87" s="246">
        <f t="shared" si="233"/>
        <v>337047019</v>
      </c>
      <c r="FR87" s="246">
        <f t="shared" si="233"/>
        <v>337047019</v>
      </c>
      <c r="FS87" s="246">
        <f t="shared" si="181"/>
        <v>12297725487</v>
      </c>
      <c r="FT87" s="246">
        <f t="shared" si="182"/>
        <v>11796173526.84</v>
      </c>
      <c r="FU87" s="246">
        <f t="shared" si="183"/>
        <v>11584304458.84</v>
      </c>
      <c r="FV87" s="246">
        <f t="shared" si="184"/>
        <v>10651148892.84</v>
      </c>
      <c r="FW87" s="216"/>
      <c r="FX87" s="217"/>
    </row>
    <row r="88" spans="1:180" s="218" customFormat="1" ht="28" customHeight="1" thickTop="1" thickBot="1" x14ac:dyDescent="0.4">
      <c r="A88" s="247" t="s">
        <v>790</v>
      </c>
      <c r="B88" s="248">
        <f>+B89</f>
        <v>1876462821</v>
      </c>
      <c r="C88" s="248">
        <f t="shared" ref="C88:EL88" si="235">+C89</f>
        <v>0</v>
      </c>
      <c r="D88" s="248">
        <f t="shared" si="235"/>
        <v>0</v>
      </c>
      <c r="E88" s="248">
        <f t="shared" si="235"/>
        <v>0</v>
      </c>
      <c r="F88" s="248">
        <f t="shared" si="235"/>
        <v>0</v>
      </c>
      <c r="G88" s="248">
        <f t="shared" si="235"/>
        <v>0</v>
      </c>
      <c r="H88" s="248">
        <f t="shared" si="235"/>
        <v>0</v>
      </c>
      <c r="I88" s="248">
        <f t="shared" si="235"/>
        <v>0</v>
      </c>
      <c r="J88" s="248">
        <f t="shared" si="235"/>
        <v>0</v>
      </c>
      <c r="K88" s="248">
        <f t="shared" si="235"/>
        <v>1314425953</v>
      </c>
      <c r="L88" s="248">
        <f t="shared" si="235"/>
        <v>1291793967</v>
      </c>
      <c r="M88" s="248">
        <f t="shared" si="235"/>
        <v>1291628372</v>
      </c>
      <c r="N88" s="248">
        <f t="shared" si="235"/>
        <v>1143425344</v>
      </c>
      <c r="O88" s="248">
        <f>+O89</f>
        <v>0</v>
      </c>
      <c r="P88" s="248">
        <f>+P89</f>
        <v>0</v>
      </c>
      <c r="Q88" s="248">
        <f>+Q89</f>
        <v>0</v>
      </c>
      <c r="R88" s="248">
        <f>+R89</f>
        <v>0</v>
      </c>
      <c r="S88" s="248">
        <f t="shared" si="235"/>
        <v>0</v>
      </c>
      <c r="T88" s="248">
        <f t="shared" si="235"/>
        <v>0</v>
      </c>
      <c r="U88" s="248">
        <f t="shared" si="235"/>
        <v>0</v>
      </c>
      <c r="V88" s="248">
        <f t="shared" si="235"/>
        <v>0</v>
      </c>
      <c r="W88" s="248">
        <f>+W89</f>
        <v>0</v>
      </c>
      <c r="X88" s="248">
        <f>+X89</f>
        <v>0</v>
      </c>
      <c r="Y88" s="248">
        <f>+Y89</f>
        <v>0</v>
      </c>
      <c r="Z88" s="248">
        <f>+Z89</f>
        <v>0</v>
      </c>
      <c r="AA88" s="248">
        <f t="shared" si="235"/>
        <v>0</v>
      </c>
      <c r="AB88" s="248">
        <f t="shared" si="235"/>
        <v>0</v>
      </c>
      <c r="AC88" s="248">
        <f t="shared" si="235"/>
        <v>0</v>
      </c>
      <c r="AD88" s="248">
        <f t="shared" si="235"/>
        <v>0</v>
      </c>
      <c r="AE88" s="248">
        <f t="shared" si="235"/>
        <v>0</v>
      </c>
      <c r="AF88" s="248">
        <f t="shared" si="235"/>
        <v>0</v>
      </c>
      <c r="AG88" s="248">
        <f t="shared" si="235"/>
        <v>0</v>
      </c>
      <c r="AH88" s="248">
        <f t="shared" si="235"/>
        <v>0</v>
      </c>
      <c r="AI88" s="248">
        <f t="shared" si="235"/>
        <v>200000000</v>
      </c>
      <c r="AJ88" s="248">
        <f t="shared" si="235"/>
        <v>195195490</v>
      </c>
      <c r="AK88" s="248">
        <f t="shared" si="235"/>
        <v>195195490</v>
      </c>
      <c r="AL88" s="248">
        <f t="shared" si="235"/>
        <v>170559991</v>
      </c>
      <c r="AM88" s="248">
        <f t="shared" si="235"/>
        <v>0</v>
      </c>
      <c r="AN88" s="248">
        <f t="shared" si="235"/>
        <v>0</v>
      </c>
      <c r="AO88" s="248">
        <f t="shared" si="235"/>
        <v>0</v>
      </c>
      <c r="AP88" s="248">
        <f t="shared" si="235"/>
        <v>0</v>
      </c>
      <c r="AQ88" s="248">
        <f t="shared" si="235"/>
        <v>0</v>
      </c>
      <c r="AR88" s="248">
        <f t="shared" si="235"/>
        <v>0</v>
      </c>
      <c r="AS88" s="248">
        <f t="shared" si="235"/>
        <v>0</v>
      </c>
      <c r="AT88" s="248">
        <f t="shared" si="235"/>
        <v>0</v>
      </c>
      <c r="AU88" s="248">
        <f t="shared" ref="AU88:BB88" si="236">+AU89</f>
        <v>0</v>
      </c>
      <c r="AV88" s="248">
        <f t="shared" si="236"/>
        <v>0</v>
      </c>
      <c r="AW88" s="248">
        <f t="shared" si="236"/>
        <v>0</v>
      </c>
      <c r="AX88" s="248">
        <f t="shared" si="236"/>
        <v>0</v>
      </c>
      <c r="AY88" s="248">
        <f t="shared" si="236"/>
        <v>0</v>
      </c>
      <c r="AZ88" s="248">
        <f t="shared" si="236"/>
        <v>0</v>
      </c>
      <c r="BA88" s="248">
        <f t="shared" si="236"/>
        <v>0</v>
      </c>
      <c r="BB88" s="248">
        <f t="shared" si="236"/>
        <v>0</v>
      </c>
      <c r="BC88" s="248">
        <f t="shared" si="235"/>
        <v>0</v>
      </c>
      <c r="BD88" s="248">
        <f t="shared" si="235"/>
        <v>0</v>
      </c>
      <c r="BE88" s="248">
        <f t="shared" si="235"/>
        <v>0</v>
      </c>
      <c r="BF88" s="248">
        <f t="shared" si="235"/>
        <v>0</v>
      </c>
      <c r="BG88" s="248">
        <f t="shared" si="235"/>
        <v>0</v>
      </c>
      <c r="BH88" s="248">
        <f t="shared" si="235"/>
        <v>0</v>
      </c>
      <c r="BI88" s="248">
        <f t="shared" si="235"/>
        <v>0</v>
      </c>
      <c r="BJ88" s="248">
        <f t="shared" si="235"/>
        <v>0</v>
      </c>
      <c r="BK88" s="248">
        <f t="shared" si="235"/>
        <v>0</v>
      </c>
      <c r="BL88" s="248">
        <f t="shared" si="235"/>
        <v>0</v>
      </c>
      <c r="BM88" s="248">
        <f t="shared" si="235"/>
        <v>0</v>
      </c>
      <c r="BN88" s="248">
        <f t="shared" si="235"/>
        <v>0</v>
      </c>
      <c r="BO88" s="248">
        <f t="shared" si="235"/>
        <v>0</v>
      </c>
      <c r="BP88" s="248">
        <f t="shared" si="235"/>
        <v>0</v>
      </c>
      <c r="BQ88" s="248">
        <f t="shared" si="235"/>
        <v>0</v>
      </c>
      <c r="BR88" s="248">
        <f t="shared" si="235"/>
        <v>0</v>
      </c>
      <c r="BS88" s="248">
        <f t="shared" si="235"/>
        <v>0</v>
      </c>
      <c r="BT88" s="248">
        <f t="shared" si="235"/>
        <v>0</v>
      </c>
      <c r="BU88" s="248">
        <f t="shared" si="235"/>
        <v>0</v>
      </c>
      <c r="BV88" s="248">
        <f t="shared" si="235"/>
        <v>0</v>
      </c>
      <c r="BW88" s="248">
        <f t="shared" si="235"/>
        <v>0</v>
      </c>
      <c r="BX88" s="248">
        <f t="shared" si="235"/>
        <v>0</v>
      </c>
      <c r="BY88" s="248">
        <f t="shared" si="235"/>
        <v>0</v>
      </c>
      <c r="BZ88" s="248">
        <f t="shared" si="235"/>
        <v>0</v>
      </c>
      <c r="CA88" s="248">
        <f t="shared" si="235"/>
        <v>0</v>
      </c>
      <c r="CB88" s="248">
        <f t="shared" si="235"/>
        <v>0</v>
      </c>
      <c r="CC88" s="248">
        <f t="shared" si="235"/>
        <v>0</v>
      </c>
      <c r="CD88" s="248">
        <f t="shared" si="235"/>
        <v>0</v>
      </c>
      <c r="CE88" s="248">
        <f t="shared" si="235"/>
        <v>0</v>
      </c>
      <c r="CF88" s="248">
        <f t="shared" si="235"/>
        <v>0</v>
      </c>
      <c r="CG88" s="248">
        <f t="shared" si="235"/>
        <v>0</v>
      </c>
      <c r="CH88" s="248">
        <f t="shared" si="235"/>
        <v>0</v>
      </c>
      <c r="CI88" s="248">
        <f t="shared" si="235"/>
        <v>0</v>
      </c>
      <c r="CJ88" s="248">
        <f t="shared" si="235"/>
        <v>0</v>
      </c>
      <c r="CK88" s="248">
        <f t="shared" si="235"/>
        <v>0</v>
      </c>
      <c r="CL88" s="248">
        <f t="shared" si="235"/>
        <v>0</v>
      </c>
      <c r="CM88" s="248">
        <f t="shared" si="235"/>
        <v>0</v>
      </c>
      <c r="CN88" s="248">
        <f t="shared" si="235"/>
        <v>0</v>
      </c>
      <c r="CO88" s="248">
        <f t="shared" si="235"/>
        <v>0</v>
      </c>
      <c r="CP88" s="248">
        <f t="shared" si="235"/>
        <v>0</v>
      </c>
      <c r="CQ88" s="248">
        <f t="shared" si="235"/>
        <v>0</v>
      </c>
      <c r="CR88" s="248">
        <f t="shared" si="235"/>
        <v>0</v>
      </c>
      <c r="CS88" s="248">
        <f t="shared" si="235"/>
        <v>0</v>
      </c>
      <c r="CT88" s="248">
        <f t="shared" si="235"/>
        <v>0</v>
      </c>
      <c r="CU88" s="248">
        <f t="shared" si="235"/>
        <v>0</v>
      </c>
      <c r="CV88" s="248">
        <f t="shared" si="235"/>
        <v>0</v>
      </c>
      <c r="CW88" s="248">
        <f t="shared" si="235"/>
        <v>0</v>
      </c>
      <c r="CX88" s="248">
        <f t="shared" si="235"/>
        <v>0</v>
      </c>
      <c r="CY88" s="248">
        <f t="shared" si="235"/>
        <v>0</v>
      </c>
      <c r="CZ88" s="248">
        <f t="shared" si="235"/>
        <v>0</v>
      </c>
      <c r="DA88" s="248">
        <f t="shared" si="235"/>
        <v>0</v>
      </c>
      <c r="DB88" s="248">
        <f t="shared" si="235"/>
        <v>0</v>
      </c>
      <c r="DC88" s="248">
        <f t="shared" si="235"/>
        <v>0</v>
      </c>
      <c r="DD88" s="248">
        <f t="shared" si="235"/>
        <v>0</v>
      </c>
      <c r="DE88" s="248">
        <f t="shared" si="235"/>
        <v>0</v>
      </c>
      <c r="DF88" s="248">
        <f t="shared" si="235"/>
        <v>0</v>
      </c>
      <c r="DG88" s="248">
        <f>+DG89</f>
        <v>0</v>
      </c>
      <c r="DH88" s="248">
        <f>+DH89</f>
        <v>0</v>
      </c>
      <c r="DI88" s="248">
        <f>+DI89</f>
        <v>0</v>
      </c>
      <c r="DJ88" s="248">
        <f>+DJ89</f>
        <v>0</v>
      </c>
      <c r="DK88" s="248">
        <f t="shared" si="235"/>
        <v>0</v>
      </c>
      <c r="DL88" s="248">
        <f t="shared" si="235"/>
        <v>0</v>
      </c>
      <c r="DM88" s="248">
        <f t="shared" si="235"/>
        <v>0</v>
      </c>
      <c r="DN88" s="248">
        <f t="shared" si="235"/>
        <v>0</v>
      </c>
      <c r="DO88" s="248">
        <f t="shared" si="235"/>
        <v>0</v>
      </c>
      <c r="DP88" s="248">
        <f t="shared" si="235"/>
        <v>0</v>
      </c>
      <c r="DQ88" s="248">
        <f t="shared" si="235"/>
        <v>0</v>
      </c>
      <c r="DR88" s="248">
        <f t="shared" si="235"/>
        <v>0</v>
      </c>
      <c r="DS88" s="248">
        <f t="shared" si="235"/>
        <v>0</v>
      </c>
      <c r="DT88" s="248">
        <f t="shared" si="235"/>
        <v>0</v>
      </c>
      <c r="DU88" s="248">
        <f t="shared" si="235"/>
        <v>0</v>
      </c>
      <c r="DV88" s="248">
        <f t="shared" si="235"/>
        <v>0</v>
      </c>
      <c r="DW88" s="248">
        <f t="shared" si="235"/>
        <v>0</v>
      </c>
      <c r="DX88" s="248">
        <f t="shared" si="235"/>
        <v>0</v>
      </c>
      <c r="DY88" s="248">
        <f t="shared" si="235"/>
        <v>0</v>
      </c>
      <c r="DZ88" s="248">
        <f t="shared" si="235"/>
        <v>0</v>
      </c>
      <c r="EA88" s="248">
        <f t="shared" si="235"/>
        <v>0</v>
      </c>
      <c r="EB88" s="248">
        <f t="shared" si="235"/>
        <v>0</v>
      </c>
      <c r="EC88" s="248">
        <f t="shared" si="235"/>
        <v>0</v>
      </c>
      <c r="ED88" s="248">
        <f t="shared" si="235"/>
        <v>0</v>
      </c>
      <c r="EE88" s="248">
        <f t="shared" si="235"/>
        <v>0</v>
      </c>
      <c r="EF88" s="248">
        <f t="shared" si="235"/>
        <v>0</v>
      </c>
      <c r="EG88" s="248">
        <f t="shared" si="235"/>
        <v>0</v>
      </c>
      <c r="EH88" s="248">
        <f t="shared" si="235"/>
        <v>0</v>
      </c>
      <c r="EI88" s="248">
        <f t="shared" si="235"/>
        <v>0</v>
      </c>
      <c r="EJ88" s="248">
        <f t="shared" si="235"/>
        <v>0</v>
      </c>
      <c r="EK88" s="248">
        <f t="shared" si="235"/>
        <v>0</v>
      </c>
      <c r="EL88" s="248">
        <f t="shared" si="235"/>
        <v>0</v>
      </c>
      <c r="EM88" s="248">
        <f t="shared" ref="EM88:FR88" si="237">+EM89</f>
        <v>0</v>
      </c>
      <c r="EN88" s="248">
        <f t="shared" si="237"/>
        <v>0</v>
      </c>
      <c r="EO88" s="248">
        <f t="shared" si="237"/>
        <v>0</v>
      </c>
      <c r="EP88" s="248">
        <f t="shared" si="237"/>
        <v>0</v>
      </c>
      <c r="EQ88" s="248">
        <f t="shared" si="237"/>
        <v>0</v>
      </c>
      <c r="ER88" s="248">
        <f t="shared" si="237"/>
        <v>0</v>
      </c>
      <c r="ES88" s="248">
        <f t="shared" si="237"/>
        <v>0</v>
      </c>
      <c r="ET88" s="248">
        <f t="shared" si="237"/>
        <v>0</v>
      </c>
      <c r="EU88" s="248">
        <f t="shared" si="237"/>
        <v>0</v>
      </c>
      <c r="EV88" s="248">
        <f t="shared" si="237"/>
        <v>0</v>
      </c>
      <c r="EW88" s="248">
        <f t="shared" si="237"/>
        <v>0</v>
      </c>
      <c r="EX88" s="248">
        <f t="shared" si="237"/>
        <v>0</v>
      </c>
      <c r="EY88" s="248">
        <f t="shared" si="237"/>
        <v>0</v>
      </c>
      <c r="EZ88" s="248">
        <f t="shared" si="237"/>
        <v>0</v>
      </c>
      <c r="FA88" s="248">
        <f t="shared" si="237"/>
        <v>0</v>
      </c>
      <c r="FB88" s="248">
        <f t="shared" si="237"/>
        <v>0</v>
      </c>
      <c r="FC88" s="248">
        <f t="shared" si="237"/>
        <v>0</v>
      </c>
      <c r="FD88" s="248">
        <f t="shared" si="237"/>
        <v>0</v>
      </c>
      <c r="FE88" s="248">
        <f t="shared" si="237"/>
        <v>0</v>
      </c>
      <c r="FF88" s="248">
        <f t="shared" si="237"/>
        <v>0</v>
      </c>
      <c r="FG88" s="248">
        <f t="shared" si="237"/>
        <v>0</v>
      </c>
      <c r="FH88" s="248">
        <f t="shared" si="237"/>
        <v>0</v>
      </c>
      <c r="FI88" s="248">
        <f t="shared" si="237"/>
        <v>0</v>
      </c>
      <c r="FJ88" s="248">
        <f t="shared" si="237"/>
        <v>0</v>
      </c>
      <c r="FK88" s="248">
        <f t="shared" si="237"/>
        <v>0</v>
      </c>
      <c r="FL88" s="248">
        <f t="shared" si="237"/>
        <v>0</v>
      </c>
      <c r="FM88" s="248">
        <f t="shared" si="237"/>
        <v>0</v>
      </c>
      <c r="FN88" s="248">
        <f t="shared" si="237"/>
        <v>0</v>
      </c>
      <c r="FO88" s="248">
        <f t="shared" si="237"/>
        <v>362036868</v>
      </c>
      <c r="FP88" s="248">
        <f t="shared" si="237"/>
        <v>362036868</v>
      </c>
      <c r="FQ88" s="248">
        <f t="shared" si="237"/>
        <v>337047019</v>
      </c>
      <c r="FR88" s="248">
        <f t="shared" si="237"/>
        <v>337047019</v>
      </c>
      <c r="FS88" s="248">
        <f t="shared" si="181"/>
        <v>1876462821</v>
      </c>
      <c r="FT88" s="248">
        <f t="shared" si="182"/>
        <v>1849026325</v>
      </c>
      <c r="FU88" s="248">
        <f t="shared" si="183"/>
        <v>1823870881</v>
      </c>
      <c r="FV88" s="248">
        <f t="shared" si="184"/>
        <v>1651032354</v>
      </c>
      <c r="FW88" s="216"/>
      <c r="FX88" s="217"/>
    </row>
    <row r="89" spans="1:180" s="218" customFormat="1" ht="26.25" customHeight="1" thickTop="1" thickBot="1" x14ac:dyDescent="0.4">
      <c r="A89" s="249" t="s">
        <v>791</v>
      </c>
      <c r="B89" s="250">
        <f>SUM(B90:B92)</f>
        <v>1876462821</v>
      </c>
      <c r="C89" s="250">
        <f t="shared" ref="C89:EL89" si="238">SUM(C90:C92)</f>
        <v>0</v>
      </c>
      <c r="D89" s="250">
        <f t="shared" si="238"/>
        <v>0</v>
      </c>
      <c r="E89" s="250">
        <f t="shared" si="238"/>
        <v>0</v>
      </c>
      <c r="F89" s="250">
        <f t="shared" si="238"/>
        <v>0</v>
      </c>
      <c r="G89" s="250">
        <f>SUM(G90:G92)</f>
        <v>0</v>
      </c>
      <c r="H89" s="250">
        <f>SUM(H90:H92)</f>
        <v>0</v>
      </c>
      <c r="I89" s="250">
        <f>SUM(I90:I92)</f>
        <v>0</v>
      </c>
      <c r="J89" s="250">
        <f>SUM(J90:J92)</f>
        <v>0</v>
      </c>
      <c r="K89" s="250">
        <f t="shared" si="238"/>
        <v>1314425953</v>
      </c>
      <c r="L89" s="250">
        <f t="shared" si="238"/>
        <v>1291793967</v>
      </c>
      <c r="M89" s="250">
        <f t="shared" si="238"/>
        <v>1291628372</v>
      </c>
      <c r="N89" s="250">
        <f t="shared" si="238"/>
        <v>1143425344</v>
      </c>
      <c r="O89" s="250">
        <f t="shared" ref="O89:Z89" si="239">SUM(O90:O92)</f>
        <v>0</v>
      </c>
      <c r="P89" s="250">
        <f t="shared" si="239"/>
        <v>0</v>
      </c>
      <c r="Q89" s="250">
        <f t="shared" si="239"/>
        <v>0</v>
      </c>
      <c r="R89" s="250">
        <f t="shared" si="239"/>
        <v>0</v>
      </c>
      <c r="S89" s="250">
        <f t="shared" si="239"/>
        <v>0</v>
      </c>
      <c r="T89" s="250">
        <f t="shared" si="239"/>
        <v>0</v>
      </c>
      <c r="U89" s="250">
        <f t="shared" si="239"/>
        <v>0</v>
      </c>
      <c r="V89" s="250">
        <f t="shared" si="239"/>
        <v>0</v>
      </c>
      <c r="W89" s="250">
        <f t="shared" si="239"/>
        <v>0</v>
      </c>
      <c r="X89" s="250">
        <f t="shared" si="239"/>
        <v>0</v>
      </c>
      <c r="Y89" s="250">
        <f t="shared" si="239"/>
        <v>0</v>
      </c>
      <c r="Z89" s="250">
        <f t="shared" si="239"/>
        <v>0</v>
      </c>
      <c r="AA89" s="250">
        <f t="shared" si="238"/>
        <v>0</v>
      </c>
      <c r="AB89" s="250">
        <f t="shared" si="238"/>
        <v>0</v>
      </c>
      <c r="AC89" s="250">
        <f t="shared" si="238"/>
        <v>0</v>
      </c>
      <c r="AD89" s="250">
        <f t="shared" si="238"/>
        <v>0</v>
      </c>
      <c r="AE89" s="250">
        <f t="shared" si="238"/>
        <v>0</v>
      </c>
      <c r="AF89" s="250">
        <f t="shared" si="238"/>
        <v>0</v>
      </c>
      <c r="AG89" s="250">
        <f t="shared" si="238"/>
        <v>0</v>
      </c>
      <c r="AH89" s="250">
        <f t="shared" si="238"/>
        <v>0</v>
      </c>
      <c r="AI89" s="250">
        <f t="shared" ref="AI89:AP89" si="240">SUM(AI90:AI92)</f>
        <v>200000000</v>
      </c>
      <c r="AJ89" s="250">
        <f t="shared" si="240"/>
        <v>195195490</v>
      </c>
      <c r="AK89" s="250">
        <f t="shared" si="240"/>
        <v>195195490</v>
      </c>
      <c r="AL89" s="250">
        <f t="shared" si="240"/>
        <v>170559991</v>
      </c>
      <c r="AM89" s="250">
        <f t="shared" si="240"/>
        <v>0</v>
      </c>
      <c r="AN89" s="250">
        <f t="shared" si="240"/>
        <v>0</v>
      </c>
      <c r="AO89" s="250">
        <f t="shared" si="240"/>
        <v>0</v>
      </c>
      <c r="AP89" s="250">
        <f t="shared" si="240"/>
        <v>0</v>
      </c>
      <c r="AQ89" s="250">
        <f t="shared" si="238"/>
        <v>0</v>
      </c>
      <c r="AR89" s="250">
        <f t="shared" si="238"/>
        <v>0</v>
      </c>
      <c r="AS89" s="250">
        <f t="shared" si="238"/>
        <v>0</v>
      </c>
      <c r="AT89" s="250">
        <f t="shared" si="238"/>
        <v>0</v>
      </c>
      <c r="AU89" s="250">
        <f t="shared" ref="AU89:BB89" si="241">SUM(AU90:AU92)</f>
        <v>0</v>
      </c>
      <c r="AV89" s="250">
        <f t="shared" si="241"/>
        <v>0</v>
      </c>
      <c r="AW89" s="250">
        <f t="shared" si="241"/>
        <v>0</v>
      </c>
      <c r="AX89" s="250">
        <f t="shared" si="241"/>
        <v>0</v>
      </c>
      <c r="AY89" s="250">
        <f t="shared" si="241"/>
        <v>0</v>
      </c>
      <c r="AZ89" s="250">
        <f t="shared" si="241"/>
        <v>0</v>
      </c>
      <c r="BA89" s="250">
        <f t="shared" si="241"/>
        <v>0</v>
      </c>
      <c r="BB89" s="250">
        <f t="shared" si="241"/>
        <v>0</v>
      </c>
      <c r="BC89" s="250">
        <f t="shared" si="238"/>
        <v>0</v>
      </c>
      <c r="BD89" s="250">
        <f t="shared" si="238"/>
        <v>0</v>
      </c>
      <c r="BE89" s="250">
        <f t="shared" si="238"/>
        <v>0</v>
      </c>
      <c r="BF89" s="250">
        <f t="shared" si="238"/>
        <v>0</v>
      </c>
      <c r="BG89" s="250">
        <f t="shared" ref="BG89:BN89" si="242">SUM(BG90:BG92)</f>
        <v>0</v>
      </c>
      <c r="BH89" s="250">
        <f t="shared" si="242"/>
        <v>0</v>
      </c>
      <c r="BI89" s="250">
        <f t="shared" si="242"/>
        <v>0</v>
      </c>
      <c r="BJ89" s="250">
        <f t="shared" si="242"/>
        <v>0</v>
      </c>
      <c r="BK89" s="250">
        <f t="shared" si="242"/>
        <v>0</v>
      </c>
      <c r="BL89" s="250">
        <f t="shared" si="242"/>
        <v>0</v>
      </c>
      <c r="BM89" s="250">
        <f t="shared" si="242"/>
        <v>0</v>
      </c>
      <c r="BN89" s="250">
        <f t="shared" si="242"/>
        <v>0</v>
      </c>
      <c r="BO89" s="250">
        <f t="shared" si="238"/>
        <v>0</v>
      </c>
      <c r="BP89" s="250">
        <f t="shared" si="238"/>
        <v>0</v>
      </c>
      <c r="BQ89" s="250">
        <f t="shared" si="238"/>
        <v>0</v>
      </c>
      <c r="BR89" s="250">
        <f t="shared" si="238"/>
        <v>0</v>
      </c>
      <c r="BS89" s="250">
        <f t="shared" si="238"/>
        <v>0</v>
      </c>
      <c r="BT89" s="250">
        <f t="shared" si="238"/>
        <v>0</v>
      </c>
      <c r="BU89" s="250">
        <f t="shared" si="238"/>
        <v>0</v>
      </c>
      <c r="BV89" s="250">
        <f t="shared" si="238"/>
        <v>0</v>
      </c>
      <c r="BW89" s="250">
        <f t="shared" si="238"/>
        <v>0</v>
      </c>
      <c r="BX89" s="250">
        <f t="shared" si="238"/>
        <v>0</v>
      </c>
      <c r="BY89" s="250">
        <f t="shared" si="238"/>
        <v>0</v>
      </c>
      <c r="BZ89" s="250">
        <f t="shared" si="238"/>
        <v>0</v>
      </c>
      <c r="CA89" s="250">
        <f t="shared" ref="CA89:CH89" si="243">SUM(CA90:CA92)</f>
        <v>0</v>
      </c>
      <c r="CB89" s="250">
        <f t="shared" si="243"/>
        <v>0</v>
      </c>
      <c r="CC89" s="250">
        <f t="shared" si="243"/>
        <v>0</v>
      </c>
      <c r="CD89" s="250">
        <f t="shared" si="243"/>
        <v>0</v>
      </c>
      <c r="CE89" s="250">
        <f t="shared" si="243"/>
        <v>0</v>
      </c>
      <c r="CF89" s="250">
        <f t="shared" si="243"/>
        <v>0</v>
      </c>
      <c r="CG89" s="250">
        <f t="shared" si="243"/>
        <v>0</v>
      </c>
      <c r="CH89" s="250">
        <f t="shared" si="243"/>
        <v>0</v>
      </c>
      <c r="CI89" s="250">
        <f t="shared" si="238"/>
        <v>0</v>
      </c>
      <c r="CJ89" s="250">
        <f t="shared" si="238"/>
        <v>0</v>
      </c>
      <c r="CK89" s="250">
        <f t="shared" si="238"/>
        <v>0</v>
      </c>
      <c r="CL89" s="250">
        <f t="shared" si="238"/>
        <v>0</v>
      </c>
      <c r="CM89" s="250">
        <f t="shared" ref="CM89:CP89" si="244">SUM(CM90:CM92)</f>
        <v>0</v>
      </c>
      <c r="CN89" s="250">
        <f t="shared" si="244"/>
        <v>0</v>
      </c>
      <c r="CO89" s="250">
        <f t="shared" si="244"/>
        <v>0</v>
      </c>
      <c r="CP89" s="250">
        <f t="shared" si="244"/>
        <v>0</v>
      </c>
      <c r="CQ89" s="250">
        <f t="shared" si="238"/>
        <v>0</v>
      </c>
      <c r="CR89" s="250">
        <f t="shared" si="238"/>
        <v>0</v>
      </c>
      <c r="CS89" s="250">
        <f t="shared" si="238"/>
        <v>0</v>
      </c>
      <c r="CT89" s="250">
        <f t="shared" si="238"/>
        <v>0</v>
      </c>
      <c r="CU89" s="250">
        <f t="shared" si="238"/>
        <v>0</v>
      </c>
      <c r="CV89" s="250">
        <f t="shared" si="238"/>
        <v>0</v>
      </c>
      <c r="CW89" s="250">
        <f t="shared" si="238"/>
        <v>0</v>
      </c>
      <c r="CX89" s="250">
        <f t="shared" si="238"/>
        <v>0</v>
      </c>
      <c r="CY89" s="250">
        <f t="shared" ref="CY89:DB89" si="245">SUM(CY90:CY92)</f>
        <v>0</v>
      </c>
      <c r="CZ89" s="250">
        <f t="shared" si="245"/>
        <v>0</v>
      </c>
      <c r="DA89" s="250">
        <f t="shared" si="245"/>
        <v>0</v>
      </c>
      <c r="DB89" s="250">
        <f t="shared" si="245"/>
        <v>0</v>
      </c>
      <c r="DC89" s="250">
        <f t="shared" si="238"/>
        <v>0</v>
      </c>
      <c r="DD89" s="250">
        <f t="shared" si="238"/>
        <v>0</v>
      </c>
      <c r="DE89" s="250">
        <f t="shared" si="238"/>
        <v>0</v>
      </c>
      <c r="DF89" s="250">
        <f t="shared" si="238"/>
        <v>0</v>
      </c>
      <c r="DG89" s="250">
        <f>SUM(DG90:DG92)</f>
        <v>0</v>
      </c>
      <c r="DH89" s="250">
        <f>SUM(DH90:DH92)</f>
        <v>0</v>
      </c>
      <c r="DI89" s="250">
        <f>SUM(DI90:DI92)</f>
        <v>0</v>
      </c>
      <c r="DJ89" s="250">
        <f>SUM(DJ90:DJ92)</f>
        <v>0</v>
      </c>
      <c r="DK89" s="250">
        <f t="shared" si="238"/>
        <v>0</v>
      </c>
      <c r="DL89" s="250">
        <f t="shared" si="238"/>
        <v>0</v>
      </c>
      <c r="DM89" s="250">
        <f t="shared" si="238"/>
        <v>0</v>
      </c>
      <c r="DN89" s="250">
        <f t="shared" si="238"/>
        <v>0</v>
      </c>
      <c r="DO89" s="250">
        <f t="shared" si="238"/>
        <v>0</v>
      </c>
      <c r="DP89" s="250">
        <f t="shared" si="238"/>
        <v>0</v>
      </c>
      <c r="DQ89" s="250">
        <f t="shared" si="238"/>
        <v>0</v>
      </c>
      <c r="DR89" s="250">
        <f t="shared" si="238"/>
        <v>0</v>
      </c>
      <c r="DS89" s="250">
        <f t="shared" ref="DS89:DV89" si="246">SUM(DS90:DS92)</f>
        <v>0</v>
      </c>
      <c r="DT89" s="250">
        <f t="shared" si="246"/>
        <v>0</v>
      </c>
      <c r="DU89" s="250">
        <f t="shared" si="246"/>
        <v>0</v>
      </c>
      <c r="DV89" s="250">
        <f t="shared" si="246"/>
        <v>0</v>
      </c>
      <c r="DW89" s="250">
        <f t="shared" si="238"/>
        <v>0</v>
      </c>
      <c r="DX89" s="250">
        <f t="shared" si="238"/>
        <v>0</v>
      </c>
      <c r="DY89" s="250">
        <f t="shared" si="238"/>
        <v>0</v>
      </c>
      <c r="DZ89" s="250">
        <f t="shared" si="238"/>
        <v>0</v>
      </c>
      <c r="EA89" s="250">
        <f t="shared" si="238"/>
        <v>0</v>
      </c>
      <c r="EB89" s="250">
        <f t="shared" si="238"/>
        <v>0</v>
      </c>
      <c r="EC89" s="250">
        <f t="shared" si="238"/>
        <v>0</v>
      </c>
      <c r="ED89" s="250">
        <f t="shared" si="238"/>
        <v>0</v>
      </c>
      <c r="EE89" s="250">
        <f t="shared" si="238"/>
        <v>0</v>
      </c>
      <c r="EF89" s="250">
        <f t="shared" si="238"/>
        <v>0</v>
      </c>
      <c r="EG89" s="250">
        <f t="shared" si="238"/>
        <v>0</v>
      </c>
      <c r="EH89" s="250">
        <f t="shared" si="238"/>
        <v>0</v>
      </c>
      <c r="EI89" s="250">
        <f t="shared" si="238"/>
        <v>0</v>
      </c>
      <c r="EJ89" s="250">
        <f t="shared" si="238"/>
        <v>0</v>
      </c>
      <c r="EK89" s="250">
        <f t="shared" si="238"/>
        <v>0</v>
      </c>
      <c r="EL89" s="250">
        <f t="shared" si="238"/>
        <v>0</v>
      </c>
      <c r="EM89" s="250">
        <f t="shared" ref="EM89:FR89" si="247">SUM(EM90:EM92)</f>
        <v>0</v>
      </c>
      <c r="EN89" s="250">
        <f t="shared" si="247"/>
        <v>0</v>
      </c>
      <c r="EO89" s="250">
        <f t="shared" si="247"/>
        <v>0</v>
      </c>
      <c r="EP89" s="250">
        <f t="shared" si="247"/>
        <v>0</v>
      </c>
      <c r="EQ89" s="250">
        <f t="shared" si="247"/>
        <v>0</v>
      </c>
      <c r="ER89" s="250">
        <f t="shared" si="247"/>
        <v>0</v>
      </c>
      <c r="ES89" s="250">
        <f t="shared" si="247"/>
        <v>0</v>
      </c>
      <c r="ET89" s="250">
        <f t="shared" si="247"/>
        <v>0</v>
      </c>
      <c r="EU89" s="250">
        <f t="shared" si="247"/>
        <v>0</v>
      </c>
      <c r="EV89" s="250">
        <f t="shared" si="247"/>
        <v>0</v>
      </c>
      <c r="EW89" s="250">
        <f t="shared" si="247"/>
        <v>0</v>
      </c>
      <c r="EX89" s="250">
        <f t="shared" si="247"/>
        <v>0</v>
      </c>
      <c r="EY89" s="250">
        <f t="shared" ref="EY89:FB89" si="248">SUM(EY90:EY92)</f>
        <v>0</v>
      </c>
      <c r="EZ89" s="250">
        <f t="shared" si="248"/>
        <v>0</v>
      </c>
      <c r="FA89" s="250">
        <f t="shared" si="248"/>
        <v>0</v>
      </c>
      <c r="FB89" s="250">
        <f t="shared" si="248"/>
        <v>0</v>
      </c>
      <c r="FC89" s="250">
        <f t="shared" si="247"/>
        <v>0</v>
      </c>
      <c r="FD89" s="250">
        <f t="shared" si="247"/>
        <v>0</v>
      </c>
      <c r="FE89" s="250">
        <f t="shared" si="247"/>
        <v>0</v>
      </c>
      <c r="FF89" s="250">
        <f t="shared" si="247"/>
        <v>0</v>
      </c>
      <c r="FG89" s="250">
        <f t="shared" si="247"/>
        <v>0</v>
      </c>
      <c r="FH89" s="250">
        <f t="shared" si="247"/>
        <v>0</v>
      </c>
      <c r="FI89" s="250">
        <f t="shared" si="247"/>
        <v>0</v>
      </c>
      <c r="FJ89" s="250">
        <f t="shared" si="247"/>
        <v>0</v>
      </c>
      <c r="FK89" s="250">
        <f t="shared" si="247"/>
        <v>0</v>
      </c>
      <c r="FL89" s="250">
        <f t="shared" si="247"/>
        <v>0</v>
      </c>
      <c r="FM89" s="250">
        <f t="shared" si="247"/>
        <v>0</v>
      </c>
      <c r="FN89" s="250">
        <f t="shared" si="247"/>
        <v>0</v>
      </c>
      <c r="FO89" s="250">
        <f t="shared" si="247"/>
        <v>362036868</v>
      </c>
      <c r="FP89" s="250">
        <f t="shared" si="247"/>
        <v>362036868</v>
      </c>
      <c r="FQ89" s="250">
        <f t="shared" si="247"/>
        <v>337047019</v>
      </c>
      <c r="FR89" s="250">
        <f t="shared" si="247"/>
        <v>337047019</v>
      </c>
      <c r="FS89" s="250">
        <f t="shared" si="181"/>
        <v>1876462821</v>
      </c>
      <c r="FT89" s="250">
        <f t="shared" si="182"/>
        <v>1849026325</v>
      </c>
      <c r="FU89" s="250">
        <f t="shared" si="183"/>
        <v>1823870881</v>
      </c>
      <c r="FV89" s="250">
        <f t="shared" si="184"/>
        <v>1651032354</v>
      </c>
      <c r="FW89" s="216"/>
      <c r="FX89" s="217"/>
    </row>
    <row r="90" spans="1:180" s="218" customFormat="1" ht="27" thickTop="1" thickBot="1" x14ac:dyDescent="0.35">
      <c r="A90" s="214" t="s">
        <v>792</v>
      </c>
      <c r="B90" s="213">
        <f t="shared" ref="B90:B92" si="249">+C90+G90+K90+O90+S90+W90+AA90+AE90+AI90+AM90+AQ90+AU90+AY90+BC90+BG90+BK90+BO90+BS90+BW90+CA90+CE90+CI90+CM90+CQ90+CU90+CY90+DC90+DG90+DK90+DO90+DS90+DW90+EA90+EE90+EI90+EM90+EQ90+EU90+EY90+FC90+FG90+FK90+FO90</f>
        <v>716974801</v>
      </c>
      <c r="C90" s="212">
        <v>0</v>
      </c>
      <c r="D90" s="212">
        <v>0</v>
      </c>
      <c r="E90" s="212">
        <v>0</v>
      </c>
      <c r="F90" s="212">
        <v>0</v>
      </c>
      <c r="G90" s="212">
        <v>0</v>
      </c>
      <c r="H90" s="212">
        <v>0</v>
      </c>
      <c r="I90" s="212">
        <v>0</v>
      </c>
      <c r="J90" s="212">
        <v>0</v>
      </c>
      <c r="K90" s="212">
        <v>716974801</v>
      </c>
      <c r="L90" s="212">
        <v>710787813</v>
      </c>
      <c r="M90" s="212">
        <v>710787813</v>
      </c>
      <c r="N90" s="212">
        <v>695266600</v>
      </c>
      <c r="O90" s="212">
        <v>0</v>
      </c>
      <c r="P90" s="212">
        <v>0</v>
      </c>
      <c r="Q90" s="212">
        <v>0</v>
      </c>
      <c r="R90" s="212">
        <v>0</v>
      </c>
      <c r="S90" s="212">
        <v>0</v>
      </c>
      <c r="T90" s="212">
        <v>0</v>
      </c>
      <c r="U90" s="212">
        <v>0</v>
      </c>
      <c r="V90" s="212">
        <v>0</v>
      </c>
      <c r="W90" s="212">
        <v>0</v>
      </c>
      <c r="X90" s="212">
        <v>0</v>
      </c>
      <c r="Y90" s="212">
        <v>0</v>
      </c>
      <c r="Z90" s="212">
        <v>0</v>
      </c>
      <c r="AA90" s="212">
        <v>0</v>
      </c>
      <c r="AB90" s="212">
        <v>0</v>
      </c>
      <c r="AC90" s="212">
        <v>0</v>
      </c>
      <c r="AD90" s="212">
        <v>0</v>
      </c>
      <c r="AE90" s="212"/>
      <c r="AF90" s="212"/>
      <c r="AG90" s="212"/>
      <c r="AH90" s="212"/>
      <c r="AI90" s="212"/>
      <c r="AJ90" s="212"/>
      <c r="AK90" s="212"/>
      <c r="AL90" s="212"/>
      <c r="AM90" s="212"/>
      <c r="AN90" s="212"/>
      <c r="AO90" s="212"/>
      <c r="AP90" s="212"/>
      <c r="AQ90" s="212"/>
      <c r="AR90" s="212"/>
      <c r="AS90" s="212"/>
      <c r="AT90" s="212"/>
      <c r="AU90" s="212"/>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12"/>
      <c r="CB90" s="212"/>
      <c r="CC90" s="212"/>
      <c r="CD90" s="212"/>
      <c r="CE90" s="212"/>
      <c r="CF90" s="212"/>
      <c r="CG90" s="212"/>
      <c r="CH90" s="212"/>
      <c r="CI90" s="212"/>
      <c r="CJ90" s="212"/>
      <c r="CK90" s="212"/>
      <c r="CL90" s="212"/>
      <c r="CM90" s="212"/>
      <c r="CN90" s="212"/>
      <c r="CO90" s="212"/>
      <c r="CP90" s="212"/>
      <c r="CQ90" s="212"/>
      <c r="CR90" s="212"/>
      <c r="CS90" s="212"/>
      <c r="CT90" s="212"/>
      <c r="CU90" s="212"/>
      <c r="CV90" s="212"/>
      <c r="CW90" s="212"/>
      <c r="CX90" s="212"/>
      <c r="CY90" s="212"/>
      <c r="CZ90" s="212"/>
      <c r="DA90" s="212"/>
      <c r="DB90" s="212"/>
      <c r="DC90" s="212"/>
      <c r="DD90" s="212"/>
      <c r="DE90" s="212"/>
      <c r="DF90" s="212"/>
      <c r="DG90" s="212"/>
      <c r="DH90" s="212"/>
      <c r="DI90" s="212"/>
      <c r="DJ90" s="212"/>
      <c r="DK90" s="212"/>
      <c r="DL90" s="212"/>
      <c r="DM90" s="212"/>
      <c r="DN90" s="212"/>
      <c r="DO90" s="212"/>
      <c r="DP90" s="212"/>
      <c r="DQ90" s="212"/>
      <c r="DR90" s="212"/>
      <c r="DS90" s="212"/>
      <c r="DT90" s="212"/>
      <c r="DU90" s="212"/>
      <c r="DV90" s="212"/>
      <c r="DW90" s="212"/>
      <c r="DX90" s="212"/>
      <c r="DY90" s="212"/>
      <c r="DZ90" s="212"/>
      <c r="EA90" s="212"/>
      <c r="EB90" s="212"/>
      <c r="EC90" s="212"/>
      <c r="ED90" s="212"/>
      <c r="EE90" s="212"/>
      <c r="EF90" s="212"/>
      <c r="EG90" s="212"/>
      <c r="EH90" s="212"/>
      <c r="EI90" s="212"/>
      <c r="EJ90" s="212"/>
      <c r="EK90" s="212"/>
      <c r="EL90" s="212"/>
      <c r="EM90" s="212"/>
      <c r="EN90" s="212"/>
      <c r="EO90" s="212"/>
      <c r="EP90" s="212"/>
      <c r="EQ90" s="212"/>
      <c r="ER90" s="212"/>
      <c r="ES90" s="212"/>
      <c r="ET90" s="212"/>
      <c r="EU90" s="212"/>
      <c r="EV90" s="212"/>
      <c r="EW90" s="212"/>
      <c r="EX90" s="212"/>
      <c r="EY90" s="212"/>
      <c r="EZ90" s="212"/>
      <c r="FA90" s="212"/>
      <c r="FB90" s="212"/>
      <c r="FC90" s="212"/>
      <c r="FD90" s="212"/>
      <c r="FE90" s="212"/>
      <c r="FF90" s="212"/>
      <c r="FG90" s="212"/>
      <c r="FH90" s="212"/>
      <c r="FI90" s="212"/>
      <c r="FJ90" s="212"/>
      <c r="FK90" s="212">
        <v>0</v>
      </c>
      <c r="FL90" s="212">
        <v>0</v>
      </c>
      <c r="FM90" s="212">
        <v>0</v>
      </c>
      <c r="FN90" s="212">
        <v>0</v>
      </c>
      <c r="FO90" s="213">
        <v>0</v>
      </c>
      <c r="FP90" s="213">
        <v>0</v>
      </c>
      <c r="FQ90" s="213">
        <v>0</v>
      </c>
      <c r="FR90" s="213">
        <v>0</v>
      </c>
      <c r="FS90" s="215">
        <f t="shared" si="181"/>
        <v>716974801</v>
      </c>
      <c r="FT90" s="215">
        <f t="shared" si="182"/>
        <v>710787813</v>
      </c>
      <c r="FU90" s="215">
        <f t="shared" si="183"/>
        <v>710787813</v>
      </c>
      <c r="FV90" s="215">
        <f t="shared" si="184"/>
        <v>695266600</v>
      </c>
      <c r="FW90" s="216"/>
      <c r="FX90" s="217"/>
    </row>
    <row r="91" spans="1:180" s="218" customFormat="1" ht="40" thickTop="1" thickBot="1" x14ac:dyDescent="0.35">
      <c r="A91" s="214" t="s">
        <v>793</v>
      </c>
      <c r="B91" s="213">
        <f t="shared" si="249"/>
        <v>876996352</v>
      </c>
      <c r="C91" s="212">
        <v>0</v>
      </c>
      <c r="D91" s="212">
        <v>0</v>
      </c>
      <c r="E91" s="212">
        <v>0</v>
      </c>
      <c r="F91" s="212">
        <v>0</v>
      </c>
      <c r="G91" s="212">
        <v>0</v>
      </c>
      <c r="H91" s="212">
        <v>0</v>
      </c>
      <c r="I91" s="212">
        <v>0</v>
      </c>
      <c r="J91" s="212">
        <v>0</v>
      </c>
      <c r="K91" s="212">
        <v>415039484</v>
      </c>
      <c r="L91" s="212">
        <v>398594492</v>
      </c>
      <c r="M91" s="212">
        <v>398428897</v>
      </c>
      <c r="N91" s="212">
        <v>298804688</v>
      </c>
      <c r="O91" s="212">
        <v>0</v>
      </c>
      <c r="P91" s="212">
        <v>0</v>
      </c>
      <c r="Q91" s="212">
        <v>0</v>
      </c>
      <c r="R91" s="212">
        <v>0</v>
      </c>
      <c r="S91" s="212">
        <v>0</v>
      </c>
      <c r="T91" s="212">
        <v>0</v>
      </c>
      <c r="U91" s="212">
        <v>0</v>
      </c>
      <c r="V91" s="212">
        <v>0</v>
      </c>
      <c r="W91" s="212">
        <v>0</v>
      </c>
      <c r="X91" s="212">
        <v>0</v>
      </c>
      <c r="Y91" s="212">
        <v>0</v>
      </c>
      <c r="Z91" s="212">
        <v>0</v>
      </c>
      <c r="AA91" s="212">
        <v>0</v>
      </c>
      <c r="AB91" s="212">
        <v>0</v>
      </c>
      <c r="AC91" s="212">
        <v>0</v>
      </c>
      <c r="AD91" s="212">
        <v>0</v>
      </c>
      <c r="AE91" s="212"/>
      <c r="AF91" s="212"/>
      <c r="AG91" s="212"/>
      <c r="AH91" s="212"/>
      <c r="AI91" s="212">
        <v>99920000</v>
      </c>
      <c r="AJ91" s="212">
        <v>95196237</v>
      </c>
      <c r="AK91" s="212">
        <v>95196237</v>
      </c>
      <c r="AL91" s="212">
        <v>95196237</v>
      </c>
      <c r="AM91" s="212"/>
      <c r="AN91" s="212"/>
      <c r="AO91" s="212"/>
      <c r="AP91" s="212"/>
      <c r="AQ91" s="212"/>
      <c r="AR91" s="212"/>
      <c r="AS91" s="212"/>
      <c r="AT91" s="212"/>
      <c r="AU91" s="212"/>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12"/>
      <c r="CB91" s="212"/>
      <c r="CC91" s="212"/>
      <c r="CD91" s="212"/>
      <c r="CE91" s="212"/>
      <c r="CF91" s="212"/>
      <c r="CG91" s="212"/>
      <c r="CH91" s="212"/>
      <c r="CI91" s="212"/>
      <c r="CJ91" s="212"/>
      <c r="CK91" s="212"/>
      <c r="CL91" s="212"/>
      <c r="CM91" s="212"/>
      <c r="CN91" s="212"/>
      <c r="CO91" s="212"/>
      <c r="CP91" s="212"/>
      <c r="CQ91" s="212"/>
      <c r="CR91" s="212"/>
      <c r="CS91" s="212"/>
      <c r="CT91" s="212"/>
      <c r="CU91" s="212"/>
      <c r="CV91" s="212"/>
      <c r="CW91" s="212"/>
      <c r="CX91" s="212"/>
      <c r="CY91" s="212"/>
      <c r="CZ91" s="212"/>
      <c r="DA91" s="212"/>
      <c r="DB91" s="212"/>
      <c r="DC91" s="212"/>
      <c r="DD91" s="212"/>
      <c r="DE91" s="212"/>
      <c r="DF91" s="212"/>
      <c r="DG91" s="212"/>
      <c r="DH91" s="212"/>
      <c r="DI91" s="212"/>
      <c r="DJ91" s="212"/>
      <c r="DK91" s="212"/>
      <c r="DL91" s="212"/>
      <c r="DM91" s="212"/>
      <c r="DN91" s="212"/>
      <c r="DO91" s="212"/>
      <c r="DP91" s="212"/>
      <c r="DQ91" s="212"/>
      <c r="DR91" s="212"/>
      <c r="DS91" s="212"/>
      <c r="DT91" s="212"/>
      <c r="DU91" s="212"/>
      <c r="DV91" s="212"/>
      <c r="DW91" s="212"/>
      <c r="DX91" s="212"/>
      <c r="DY91" s="212"/>
      <c r="DZ91" s="212"/>
      <c r="EA91" s="212"/>
      <c r="EB91" s="212"/>
      <c r="EC91" s="212"/>
      <c r="ED91" s="212"/>
      <c r="EE91" s="212"/>
      <c r="EF91" s="212"/>
      <c r="EG91" s="212"/>
      <c r="EH91" s="212"/>
      <c r="EI91" s="212"/>
      <c r="EJ91" s="212"/>
      <c r="EK91" s="212"/>
      <c r="EL91" s="212"/>
      <c r="EM91" s="212"/>
      <c r="EN91" s="212"/>
      <c r="EO91" s="212"/>
      <c r="EP91" s="212"/>
      <c r="EQ91" s="212"/>
      <c r="ER91" s="212"/>
      <c r="ES91" s="212"/>
      <c r="ET91" s="212"/>
      <c r="EU91" s="212"/>
      <c r="EV91" s="212"/>
      <c r="EW91" s="212"/>
      <c r="EX91" s="212"/>
      <c r="EY91" s="212"/>
      <c r="EZ91" s="212"/>
      <c r="FA91" s="212"/>
      <c r="FB91" s="212"/>
      <c r="FC91" s="212"/>
      <c r="FD91" s="212"/>
      <c r="FE91" s="212"/>
      <c r="FF91" s="212"/>
      <c r="FG91" s="212"/>
      <c r="FH91" s="212"/>
      <c r="FI91" s="212"/>
      <c r="FJ91" s="212"/>
      <c r="FK91" s="212">
        <v>0</v>
      </c>
      <c r="FL91" s="212">
        <v>0</v>
      </c>
      <c r="FM91" s="212">
        <v>0</v>
      </c>
      <c r="FN91" s="212">
        <v>0</v>
      </c>
      <c r="FO91" s="213">
        <v>362036868</v>
      </c>
      <c r="FP91" s="213">
        <v>362036868</v>
      </c>
      <c r="FQ91" s="213">
        <v>337047019</v>
      </c>
      <c r="FR91" s="213">
        <v>337047019</v>
      </c>
      <c r="FS91" s="215">
        <f t="shared" si="181"/>
        <v>876996352</v>
      </c>
      <c r="FT91" s="215">
        <f t="shared" si="182"/>
        <v>855827597</v>
      </c>
      <c r="FU91" s="215">
        <f t="shared" si="183"/>
        <v>830672153</v>
      </c>
      <c r="FV91" s="215">
        <f t="shared" si="184"/>
        <v>731047944</v>
      </c>
      <c r="FW91" s="216"/>
      <c r="FX91" s="217"/>
    </row>
    <row r="92" spans="1:180" s="218" customFormat="1" ht="27" thickTop="1" thickBot="1" x14ac:dyDescent="0.35">
      <c r="A92" s="214" t="s">
        <v>794</v>
      </c>
      <c r="B92" s="213">
        <f t="shared" si="249"/>
        <v>282491668</v>
      </c>
      <c r="C92" s="212">
        <v>0</v>
      </c>
      <c r="D92" s="212">
        <v>0</v>
      </c>
      <c r="E92" s="212">
        <v>0</v>
      </c>
      <c r="F92" s="212">
        <v>0</v>
      </c>
      <c r="G92" s="212">
        <v>0</v>
      </c>
      <c r="H92" s="212">
        <v>0</v>
      </c>
      <c r="I92" s="212">
        <v>0</v>
      </c>
      <c r="J92" s="212">
        <v>0</v>
      </c>
      <c r="K92" s="212">
        <v>182411668</v>
      </c>
      <c r="L92" s="212">
        <v>182411662</v>
      </c>
      <c r="M92" s="212">
        <v>182411662</v>
      </c>
      <c r="N92" s="212">
        <v>149354056</v>
      </c>
      <c r="O92" s="212">
        <v>0</v>
      </c>
      <c r="P92" s="212">
        <v>0</v>
      </c>
      <c r="Q92" s="212">
        <v>0</v>
      </c>
      <c r="R92" s="212">
        <v>0</v>
      </c>
      <c r="S92" s="212">
        <v>0</v>
      </c>
      <c r="T92" s="212">
        <v>0</v>
      </c>
      <c r="U92" s="212">
        <v>0</v>
      </c>
      <c r="V92" s="212">
        <v>0</v>
      </c>
      <c r="W92" s="212">
        <v>0</v>
      </c>
      <c r="X92" s="212">
        <v>0</v>
      </c>
      <c r="Y92" s="212">
        <v>0</v>
      </c>
      <c r="Z92" s="212">
        <v>0</v>
      </c>
      <c r="AA92" s="212">
        <v>0</v>
      </c>
      <c r="AB92" s="212">
        <v>0</v>
      </c>
      <c r="AC92" s="212">
        <v>0</v>
      </c>
      <c r="AD92" s="212">
        <v>0</v>
      </c>
      <c r="AE92" s="212"/>
      <c r="AF92" s="212"/>
      <c r="AG92" s="212"/>
      <c r="AH92" s="212"/>
      <c r="AI92" s="212">
        <v>100080000</v>
      </c>
      <c r="AJ92" s="212">
        <v>99999253</v>
      </c>
      <c r="AK92" s="212">
        <v>99999253</v>
      </c>
      <c r="AL92" s="212">
        <v>75363754</v>
      </c>
      <c r="AM92" s="212"/>
      <c r="AN92" s="212"/>
      <c r="AO92" s="212"/>
      <c r="AP92" s="212"/>
      <c r="AQ92" s="212"/>
      <c r="AR92" s="212"/>
      <c r="AS92" s="212"/>
      <c r="AT92" s="212"/>
      <c r="AU92" s="212"/>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12"/>
      <c r="CB92" s="212"/>
      <c r="CC92" s="212"/>
      <c r="CD92" s="212"/>
      <c r="CE92" s="212"/>
      <c r="CF92" s="212"/>
      <c r="CG92" s="212"/>
      <c r="CH92" s="212"/>
      <c r="CI92" s="212"/>
      <c r="CJ92" s="212"/>
      <c r="CK92" s="212"/>
      <c r="CL92" s="212"/>
      <c r="CM92" s="212"/>
      <c r="CN92" s="212"/>
      <c r="CO92" s="212"/>
      <c r="CP92" s="212"/>
      <c r="CQ92" s="212"/>
      <c r="CR92" s="212"/>
      <c r="CS92" s="212"/>
      <c r="CT92" s="212"/>
      <c r="CU92" s="212"/>
      <c r="CV92" s="212"/>
      <c r="CW92" s="212"/>
      <c r="CX92" s="212"/>
      <c r="CY92" s="212"/>
      <c r="CZ92" s="212"/>
      <c r="DA92" s="212"/>
      <c r="DB92" s="212"/>
      <c r="DC92" s="212"/>
      <c r="DD92" s="212"/>
      <c r="DE92" s="212"/>
      <c r="DF92" s="212"/>
      <c r="DG92" s="212"/>
      <c r="DH92" s="212"/>
      <c r="DI92" s="212"/>
      <c r="DJ92" s="212"/>
      <c r="DK92" s="212"/>
      <c r="DL92" s="212"/>
      <c r="DM92" s="212"/>
      <c r="DN92" s="212"/>
      <c r="DO92" s="212"/>
      <c r="DP92" s="212"/>
      <c r="DQ92" s="212"/>
      <c r="DR92" s="212"/>
      <c r="DS92" s="212"/>
      <c r="DT92" s="212"/>
      <c r="DU92" s="212"/>
      <c r="DV92" s="212"/>
      <c r="DW92" s="212"/>
      <c r="DX92" s="212"/>
      <c r="DY92" s="212"/>
      <c r="DZ92" s="212"/>
      <c r="EA92" s="212"/>
      <c r="EB92" s="212"/>
      <c r="EC92" s="212"/>
      <c r="ED92" s="212"/>
      <c r="EE92" s="212"/>
      <c r="EF92" s="212"/>
      <c r="EG92" s="212"/>
      <c r="EH92" s="212"/>
      <c r="EI92" s="212"/>
      <c r="EJ92" s="212"/>
      <c r="EK92" s="212"/>
      <c r="EL92" s="212"/>
      <c r="EM92" s="212"/>
      <c r="EN92" s="212"/>
      <c r="EO92" s="212"/>
      <c r="EP92" s="212"/>
      <c r="EQ92" s="212"/>
      <c r="ER92" s="212"/>
      <c r="ES92" s="212"/>
      <c r="ET92" s="212"/>
      <c r="EU92" s="212"/>
      <c r="EV92" s="212"/>
      <c r="EW92" s="212"/>
      <c r="EX92" s="212"/>
      <c r="EY92" s="212"/>
      <c r="EZ92" s="212"/>
      <c r="FA92" s="212"/>
      <c r="FB92" s="212"/>
      <c r="FC92" s="212"/>
      <c r="FD92" s="212"/>
      <c r="FE92" s="212"/>
      <c r="FF92" s="212"/>
      <c r="FG92" s="212"/>
      <c r="FH92" s="212"/>
      <c r="FI92" s="212"/>
      <c r="FJ92" s="212"/>
      <c r="FK92" s="212">
        <v>0</v>
      </c>
      <c r="FL92" s="212">
        <v>0</v>
      </c>
      <c r="FM92" s="212">
        <v>0</v>
      </c>
      <c r="FN92" s="212">
        <v>0</v>
      </c>
      <c r="FO92" s="213">
        <v>0</v>
      </c>
      <c r="FP92" s="213">
        <v>0</v>
      </c>
      <c r="FQ92" s="213">
        <v>0</v>
      </c>
      <c r="FR92" s="213">
        <v>0</v>
      </c>
      <c r="FS92" s="215">
        <f t="shared" si="181"/>
        <v>282491668</v>
      </c>
      <c r="FT92" s="215">
        <f t="shared" si="182"/>
        <v>282410915</v>
      </c>
      <c r="FU92" s="215">
        <f t="shared" si="183"/>
        <v>282410915</v>
      </c>
      <c r="FV92" s="215">
        <f t="shared" si="184"/>
        <v>224717810</v>
      </c>
      <c r="FW92" s="216"/>
      <c r="FX92" s="217"/>
    </row>
    <row r="93" spans="1:180" s="218" customFormat="1" ht="38.15" customHeight="1" thickTop="1" thickBot="1" x14ac:dyDescent="0.4">
      <c r="A93" s="247" t="s">
        <v>795</v>
      </c>
      <c r="B93" s="248">
        <f>+B94+B99</f>
        <v>10421262666</v>
      </c>
      <c r="C93" s="248">
        <f t="shared" ref="C93:EL93" si="250">+C94+C99</f>
        <v>0</v>
      </c>
      <c r="D93" s="248">
        <f t="shared" si="250"/>
        <v>0</v>
      </c>
      <c r="E93" s="248">
        <f t="shared" si="250"/>
        <v>0</v>
      </c>
      <c r="F93" s="248">
        <f t="shared" si="250"/>
        <v>0</v>
      </c>
      <c r="G93" s="248">
        <f>+G94+G99</f>
        <v>0</v>
      </c>
      <c r="H93" s="248">
        <f>+H94+H99</f>
        <v>0</v>
      </c>
      <c r="I93" s="248">
        <f>+I94+I99</f>
        <v>0</v>
      </c>
      <c r="J93" s="248">
        <f>+J94+J99</f>
        <v>0</v>
      </c>
      <c r="K93" s="248">
        <f t="shared" si="250"/>
        <v>5341792286</v>
      </c>
      <c r="L93" s="248">
        <f t="shared" si="250"/>
        <v>5126406035.1700001</v>
      </c>
      <c r="M93" s="248">
        <f t="shared" si="250"/>
        <v>5025065855.1700001</v>
      </c>
      <c r="N93" s="248">
        <f t="shared" si="250"/>
        <v>4757907236.1700001</v>
      </c>
      <c r="O93" s="248">
        <f t="shared" ref="O93:Z93" si="251">+O94+O99</f>
        <v>0</v>
      </c>
      <c r="P93" s="248">
        <f t="shared" si="251"/>
        <v>0</v>
      </c>
      <c r="Q93" s="248">
        <f t="shared" si="251"/>
        <v>0</v>
      </c>
      <c r="R93" s="248">
        <f t="shared" si="251"/>
        <v>0</v>
      </c>
      <c r="S93" s="248">
        <f t="shared" si="251"/>
        <v>0</v>
      </c>
      <c r="T93" s="248">
        <f t="shared" si="251"/>
        <v>0</v>
      </c>
      <c r="U93" s="248">
        <f t="shared" si="251"/>
        <v>0</v>
      </c>
      <c r="V93" s="248">
        <f t="shared" si="251"/>
        <v>0</v>
      </c>
      <c r="W93" s="248">
        <f t="shared" si="251"/>
        <v>0</v>
      </c>
      <c r="X93" s="248">
        <f t="shared" si="251"/>
        <v>0</v>
      </c>
      <c r="Y93" s="248">
        <f t="shared" si="251"/>
        <v>0</v>
      </c>
      <c r="Z93" s="248">
        <f t="shared" si="251"/>
        <v>0</v>
      </c>
      <c r="AA93" s="248">
        <f t="shared" si="250"/>
        <v>0</v>
      </c>
      <c r="AB93" s="248">
        <f t="shared" si="250"/>
        <v>0</v>
      </c>
      <c r="AC93" s="248">
        <f t="shared" si="250"/>
        <v>0</v>
      </c>
      <c r="AD93" s="248">
        <f t="shared" si="250"/>
        <v>0</v>
      </c>
      <c r="AE93" s="248">
        <f t="shared" si="250"/>
        <v>449287043</v>
      </c>
      <c r="AF93" s="248">
        <f t="shared" si="250"/>
        <v>401333280</v>
      </c>
      <c r="AG93" s="248">
        <f t="shared" si="250"/>
        <v>401245277</v>
      </c>
      <c r="AH93" s="248">
        <f t="shared" si="250"/>
        <v>381189851</v>
      </c>
      <c r="AI93" s="248">
        <f t="shared" ref="AI93:AP93" si="252">+AI94+AI99</f>
        <v>438350963</v>
      </c>
      <c r="AJ93" s="248">
        <f t="shared" si="252"/>
        <v>402445872</v>
      </c>
      <c r="AK93" s="248">
        <f t="shared" si="252"/>
        <v>342918802</v>
      </c>
      <c r="AL93" s="248">
        <f t="shared" si="252"/>
        <v>229777799</v>
      </c>
      <c r="AM93" s="248">
        <f t="shared" si="252"/>
        <v>18469399</v>
      </c>
      <c r="AN93" s="248">
        <f t="shared" si="252"/>
        <v>18361980</v>
      </c>
      <c r="AO93" s="248">
        <f t="shared" si="252"/>
        <v>0</v>
      </c>
      <c r="AP93" s="248">
        <f t="shared" si="252"/>
        <v>0</v>
      </c>
      <c r="AQ93" s="248">
        <f t="shared" si="250"/>
        <v>534221048</v>
      </c>
      <c r="AR93" s="248">
        <f t="shared" si="250"/>
        <v>501999647</v>
      </c>
      <c r="AS93" s="248">
        <f t="shared" si="250"/>
        <v>501999647</v>
      </c>
      <c r="AT93" s="248">
        <f t="shared" si="250"/>
        <v>483904053</v>
      </c>
      <c r="AU93" s="248">
        <f t="shared" ref="AU93:BB93" si="253">+AU94+AU99</f>
        <v>87533381</v>
      </c>
      <c r="AV93" s="248">
        <f t="shared" si="253"/>
        <v>47655143</v>
      </c>
      <c r="AW93" s="248">
        <f t="shared" si="253"/>
        <v>47655143</v>
      </c>
      <c r="AX93" s="248">
        <f t="shared" si="253"/>
        <v>14242261</v>
      </c>
      <c r="AY93" s="248">
        <f t="shared" si="253"/>
        <v>5158249</v>
      </c>
      <c r="AZ93" s="248">
        <f t="shared" si="253"/>
        <v>3289669</v>
      </c>
      <c r="BA93" s="248">
        <f t="shared" si="253"/>
        <v>3289669</v>
      </c>
      <c r="BB93" s="248">
        <f t="shared" si="253"/>
        <v>3289669</v>
      </c>
      <c r="BC93" s="248">
        <f t="shared" si="250"/>
        <v>366143237</v>
      </c>
      <c r="BD93" s="248">
        <f t="shared" si="250"/>
        <v>364006691</v>
      </c>
      <c r="BE93" s="248">
        <f t="shared" si="250"/>
        <v>364006691</v>
      </c>
      <c r="BF93" s="248">
        <f t="shared" si="250"/>
        <v>355046878</v>
      </c>
      <c r="BG93" s="248">
        <f t="shared" ref="BG93:BN93" si="254">+BG94+BG99</f>
        <v>0</v>
      </c>
      <c r="BH93" s="248">
        <f t="shared" si="254"/>
        <v>0</v>
      </c>
      <c r="BI93" s="248">
        <f t="shared" si="254"/>
        <v>0</v>
      </c>
      <c r="BJ93" s="248">
        <f t="shared" si="254"/>
        <v>0</v>
      </c>
      <c r="BK93" s="248">
        <f t="shared" si="254"/>
        <v>0</v>
      </c>
      <c r="BL93" s="248">
        <f t="shared" si="254"/>
        <v>0</v>
      </c>
      <c r="BM93" s="248">
        <f t="shared" si="254"/>
        <v>0</v>
      </c>
      <c r="BN93" s="248">
        <f t="shared" si="254"/>
        <v>0</v>
      </c>
      <c r="BO93" s="248">
        <f t="shared" si="250"/>
        <v>0</v>
      </c>
      <c r="BP93" s="248">
        <f t="shared" si="250"/>
        <v>0</v>
      </c>
      <c r="BQ93" s="248">
        <f t="shared" si="250"/>
        <v>0</v>
      </c>
      <c r="BR93" s="248">
        <f t="shared" si="250"/>
        <v>0</v>
      </c>
      <c r="BS93" s="248">
        <f t="shared" si="250"/>
        <v>0</v>
      </c>
      <c r="BT93" s="248">
        <f t="shared" si="250"/>
        <v>0</v>
      </c>
      <c r="BU93" s="248">
        <f t="shared" si="250"/>
        <v>0</v>
      </c>
      <c r="BV93" s="248">
        <f t="shared" si="250"/>
        <v>0</v>
      </c>
      <c r="BW93" s="248">
        <f t="shared" si="250"/>
        <v>40969799</v>
      </c>
      <c r="BX93" s="248">
        <f t="shared" si="250"/>
        <v>40969799</v>
      </c>
      <c r="BY93" s="248">
        <f t="shared" si="250"/>
        <v>40969799</v>
      </c>
      <c r="BZ93" s="248">
        <f t="shared" si="250"/>
        <v>40969799</v>
      </c>
      <c r="CA93" s="248">
        <f t="shared" ref="CA93:CH93" si="255">+CA94+CA99</f>
        <v>0</v>
      </c>
      <c r="CB93" s="248">
        <f t="shared" si="255"/>
        <v>0</v>
      </c>
      <c r="CC93" s="248">
        <f t="shared" si="255"/>
        <v>0</v>
      </c>
      <c r="CD93" s="248">
        <f t="shared" si="255"/>
        <v>0</v>
      </c>
      <c r="CE93" s="248">
        <f t="shared" si="255"/>
        <v>0</v>
      </c>
      <c r="CF93" s="248">
        <f t="shared" si="255"/>
        <v>0</v>
      </c>
      <c r="CG93" s="248">
        <f t="shared" si="255"/>
        <v>0</v>
      </c>
      <c r="CH93" s="248">
        <f t="shared" si="255"/>
        <v>0</v>
      </c>
      <c r="CI93" s="248">
        <f t="shared" si="250"/>
        <v>0</v>
      </c>
      <c r="CJ93" s="248">
        <f t="shared" si="250"/>
        <v>0</v>
      </c>
      <c r="CK93" s="248">
        <f t="shared" si="250"/>
        <v>0</v>
      </c>
      <c r="CL93" s="248">
        <f t="shared" si="250"/>
        <v>0</v>
      </c>
      <c r="CM93" s="248">
        <f t="shared" ref="CM93:CP93" si="256">+CM94+CM99</f>
        <v>0</v>
      </c>
      <c r="CN93" s="248">
        <f t="shared" si="256"/>
        <v>0</v>
      </c>
      <c r="CO93" s="248">
        <f t="shared" si="256"/>
        <v>0</v>
      </c>
      <c r="CP93" s="248">
        <f t="shared" si="256"/>
        <v>0</v>
      </c>
      <c r="CQ93" s="248">
        <f t="shared" si="250"/>
        <v>0</v>
      </c>
      <c r="CR93" s="248">
        <f t="shared" si="250"/>
        <v>0</v>
      </c>
      <c r="CS93" s="248">
        <f t="shared" si="250"/>
        <v>0</v>
      </c>
      <c r="CT93" s="248">
        <f t="shared" si="250"/>
        <v>0</v>
      </c>
      <c r="CU93" s="248">
        <f t="shared" si="250"/>
        <v>69665470</v>
      </c>
      <c r="CV93" s="248">
        <f t="shared" si="250"/>
        <v>69665469</v>
      </c>
      <c r="CW93" s="248">
        <f t="shared" si="250"/>
        <v>69665469</v>
      </c>
      <c r="CX93" s="248">
        <f t="shared" si="250"/>
        <v>65242594</v>
      </c>
      <c r="CY93" s="248">
        <f t="shared" ref="CY93:DB93" si="257">+CY94+CY99</f>
        <v>0</v>
      </c>
      <c r="CZ93" s="248">
        <f t="shared" si="257"/>
        <v>0</v>
      </c>
      <c r="DA93" s="248">
        <f t="shared" si="257"/>
        <v>0</v>
      </c>
      <c r="DB93" s="248">
        <f t="shared" si="257"/>
        <v>0</v>
      </c>
      <c r="DC93" s="248">
        <f t="shared" si="250"/>
        <v>0</v>
      </c>
      <c r="DD93" s="248">
        <f t="shared" si="250"/>
        <v>0</v>
      </c>
      <c r="DE93" s="248">
        <f t="shared" si="250"/>
        <v>0</v>
      </c>
      <c r="DF93" s="248">
        <f t="shared" si="250"/>
        <v>0</v>
      </c>
      <c r="DG93" s="248">
        <f>+DG94+DG99</f>
        <v>0</v>
      </c>
      <c r="DH93" s="248">
        <f>+DH94+DH99</f>
        <v>0</v>
      </c>
      <c r="DI93" s="248">
        <f>+DI94+DI99</f>
        <v>0</v>
      </c>
      <c r="DJ93" s="248">
        <f>+DJ94+DJ99</f>
        <v>0</v>
      </c>
      <c r="DK93" s="248">
        <f t="shared" si="250"/>
        <v>33741232</v>
      </c>
      <c r="DL93" s="248">
        <f t="shared" si="250"/>
        <v>33361139</v>
      </c>
      <c r="DM93" s="248">
        <f t="shared" si="250"/>
        <v>33361139</v>
      </c>
      <c r="DN93" s="248">
        <f t="shared" si="250"/>
        <v>11309358</v>
      </c>
      <c r="DO93" s="248">
        <f t="shared" si="250"/>
        <v>931356078</v>
      </c>
      <c r="DP93" s="248">
        <f t="shared" si="250"/>
        <v>885436551.67000008</v>
      </c>
      <c r="DQ93" s="248">
        <f t="shared" si="250"/>
        <v>879104409.67000008</v>
      </c>
      <c r="DR93" s="248">
        <f t="shared" si="250"/>
        <v>725217420.66999996</v>
      </c>
      <c r="DS93" s="248">
        <f t="shared" ref="DS93:DV93" si="258">+DS94+DS99</f>
        <v>66194018</v>
      </c>
      <c r="DT93" s="248">
        <f t="shared" si="258"/>
        <v>63386905</v>
      </c>
      <c r="DU93" s="248">
        <f t="shared" si="258"/>
        <v>62322656</v>
      </c>
      <c r="DV93" s="248">
        <f t="shared" si="258"/>
        <v>34687909</v>
      </c>
      <c r="DW93" s="248">
        <f t="shared" si="250"/>
        <v>0</v>
      </c>
      <c r="DX93" s="248">
        <f t="shared" si="250"/>
        <v>0</v>
      </c>
      <c r="DY93" s="248">
        <f t="shared" si="250"/>
        <v>0</v>
      </c>
      <c r="DZ93" s="248">
        <f t="shared" si="250"/>
        <v>0</v>
      </c>
      <c r="EA93" s="248">
        <f t="shared" si="250"/>
        <v>0</v>
      </c>
      <c r="EB93" s="248">
        <f t="shared" si="250"/>
        <v>0</v>
      </c>
      <c r="EC93" s="248">
        <f t="shared" si="250"/>
        <v>0</v>
      </c>
      <c r="ED93" s="248">
        <f t="shared" si="250"/>
        <v>0</v>
      </c>
      <c r="EE93" s="248">
        <f t="shared" si="250"/>
        <v>1806106515</v>
      </c>
      <c r="EF93" s="248">
        <f t="shared" si="250"/>
        <v>1782332514</v>
      </c>
      <c r="EG93" s="248">
        <f t="shared" si="250"/>
        <v>1782332514</v>
      </c>
      <c r="EH93" s="248">
        <f t="shared" si="250"/>
        <v>1707609943</v>
      </c>
      <c r="EI93" s="248">
        <f t="shared" si="250"/>
        <v>228836384</v>
      </c>
      <c r="EJ93" s="248">
        <f t="shared" si="250"/>
        <v>205280783</v>
      </c>
      <c r="EK93" s="248">
        <f t="shared" si="250"/>
        <v>205280783</v>
      </c>
      <c r="EL93" s="248">
        <f t="shared" si="250"/>
        <v>188506044</v>
      </c>
      <c r="EM93" s="248">
        <f t="shared" ref="EM93:FR93" si="259">+EM94+EM99</f>
        <v>0</v>
      </c>
      <c r="EN93" s="248">
        <f t="shared" si="259"/>
        <v>0</v>
      </c>
      <c r="EO93" s="248">
        <f t="shared" si="259"/>
        <v>0</v>
      </c>
      <c r="EP93" s="248">
        <f t="shared" si="259"/>
        <v>0</v>
      </c>
      <c r="EQ93" s="248">
        <f t="shared" si="259"/>
        <v>1215724</v>
      </c>
      <c r="ER93" s="248">
        <f t="shared" si="259"/>
        <v>1215724</v>
      </c>
      <c r="ES93" s="248">
        <f t="shared" si="259"/>
        <v>1215724</v>
      </c>
      <c r="ET93" s="248">
        <f t="shared" si="259"/>
        <v>1215724</v>
      </c>
      <c r="EU93" s="248">
        <f t="shared" si="259"/>
        <v>517931</v>
      </c>
      <c r="EV93" s="248">
        <f t="shared" si="259"/>
        <v>0</v>
      </c>
      <c r="EW93" s="248">
        <f t="shared" si="259"/>
        <v>0</v>
      </c>
      <c r="EX93" s="248">
        <f t="shared" si="259"/>
        <v>0</v>
      </c>
      <c r="EY93" s="248">
        <f t="shared" ref="EY93:FB93" si="260">+EY94+EY99</f>
        <v>0</v>
      </c>
      <c r="EZ93" s="248">
        <f t="shared" si="260"/>
        <v>0</v>
      </c>
      <c r="FA93" s="248">
        <f t="shared" si="260"/>
        <v>0</v>
      </c>
      <c r="FB93" s="248">
        <f t="shared" si="260"/>
        <v>0</v>
      </c>
      <c r="FC93" s="248">
        <f t="shared" si="259"/>
        <v>1703909</v>
      </c>
      <c r="FD93" s="248">
        <f t="shared" si="259"/>
        <v>0</v>
      </c>
      <c r="FE93" s="248">
        <f t="shared" si="259"/>
        <v>0</v>
      </c>
      <c r="FF93" s="248">
        <f t="shared" si="259"/>
        <v>0</v>
      </c>
      <c r="FG93" s="248">
        <f t="shared" si="259"/>
        <v>0</v>
      </c>
      <c r="FH93" s="248">
        <f t="shared" si="259"/>
        <v>0</v>
      </c>
      <c r="FI93" s="248">
        <f t="shared" si="259"/>
        <v>0</v>
      </c>
      <c r="FJ93" s="248">
        <f t="shared" si="259"/>
        <v>0</v>
      </c>
      <c r="FK93" s="248">
        <f t="shared" si="259"/>
        <v>0</v>
      </c>
      <c r="FL93" s="248">
        <f t="shared" si="259"/>
        <v>0</v>
      </c>
      <c r="FM93" s="248">
        <f t="shared" si="259"/>
        <v>0</v>
      </c>
      <c r="FN93" s="248">
        <f t="shared" si="259"/>
        <v>0</v>
      </c>
      <c r="FO93" s="248">
        <f t="shared" si="259"/>
        <v>0</v>
      </c>
      <c r="FP93" s="248">
        <f t="shared" si="259"/>
        <v>0</v>
      </c>
      <c r="FQ93" s="248">
        <f t="shared" si="259"/>
        <v>0</v>
      </c>
      <c r="FR93" s="248">
        <f t="shared" si="259"/>
        <v>0</v>
      </c>
      <c r="FS93" s="248">
        <f t="shared" si="181"/>
        <v>10421262666</v>
      </c>
      <c r="FT93" s="248">
        <f t="shared" si="182"/>
        <v>9947147201.8400002</v>
      </c>
      <c r="FU93" s="248">
        <f t="shared" si="183"/>
        <v>9760433577.8400002</v>
      </c>
      <c r="FV93" s="248">
        <f t="shared" si="184"/>
        <v>9000116538.8400002</v>
      </c>
      <c r="FW93" s="216"/>
      <c r="FX93" s="217"/>
    </row>
    <row r="94" spans="1:180" s="218" customFormat="1" ht="26.25" customHeight="1" thickTop="1" thickBot="1" x14ac:dyDescent="0.4">
      <c r="A94" s="249" t="s">
        <v>796</v>
      </c>
      <c r="B94" s="250">
        <f>SUM(B95:B98)</f>
        <v>2489762370</v>
      </c>
      <c r="C94" s="250">
        <f t="shared" ref="C94:EL94" si="261">SUM(C95:C98)</f>
        <v>0</v>
      </c>
      <c r="D94" s="250">
        <f t="shared" si="261"/>
        <v>0</v>
      </c>
      <c r="E94" s="250">
        <f t="shared" si="261"/>
        <v>0</v>
      </c>
      <c r="F94" s="250">
        <f t="shared" si="261"/>
        <v>0</v>
      </c>
      <c r="G94" s="250">
        <f>SUM(G95:G98)</f>
        <v>0</v>
      </c>
      <c r="H94" s="250">
        <f>SUM(H95:H98)</f>
        <v>0</v>
      </c>
      <c r="I94" s="250">
        <f>SUM(I95:I98)</f>
        <v>0</v>
      </c>
      <c r="J94" s="250">
        <f>SUM(J95:J98)</f>
        <v>0</v>
      </c>
      <c r="K94" s="250">
        <f t="shared" si="261"/>
        <v>1891866338</v>
      </c>
      <c r="L94" s="250">
        <f t="shared" si="261"/>
        <v>1857070898</v>
      </c>
      <c r="M94" s="250">
        <f t="shared" si="261"/>
        <v>1755886309</v>
      </c>
      <c r="N94" s="250">
        <f t="shared" si="261"/>
        <v>1654933349</v>
      </c>
      <c r="O94" s="250">
        <f t="shared" ref="O94:Z94" si="262">SUM(O95:O98)</f>
        <v>0</v>
      </c>
      <c r="P94" s="250">
        <f t="shared" si="262"/>
        <v>0</v>
      </c>
      <c r="Q94" s="250">
        <f t="shared" si="262"/>
        <v>0</v>
      </c>
      <c r="R94" s="250">
        <f t="shared" si="262"/>
        <v>0</v>
      </c>
      <c r="S94" s="250">
        <f t="shared" si="262"/>
        <v>0</v>
      </c>
      <c r="T94" s="250">
        <f t="shared" si="262"/>
        <v>0</v>
      </c>
      <c r="U94" s="250">
        <f t="shared" si="262"/>
        <v>0</v>
      </c>
      <c r="V94" s="250">
        <f t="shared" si="262"/>
        <v>0</v>
      </c>
      <c r="W94" s="250">
        <f t="shared" si="262"/>
        <v>0</v>
      </c>
      <c r="X94" s="250">
        <f t="shared" si="262"/>
        <v>0</v>
      </c>
      <c r="Y94" s="250">
        <f t="shared" si="262"/>
        <v>0</v>
      </c>
      <c r="Z94" s="250">
        <f t="shared" si="262"/>
        <v>0</v>
      </c>
      <c r="AA94" s="250">
        <f t="shared" si="261"/>
        <v>0</v>
      </c>
      <c r="AB94" s="250">
        <f t="shared" si="261"/>
        <v>0</v>
      </c>
      <c r="AC94" s="250">
        <f t="shared" si="261"/>
        <v>0</v>
      </c>
      <c r="AD94" s="250">
        <f t="shared" si="261"/>
        <v>0</v>
      </c>
      <c r="AE94" s="250">
        <f t="shared" si="261"/>
        <v>14947204</v>
      </c>
      <c r="AF94" s="250">
        <f t="shared" si="261"/>
        <v>14372138</v>
      </c>
      <c r="AG94" s="250">
        <f t="shared" si="261"/>
        <v>14284135</v>
      </c>
      <c r="AH94" s="250">
        <f t="shared" si="261"/>
        <v>9108544</v>
      </c>
      <c r="AI94" s="250">
        <f t="shared" ref="AI94:AP94" si="263">SUM(AI95:AI98)</f>
        <v>438350963</v>
      </c>
      <c r="AJ94" s="250">
        <f t="shared" si="263"/>
        <v>402445872</v>
      </c>
      <c r="AK94" s="250">
        <f t="shared" si="263"/>
        <v>342918802</v>
      </c>
      <c r="AL94" s="250">
        <f t="shared" si="263"/>
        <v>229777799</v>
      </c>
      <c r="AM94" s="250">
        <f t="shared" si="263"/>
        <v>18469399</v>
      </c>
      <c r="AN94" s="250">
        <f t="shared" si="263"/>
        <v>18361980</v>
      </c>
      <c r="AO94" s="250">
        <f t="shared" si="263"/>
        <v>0</v>
      </c>
      <c r="AP94" s="250">
        <f t="shared" si="263"/>
        <v>0</v>
      </c>
      <c r="AQ94" s="250">
        <f t="shared" si="261"/>
        <v>0</v>
      </c>
      <c r="AR94" s="250">
        <f t="shared" si="261"/>
        <v>0</v>
      </c>
      <c r="AS94" s="250">
        <f t="shared" si="261"/>
        <v>0</v>
      </c>
      <c r="AT94" s="250">
        <f t="shared" si="261"/>
        <v>0</v>
      </c>
      <c r="AU94" s="250">
        <f t="shared" ref="AU94:BB94" si="264">SUM(AU95:AU98)</f>
        <v>87533381</v>
      </c>
      <c r="AV94" s="250">
        <f>SUM(AV95:AV98)</f>
        <v>47655143</v>
      </c>
      <c r="AW94" s="250">
        <f t="shared" si="264"/>
        <v>47655143</v>
      </c>
      <c r="AX94" s="250">
        <f t="shared" si="264"/>
        <v>14242261</v>
      </c>
      <c r="AY94" s="250">
        <f t="shared" si="264"/>
        <v>5158249</v>
      </c>
      <c r="AZ94" s="250">
        <f t="shared" si="264"/>
        <v>3289669</v>
      </c>
      <c r="BA94" s="250">
        <f t="shared" si="264"/>
        <v>3289669</v>
      </c>
      <c r="BB94" s="250">
        <f t="shared" si="264"/>
        <v>3289669</v>
      </c>
      <c r="BC94" s="250">
        <f t="shared" si="261"/>
        <v>0</v>
      </c>
      <c r="BD94" s="250">
        <f t="shared" si="261"/>
        <v>0</v>
      </c>
      <c r="BE94" s="250">
        <f t="shared" si="261"/>
        <v>0</v>
      </c>
      <c r="BF94" s="250">
        <f t="shared" si="261"/>
        <v>0</v>
      </c>
      <c r="BG94" s="250">
        <f t="shared" ref="BG94:BN94" si="265">SUM(BG95:BG98)</f>
        <v>0</v>
      </c>
      <c r="BH94" s="250">
        <f t="shared" si="265"/>
        <v>0</v>
      </c>
      <c r="BI94" s="250">
        <f t="shared" si="265"/>
        <v>0</v>
      </c>
      <c r="BJ94" s="250">
        <f t="shared" si="265"/>
        <v>0</v>
      </c>
      <c r="BK94" s="250">
        <f t="shared" si="265"/>
        <v>0</v>
      </c>
      <c r="BL94" s="250">
        <f t="shared" si="265"/>
        <v>0</v>
      </c>
      <c r="BM94" s="250">
        <f t="shared" si="265"/>
        <v>0</v>
      </c>
      <c r="BN94" s="250">
        <f t="shared" si="265"/>
        <v>0</v>
      </c>
      <c r="BO94" s="250">
        <f t="shared" si="261"/>
        <v>0</v>
      </c>
      <c r="BP94" s="250">
        <f t="shared" si="261"/>
        <v>0</v>
      </c>
      <c r="BQ94" s="250">
        <f t="shared" si="261"/>
        <v>0</v>
      </c>
      <c r="BR94" s="250">
        <f t="shared" si="261"/>
        <v>0</v>
      </c>
      <c r="BS94" s="250">
        <f t="shared" si="261"/>
        <v>0</v>
      </c>
      <c r="BT94" s="250">
        <f t="shared" si="261"/>
        <v>0</v>
      </c>
      <c r="BU94" s="250">
        <f t="shared" si="261"/>
        <v>0</v>
      </c>
      <c r="BV94" s="250">
        <f t="shared" si="261"/>
        <v>0</v>
      </c>
      <c r="BW94" s="250">
        <f t="shared" si="261"/>
        <v>0</v>
      </c>
      <c r="BX94" s="250">
        <f t="shared" si="261"/>
        <v>0</v>
      </c>
      <c r="BY94" s="250">
        <f t="shared" si="261"/>
        <v>0</v>
      </c>
      <c r="BZ94" s="250">
        <f t="shared" si="261"/>
        <v>0</v>
      </c>
      <c r="CA94" s="250">
        <f t="shared" ref="CA94:CH94" si="266">SUM(CA95:CA98)</f>
        <v>0</v>
      </c>
      <c r="CB94" s="250">
        <f t="shared" si="266"/>
        <v>0</v>
      </c>
      <c r="CC94" s="250">
        <f t="shared" si="266"/>
        <v>0</v>
      </c>
      <c r="CD94" s="250">
        <f t="shared" si="266"/>
        <v>0</v>
      </c>
      <c r="CE94" s="250">
        <f t="shared" si="266"/>
        <v>0</v>
      </c>
      <c r="CF94" s="250">
        <f t="shared" si="266"/>
        <v>0</v>
      </c>
      <c r="CG94" s="250">
        <f t="shared" si="266"/>
        <v>0</v>
      </c>
      <c r="CH94" s="250">
        <f t="shared" si="266"/>
        <v>0</v>
      </c>
      <c r="CI94" s="250">
        <f t="shared" si="261"/>
        <v>0</v>
      </c>
      <c r="CJ94" s="250">
        <f t="shared" si="261"/>
        <v>0</v>
      </c>
      <c r="CK94" s="250">
        <f t="shared" si="261"/>
        <v>0</v>
      </c>
      <c r="CL94" s="250">
        <f t="shared" si="261"/>
        <v>0</v>
      </c>
      <c r="CM94" s="250">
        <f t="shared" ref="CM94:CP94" si="267">SUM(CM95:CM98)</f>
        <v>0</v>
      </c>
      <c r="CN94" s="250">
        <f t="shared" si="267"/>
        <v>0</v>
      </c>
      <c r="CO94" s="250">
        <f t="shared" si="267"/>
        <v>0</v>
      </c>
      <c r="CP94" s="250">
        <f t="shared" si="267"/>
        <v>0</v>
      </c>
      <c r="CQ94" s="250">
        <f t="shared" si="261"/>
        <v>0</v>
      </c>
      <c r="CR94" s="250">
        <f t="shared" si="261"/>
        <v>0</v>
      </c>
      <c r="CS94" s="250">
        <f t="shared" si="261"/>
        <v>0</v>
      </c>
      <c r="CT94" s="250">
        <f t="shared" si="261"/>
        <v>0</v>
      </c>
      <c r="CU94" s="250">
        <f t="shared" si="261"/>
        <v>0</v>
      </c>
      <c r="CV94" s="250">
        <f t="shared" si="261"/>
        <v>0</v>
      </c>
      <c r="CW94" s="250">
        <f t="shared" si="261"/>
        <v>0</v>
      </c>
      <c r="CX94" s="250">
        <f t="shared" si="261"/>
        <v>0</v>
      </c>
      <c r="CY94" s="250">
        <f t="shared" ref="CY94:DB94" si="268">SUM(CY95:CY98)</f>
        <v>0</v>
      </c>
      <c r="CZ94" s="250">
        <f t="shared" si="268"/>
        <v>0</v>
      </c>
      <c r="DA94" s="250">
        <f t="shared" si="268"/>
        <v>0</v>
      </c>
      <c r="DB94" s="250">
        <f t="shared" si="268"/>
        <v>0</v>
      </c>
      <c r="DC94" s="250">
        <f t="shared" si="261"/>
        <v>0</v>
      </c>
      <c r="DD94" s="250">
        <f t="shared" si="261"/>
        <v>0</v>
      </c>
      <c r="DE94" s="250">
        <f t="shared" si="261"/>
        <v>0</v>
      </c>
      <c r="DF94" s="250">
        <f t="shared" si="261"/>
        <v>0</v>
      </c>
      <c r="DG94" s="250">
        <f>SUM(DG95:DG98)</f>
        <v>0</v>
      </c>
      <c r="DH94" s="250">
        <f>SUM(DH95:DH98)</f>
        <v>0</v>
      </c>
      <c r="DI94" s="250">
        <f>SUM(DI95:DI98)</f>
        <v>0</v>
      </c>
      <c r="DJ94" s="250">
        <f>SUM(DJ95:DJ98)</f>
        <v>0</v>
      </c>
      <c r="DK94" s="250">
        <f t="shared" si="261"/>
        <v>0</v>
      </c>
      <c r="DL94" s="250">
        <f t="shared" si="261"/>
        <v>0</v>
      </c>
      <c r="DM94" s="250">
        <f t="shared" si="261"/>
        <v>0</v>
      </c>
      <c r="DN94" s="250">
        <f t="shared" si="261"/>
        <v>0</v>
      </c>
      <c r="DO94" s="250">
        <f t="shared" si="261"/>
        <v>33436836</v>
      </c>
      <c r="DP94" s="250">
        <f t="shared" si="261"/>
        <v>28816698</v>
      </c>
      <c r="DQ94" s="250">
        <f t="shared" si="261"/>
        <v>28589850</v>
      </c>
      <c r="DR94" s="250">
        <f t="shared" si="261"/>
        <v>25432606</v>
      </c>
      <c r="DS94" s="250">
        <f t="shared" ref="DS94:DV94" si="269">SUM(DS95:DS98)</f>
        <v>0</v>
      </c>
      <c r="DT94" s="250">
        <f t="shared" si="269"/>
        <v>0</v>
      </c>
      <c r="DU94" s="250">
        <f t="shared" si="269"/>
        <v>0</v>
      </c>
      <c r="DV94" s="250">
        <f t="shared" si="269"/>
        <v>0</v>
      </c>
      <c r="DW94" s="250">
        <f t="shared" si="261"/>
        <v>0</v>
      </c>
      <c r="DX94" s="250">
        <f t="shared" si="261"/>
        <v>0</v>
      </c>
      <c r="DY94" s="250">
        <f t="shared" si="261"/>
        <v>0</v>
      </c>
      <c r="DZ94" s="250">
        <f t="shared" si="261"/>
        <v>0</v>
      </c>
      <c r="EA94" s="250">
        <f t="shared" si="261"/>
        <v>0</v>
      </c>
      <c r="EB94" s="250">
        <f t="shared" si="261"/>
        <v>0</v>
      </c>
      <c r="EC94" s="250">
        <f t="shared" si="261"/>
        <v>0</v>
      </c>
      <c r="ED94" s="250">
        <f t="shared" si="261"/>
        <v>0</v>
      </c>
      <c r="EE94" s="250">
        <f t="shared" si="261"/>
        <v>0</v>
      </c>
      <c r="EF94" s="250">
        <f t="shared" si="261"/>
        <v>0</v>
      </c>
      <c r="EG94" s="250">
        <f t="shared" si="261"/>
        <v>0</v>
      </c>
      <c r="EH94" s="250">
        <f t="shared" si="261"/>
        <v>0</v>
      </c>
      <c r="EI94" s="250">
        <f t="shared" si="261"/>
        <v>0</v>
      </c>
      <c r="EJ94" s="250">
        <f t="shared" si="261"/>
        <v>0</v>
      </c>
      <c r="EK94" s="250">
        <f t="shared" si="261"/>
        <v>0</v>
      </c>
      <c r="EL94" s="250">
        <f t="shared" si="261"/>
        <v>0</v>
      </c>
      <c r="EM94" s="250">
        <f t="shared" ref="EM94:FR94" si="270">SUM(EM95:EM98)</f>
        <v>0</v>
      </c>
      <c r="EN94" s="250">
        <f t="shared" si="270"/>
        <v>0</v>
      </c>
      <c r="EO94" s="250">
        <f t="shared" si="270"/>
        <v>0</v>
      </c>
      <c r="EP94" s="250">
        <f t="shared" si="270"/>
        <v>0</v>
      </c>
      <c r="EQ94" s="250">
        <f t="shared" si="270"/>
        <v>0</v>
      </c>
      <c r="ER94" s="250">
        <f t="shared" si="270"/>
        <v>0</v>
      </c>
      <c r="ES94" s="250">
        <f t="shared" si="270"/>
        <v>0</v>
      </c>
      <c r="ET94" s="250">
        <f t="shared" si="270"/>
        <v>0</v>
      </c>
      <c r="EU94" s="250">
        <f t="shared" si="270"/>
        <v>0</v>
      </c>
      <c r="EV94" s="250">
        <f t="shared" si="270"/>
        <v>0</v>
      </c>
      <c r="EW94" s="250">
        <f t="shared" si="270"/>
        <v>0</v>
      </c>
      <c r="EX94" s="250">
        <f t="shared" si="270"/>
        <v>0</v>
      </c>
      <c r="EY94" s="250">
        <f t="shared" ref="EY94:FB94" si="271">SUM(EY95:EY98)</f>
        <v>0</v>
      </c>
      <c r="EZ94" s="250">
        <f t="shared" si="271"/>
        <v>0</v>
      </c>
      <c r="FA94" s="250">
        <f t="shared" si="271"/>
        <v>0</v>
      </c>
      <c r="FB94" s="250">
        <f t="shared" si="271"/>
        <v>0</v>
      </c>
      <c r="FC94" s="250">
        <f t="shared" si="270"/>
        <v>0</v>
      </c>
      <c r="FD94" s="250">
        <f t="shared" si="270"/>
        <v>0</v>
      </c>
      <c r="FE94" s="250">
        <f t="shared" si="270"/>
        <v>0</v>
      </c>
      <c r="FF94" s="250">
        <f t="shared" si="270"/>
        <v>0</v>
      </c>
      <c r="FG94" s="250">
        <f t="shared" si="270"/>
        <v>0</v>
      </c>
      <c r="FH94" s="250">
        <f t="shared" si="270"/>
        <v>0</v>
      </c>
      <c r="FI94" s="250">
        <f t="shared" si="270"/>
        <v>0</v>
      </c>
      <c r="FJ94" s="250">
        <f t="shared" si="270"/>
        <v>0</v>
      </c>
      <c r="FK94" s="250">
        <f t="shared" si="270"/>
        <v>0</v>
      </c>
      <c r="FL94" s="250">
        <f t="shared" si="270"/>
        <v>0</v>
      </c>
      <c r="FM94" s="250">
        <f t="shared" si="270"/>
        <v>0</v>
      </c>
      <c r="FN94" s="250">
        <f t="shared" si="270"/>
        <v>0</v>
      </c>
      <c r="FO94" s="250">
        <f t="shared" si="270"/>
        <v>0</v>
      </c>
      <c r="FP94" s="250">
        <f t="shared" si="270"/>
        <v>0</v>
      </c>
      <c r="FQ94" s="250">
        <f t="shared" si="270"/>
        <v>0</v>
      </c>
      <c r="FR94" s="250">
        <f t="shared" si="270"/>
        <v>0</v>
      </c>
      <c r="FS94" s="250">
        <f t="shared" si="181"/>
        <v>2489762370</v>
      </c>
      <c r="FT94" s="250">
        <f t="shared" si="182"/>
        <v>2372012398</v>
      </c>
      <c r="FU94" s="250">
        <f t="shared" si="183"/>
        <v>2192623908</v>
      </c>
      <c r="FV94" s="250">
        <f t="shared" si="184"/>
        <v>1936784228</v>
      </c>
      <c r="FW94" s="216"/>
      <c r="FX94" s="217"/>
    </row>
    <row r="95" spans="1:180" s="218" customFormat="1" ht="27" thickTop="1" thickBot="1" x14ac:dyDescent="0.35">
      <c r="A95" s="214" t="s">
        <v>797</v>
      </c>
      <c r="B95" s="213">
        <f t="shared" ref="B95:B98" si="272">+C95+G95+K95+O95+S95+W95+AA95+AE95+AI95+AM95+AQ95+AU95+AY95+BC95+BG95+BK95+BO95+BS95+BW95+CA95+CE95+CI95+CM95+CQ95+CU95+CY95+DC95+DG95+DK95+DO95+DS95+DW95+EA95+EE95+EI95+EM95+EQ95+EU95+EY95+FC95+FG95+FK95+FO95</f>
        <v>100356825</v>
      </c>
      <c r="C95" s="212">
        <v>0</v>
      </c>
      <c r="D95" s="212">
        <v>0</v>
      </c>
      <c r="E95" s="212">
        <v>0</v>
      </c>
      <c r="F95" s="212">
        <v>0</v>
      </c>
      <c r="G95" s="212">
        <v>0</v>
      </c>
      <c r="H95" s="212">
        <v>0</v>
      </c>
      <c r="I95" s="212">
        <v>0</v>
      </c>
      <c r="J95" s="212">
        <v>0</v>
      </c>
      <c r="K95" s="212">
        <v>78647150</v>
      </c>
      <c r="L95" s="212">
        <v>72096569</v>
      </c>
      <c r="M95" s="212">
        <v>49813074</v>
      </c>
      <c r="N95" s="212">
        <v>47995231</v>
      </c>
      <c r="O95" s="212">
        <v>0</v>
      </c>
      <c r="P95" s="212">
        <v>0</v>
      </c>
      <c r="Q95" s="212">
        <v>0</v>
      </c>
      <c r="R95" s="212">
        <v>0</v>
      </c>
      <c r="S95" s="212">
        <v>0</v>
      </c>
      <c r="T95" s="212">
        <v>0</v>
      </c>
      <c r="U95" s="212">
        <v>0</v>
      </c>
      <c r="V95" s="212">
        <v>0</v>
      </c>
      <c r="W95" s="212">
        <v>0</v>
      </c>
      <c r="X95" s="212">
        <v>0</v>
      </c>
      <c r="Y95" s="212">
        <v>0</v>
      </c>
      <c r="Z95" s="212">
        <v>0</v>
      </c>
      <c r="AA95" s="212">
        <v>0</v>
      </c>
      <c r="AB95" s="212">
        <v>0</v>
      </c>
      <c r="AC95" s="212">
        <v>0</v>
      </c>
      <c r="AD95" s="212">
        <v>0</v>
      </c>
      <c r="AE95" s="212">
        <v>88003</v>
      </c>
      <c r="AF95" s="212">
        <v>88003</v>
      </c>
      <c r="AG95" s="212">
        <v>0</v>
      </c>
      <c r="AH95" s="212">
        <v>0</v>
      </c>
      <c r="AI95" s="212">
        <v>2924285</v>
      </c>
      <c r="AJ95" s="212">
        <v>2924285</v>
      </c>
      <c r="AK95" s="212"/>
      <c r="AL95" s="212"/>
      <c r="AM95" s="212">
        <v>18469399</v>
      </c>
      <c r="AN95" s="212">
        <v>18361980</v>
      </c>
      <c r="AO95" s="212"/>
      <c r="AP95" s="212"/>
      <c r="AQ95" s="212"/>
      <c r="AR95" s="212"/>
      <c r="AS95" s="212"/>
      <c r="AT95" s="212"/>
      <c r="AU95" s="212"/>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12"/>
      <c r="CB95" s="212"/>
      <c r="CC95" s="212"/>
      <c r="CD95" s="212"/>
      <c r="CE95" s="212"/>
      <c r="CF95" s="212"/>
      <c r="CG95" s="212"/>
      <c r="CH95" s="212"/>
      <c r="CI95" s="212"/>
      <c r="CJ95" s="212"/>
      <c r="CK95" s="212"/>
      <c r="CL95" s="212"/>
      <c r="CM95" s="212"/>
      <c r="CN95" s="212"/>
      <c r="CO95" s="212"/>
      <c r="CP95" s="212"/>
      <c r="CQ95" s="212"/>
      <c r="CR95" s="212"/>
      <c r="CS95" s="212"/>
      <c r="CT95" s="212"/>
      <c r="CU95" s="212"/>
      <c r="CV95" s="212"/>
      <c r="CW95" s="212"/>
      <c r="CX95" s="212"/>
      <c r="CY95" s="212"/>
      <c r="CZ95" s="212"/>
      <c r="DA95" s="212"/>
      <c r="DB95" s="212"/>
      <c r="DC95" s="212"/>
      <c r="DD95" s="212"/>
      <c r="DE95" s="212"/>
      <c r="DF95" s="212"/>
      <c r="DG95" s="212"/>
      <c r="DH95" s="212"/>
      <c r="DI95" s="212"/>
      <c r="DJ95" s="212"/>
      <c r="DK95" s="212"/>
      <c r="DL95" s="212"/>
      <c r="DM95" s="212"/>
      <c r="DN95" s="212"/>
      <c r="DO95" s="212">
        <v>227988</v>
      </c>
      <c r="DP95" s="212">
        <v>226848</v>
      </c>
      <c r="DQ95" s="212">
        <v>0</v>
      </c>
      <c r="DR95" s="212">
        <v>0</v>
      </c>
      <c r="DS95" s="212"/>
      <c r="DT95" s="212"/>
      <c r="DU95" s="212"/>
      <c r="DV95" s="212"/>
      <c r="DW95" s="212"/>
      <c r="DX95" s="212"/>
      <c r="DY95" s="212"/>
      <c r="DZ95" s="212"/>
      <c r="EA95" s="212"/>
      <c r="EB95" s="212"/>
      <c r="EC95" s="212"/>
      <c r="ED95" s="212"/>
      <c r="EE95" s="212"/>
      <c r="EF95" s="212"/>
      <c r="EG95" s="212"/>
      <c r="EH95" s="212"/>
      <c r="EI95" s="212"/>
      <c r="EJ95" s="212"/>
      <c r="EK95" s="212"/>
      <c r="EL95" s="212"/>
      <c r="EM95" s="212"/>
      <c r="EN95" s="212"/>
      <c r="EO95" s="212"/>
      <c r="EP95" s="212"/>
      <c r="EQ95" s="212"/>
      <c r="ER95" s="212"/>
      <c r="ES95" s="212"/>
      <c r="ET95" s="212"/>
      <c r="EU95" s="212"/>
      <c r="EV95" s="212"/>
      <c r="EW95" s="212"/>
      <c r="EX95" s="212"/>
      <c r="EY95" s="212"/>
      <c r="EZ95" s="212"/>
      <c r="FA95" s="212"/>
      <c r="FB95" s="212"/>
      <c r="FC95" s="212"/>
      <c r="FD95" s="212"/>
      <c r="FE95" s="212"/>
      <c r="FF95" s="212"/>
      <c r="FG95" s="212"/>
      <c r="FH95" s="212"/>
      <c r="FI95" s="212"/>
      <c r="FJ95" s="212"/>
      <c r="FK95" s="212">
        <v>0</v>
      </c>
      <c r="FL95" s="212">
        <v>0</v>
      </c>
      <c r="FM95" s="212">
        <v>0</v>
      </c>
      <c r="FN95" s="212">
        <v>0</v>
      </c>
      <c r="FO95" s="213">
        <v>0</v>
      </c>
      <c r="FP95" s="213">
        <v>0</v>
      </c>
      <c r="FQ95" s="213">
        <v>0</v>
      </c>
      <c r="FR95" s="213">
        <v>0</v>
      </c>
      <c r="FS95" s="215">
        <f t="shared" si="181"/>
        <v>100356825</v>
      </c>
      <c r="FT95" s="215">
        <f t="shared" si="182"/>
        <v>93697685</v>
      </c>
      <c r="FU95" s="215">
        <f t="shared" si="183"/>
        <v>49813074</v>
      </c>
      <c r="FV95" s="215">
        <f t="shared" si="184"/>
        <v>47995231</v>
      </c>
      <c r="FW95" s="216"/>
      <c r="FX95" s="217"/>
    </row>
    <row r="96" spans="1:180" s="218" customFormat="1" ht="27" thickTop="1" thickBot="1" x14ac:dyDescent="0.35">
      <c r="A96" s="214" t="s">
        <v>798</v>
      </c>
      <c r="B96" s="213">
        <f t="shared" si="272"/>
        <v>1085753638</v>
      </c>
      <c r="C96" s="212">
        <v>0</v>
      </c>
      <c r="D96" s="212">
        <v>0</v>
      </c>
      <c r="E96" s="212">
        <v>0</v>
      </c>
      <c r="F96" s="212">
        <v>0</v>
      </c>
      <c r="G96" s="212">
        <v>0</v>
      </c>
      <c r="H96" s="212">
        <v>0</v>
      </c>
      <c r="I96" s="212">
        <v>0</v>
      </c>
      <c r="J96" s="212">
        <v>0</v>
      </c>
      <c r="K96" s="212">
        <v>569470417</v>
      </c>
      <c r="L96" s="212">
        <v>550852216</v>
      </c>
      <c r="M96" s="212">
        <v>481276754</v>
      </c>
      <c r="N96" s="212">
        <v>420270559</v>
      </c>
      <c r="O96" s="212">
        <v>0</v>
      </c>
      <c r="P96" s="212">
        <v>0</v>
      </c>
      <c r="Q96" s="212">
        <v>0</v>
      </c>
      <c r="R96" s="212">
        <v>0</v>
      </c>
      <c r="S96" s="212">
        <v>0</v>
      </c>
      <c r="T96" s="212">
        <v>0</v>
      </c>
      <c r="U96" s="212">
        <v>0</v>
      </c>
      <c r="V96" s="212">
        <v>0</v>
      </c>
      <c r="W96" s="212">
        <v>0</v>
      </c>
      <c r="X96" s="212">
        <v>0</v>
      </c>
      <c r="Y96" s="212">
        <v>0</v>
      </c>
      <c r="Z96" s="212">
        <v>0</v>
      </c>
      <c r="AA96" s="212">
        <v>0</v>
      </c>
      <c r="AB96" s="212">
        <v>0</v>
      </c>
      <c r="AC96" s="212">
        <v>0</v>
      </c>
      <c r="AD96" s="212">
        <v>0</v>
      </c>
      <c r="AE96" s="212"/>
      <c r="AF96" s="212"/>
      <c r="AG96" s="212"/>
      <c r="AH96" s="212"/>
      <c r="AI96" s="212">
        <v>435426678</v>
      </c>
      <c r="AJ96" s="212">
        <v>399521587</v>
      </c>
      <c r="AK96" s="212">
        <v>342918802</v>
      </c>
      <c r="AL96" s="212">
        <v>229777799</v>
      </c>
      <c r="AM96" s="212"/>
      <c r="AN96" s="212"/>
      <c r="AO96" s="212"/>
      <c r="AP96" s="212"/>
      <c r="AQ96" s="212"/>
      <c r="AR96" s="212"/>
      <c r="AS96" s="212"/>
      <c r="AT96" s="212"/>
      <c r="AU96" s="212">
        <v>73291120</v>
      </c>
      <c r="AV96" s="212">
        <v>33412882</v>
      </c>
      <c r="AW96" s="212">
        <v>33412882</v>
      </c>
      <c r="AX96" s="212">
        <v>0</v>
      </c>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12"/>
      <c r="CB96" s="212"/>
      <c r="CC96" s="212"/>
      <c r="CD96" s="212"/>
      <c r="CE96" s="212"/>
      <c r="CF96" s="212"/>
      <c r="CG96" s="212"/>
      <c r="CH96" s="212"/>
      <c r="CI96" s="212"/>
      <c r="CJ96" s="212"/>
      <c r="CK96" s="212"/>
      <c r="CL96" s="212"/>
      <c r="CM96" s="212"/>
      <c r="CN96" s="212"/>
      <c r="CO96" s="212"/>
      <c r="CP96" s="212"/>
      <c r="CQ96" s="212"/>
      <c r="CR96" s="212"/>
      <c r="CS96" s="212"/>
      <c r="CT96" s="212"/>
      <c r="CU96" s="212"/>
      <c r="CV96" s="212"/>
      <c r="CW96" s="212"/>
      <c r="CX96" s="212"/>
      <c r="CY96" s="212"/>
      <c r="CZ96" s="212"/>
      <c r="DA96" s="212"/>
      <c r="DB96" s="212"/>
      <c r="DC96" s="212"/>
      <c r="DD96" s="212"/>
      <c r="DE96" s="212"/>
      <c r="DF96" s="212"/>
      <c r="DG96" s="212"/>
      <c r="DH96" s="212"/>
      <c r="DI96" s="212"/>
      <c r="DJ96" s="212"/>
      <c r="DK96" s="212"/>
      <c r="DL96" s="212"/>
      <c r="DM96" s="212"/>
      <c r="DN96" s="212"/>
      <c r="DO96" s="212">
        <v>7565423</v>
      </c>
      <c r="DP96" s="212">
        <v>3157244</v>
      </c>
      <c r="DQ96" s="212">
        <v>3157244</v>
      </c>
      <c r="DR96" s="212">
        <v>0</v>
      </c>
      <c r="DS96" s="212"/>
      <c r="DT96" s="212"/>
      <c r="DU96" s="212"/>
      <c r="DV96" s="212"/>
      <c r="DW96" s="212"/>
      <c r="DX96" s="212"/>
      <c r="DY96" s="212"/>
      <c r="DZ96" s="212"/>
      <c r="EA96" s="212"/>
      <c r="EB96" s="212"/>
      <c r="EC96" s="212"/>
      <c r="ED96" s="212"/>
      <c r="EE96" s="212"/>
      <c r="EF96" s="212"/>
      <c r="EG96" s="212"/>
      <c r="EH96" s="212"/>
      <c r="EI96" s="212"/>
      <c r="EJ96" s="212"/>
      <c r="EK96" s="212"/>
      <c r="EL96" s="212"/>
      <c r="EM96" s="212"/>
      <c r="EN96" s="212"/>
      <c r="EO96" s="212"/>
      <c r="EP96" s="212"/>
      <c r="EQ96" s="212"/>
      <c r="ER96" s="212"/>
      <c r="ES96" s="212"/>
      <c r="ET96" s="212"/>
      <c r="EU96" s="212"/>
      <c r="EV96" s="212"/>
      <c r="EW96" s="212"/>
      <c r="EX96" s="212"/>
      <c r="EY96" s="212"/>
      <c r="EZ96" s="212"/>
      <c r="FA96" s="212"/>
      <c r="FB96" s="212"/>
      <c r="FC96" s="212"/>
      <c r="FD96" s="212"/>
      <c r="FE96" s="212"/>
      <c r="FF96" s="212"/>
      <c r="FG96" s="212"/>
      <c r="FH96" s="212"/>
      <c r="FI96" s="212"/>
      <c r="FJ96" s="212"/>
      <c r="FK96" s="212">
        <v>0</v>
      </c>
      <c r="FL96" s="212">
        <v>0</v>
      </c>
      <c r="FM96" s="212">
        <v>0</v>
      </c>
      <c r="FN96" s="212">
        <v>0</v>
      </c>
      <c r="FO96" s="213">
        <v>0</v>
      </c>
      <c r="FP96" s="213">
        <v>0</v>
      </c>
      <c r="FQ96" s="213">
        <v>0</v>
      </c>
      <c r="FR96" s="213">
        <v>0</v>
      </c>
      <c r="FS96" s="215">
        <f t="shared" si="181"/>
        <v>1085753638</v>
      </c>
      <c r="FT96" s="215">
        <f t="shared" si="182"/>
        <v>986943929</v>
      </c>
      <c r="FU96" s="215">
        <f t="shared" si="183"/>
        <v>860765682</v>
      </c>
      <c r="FV96" s="215">
        <f t="shared" si="184"/>
        <v>650048358</v>
      </c>
      <c r="FW96" s="216"/>
      <c r="FX96" s="217"/>
    </row>
    <row r="97" spans="1:180" s="218" customFormat="1" ht="27" thickTop="1" thickBot="1" x14ac:dyDescent="0.35">
      <c r="A97" s="214" t="s">
        <v>868</v>
      </c>
      <c r="B97" s="213">
        <f t="shared" si="272"/>
        <v>1174217436</v>
      </c>
      <c r="C97" s="212">
        <v>0</v>
      </c>
      <c r="D97" s="212">
        <v>0</v>
      </c>
      <c r="E97" s="212">
        <v>0</v>
      </c>
      <c r="F97" s="212">
        <v>0</v>
      </c>
      <c r="G97" s="212">
        <v>0</v>
      </c>
      <c r="H97" s="212">
        <v>0</v>
      </c>
      <c r="I97" s="212">
        <v>0</v>
      </c>
      <c r="J97" s="212">
        <v>0</v>
      </c>
      <c r="K97" s="212">
        <v>1159358235</v>
      </c>
      <c r="L97" s="212">
        <v>1149951024</v>
      </c>
      <c r="M97" s="212">
        <v>1149951024</v>
      </c>
      <c r="N97" s="212">
        <v>1119591996</v>
      </c>
      <c r="O97" s="212">
        <v>0</v>
      </c>
      <c r="P97" s="212">
        <v>0</v>
      </c>
      <c r="Q97" s="212">
        <v>0</v>
      </c>
      <c r="R97" s="212">
        <v>0</v>
      </c>
      <c r="S97" s="212">
        <v>0</v>
      </c>
      <c r="T97" s="212">
        <v>0</v>
      </c>
      <c r="U97" s="212">
        <v>0</v>
      </c>
      <c r="V97" s="212">
        <v>0</v>
      </c>
      <c r="W97" s="212">
        <v>0</v>
      </c>
      <c r="X97" s="212">
        <v>0</v>
      </c>
      <c r="Y97" s="212">
        <v>0</v>
      </c>
      <c r="Z97" s="212">
        <v>0</v>
      </c>
      <c r="AA97" s="212">
        <v>0</v>
      </c>
      <c r="AB97" s="212">
        <v>0</v>
      </c>
      <c r="AC97" s="212">
        <v>0</v>
      </c>
      <c r="AD97" s="212">
        <v>0</v>
      </c>
      <c r="AE97" s="212">
        <v>14859201</v>
      </c>
      <c r="AF97" s="212">
        <v>14284135</v>
      </c>
      <c r="AG97" s="212">
        <v>14284135</v>
      </c>
      <c r="AH97" s="212">
        <v>9108544</v>
      </c>
      <c r="AI97" s="212"/>
      <c r="AJ97" s="212"/>
      <c r="AK97" s="212"/>
      <c r="AL97" s="212"/>
      <c r="AM97" s="212"/>
      <c r="AN97" s="212"/>
      <c r="AO97" s="212"/>
      <c r="AP97" s="212"/>
      <c r="AQ97" s="212"/>
      <c r="AR97" s="212"/>
      <c r="AS97" s="212"/>
      <c r="AT97" s="212"/>
      <c r="AU97" s="212"/>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12"/>
      <c r="CB97" s="212"/>
      <c r="CC97" s="212"/>
      <c r="CD97" s="212"/>
      <c r="CE97" s="212"/>
      <c r="CF97" s="212"/>
      <c r="CG97" s="212"/>
      <c r="CH97" s="212"/>
      <c r="CI97" s="212"/>
      <c r="CJ97" s="212"/>
      <c r="CK97" s="212"/>
      <c r="CL97" s="212"/>
      <c r="CM97" s="212"/>
      <c r="CN97" s="212"/>
      <c r="CO97" s="212"/>
      <c r="CP97" s="212"/>
      <c r="CQ97" s="212"/>
      <c r="CR97" s="212"/>
      <c r="CS97" s="212"/>
      <c r="CT97" s="212"/>
      <c r="CU97" s="212"/>
      <c r="CV97" s="212"/>
      <c r="CW97" s="212"/>
      <c r="CX97" s="212"/>
      <c r="CY97" s="212"/>
      <c r="CZ97" s="212"/>
      <c r="DA97" s="212"/>
      <c r="DB97" s="212"/>
      <c r="DC97" s="212"/>
      <c r="DD97" s="212"/>
      <c r="DE97" s="212"/>
      <c r="DF97" s="212"/>
      <c r="DG97" s="212"/>
      <c r="DH97" s="212"/>
      <c r="DI97" s="212"/>
      <c r="DJ97" s="212"/>
      <c r="DK97" s="212"/>
      <c r="DL97" s="212"/>
      <c r="DM97" s="212"/>
      <c r="DN97" s="212"/>
      <c r="DO97" s="212"/>
      <c r="DP97" s="212"/>
      <c r="DQ97" s="212"/>
      <c r="DR97" s="212"/>
      <c r="DS97" s="212"/>
      <c r="DT97" s="212"/>
      <c r="DU97" s="212"/>
      <c r="DV97" s="212"/>
      <c r="DW97" s="212"/>
      <c r="DX97" s="212"/>
      <c r="DY97" s="212"/>
      <c r="DZ97" s="212"/>
      <c r="EA97" s="212"/>
      <c r="EB97" s="212"/>
      <c r="EC97" s="212"/>
      <c r="ED97" s="212"/>
      <c r="EE97" s="212"/>
      <c r="EF97" s="212"/>
      <c r="EG97" s="212"/>
      <c r="EH97" s="212"/>
      <c r="EI97" s="212"/>
      <c r="EJ97" s="212"/>
      <c r="EK97" s="212"/>
      <c r="EL97" s="212"/>
      <c r="EM97" s="212"/>
      <c r="EN97" s="212"/>
      <c r="EO97" s="212"/>
      <c r="EP97" s="212"/>
      <c r="EQ97" s="212"/>
      <c r="ER97" s="212"/>
      <c r="ES97" s="212"/>
      <c r="ET97" s="212"/>
      <c r="EU97" s="212"/>
      <c r="EV97" s="212"/>
      <c r="EW97" s="212"/>
      <c r="EX97" s="212"/>
      <c r="EY97" s="212"/>
      <c r="EZ97" s="212"/>
      <c r="FA97" s="212"/>
      <c r="FB97" s="212"/>
      <c r="FC97" s="212"/>
      <c r="FD97" s="212"/>
      <c r="FE97" s="212"/>
      <c r="FF97" s="212"/>
      <c r="FG97" s="212"/>
      <c r="FH97" s="212"/>
      <c r="FI97" s="212"/>
      <c r="FJ97" s="212"/>
      <c r="FK97" s="212">
        <v>0</v>
      </c>
      <c r="FL97" s="212">
        <v>0</v>
      </c>
      <c r="FM97" s="212">
        <v>0</v>
      </c>
      <c r="FN97" s="212">
        <v>0</v>
      </c>
      <c r="FO97" s="213">
        <v>0</v>
      </c>
      <c r="FP97" s="213">
        <v>0</v>
      </c>
      <c r="FQ97" s="213">
        <v>0</v>
      </c>
      <c r="FR97" s="213">
        <v>0</v>
      </c>
      <c r="FS97" s="215">
        <f t="shared" si="181"/>
        <v>1174217436</v>
      </c>
      <c r="FT97" s="215">
        <f t="shared" si="182"/>
        <v>1164235159</v>
      </c>
      <c r="FU97" s="215">
        <f t="shared" si="183"/>
        <v>1164235159</v>
      </c>
      <c r="FV97" s="215">
        <f t="shared" si="184"/>
        <v>1128700540</v>
      </c>
      <c r="FW97" s="216"/>
      <c r="FX97" s="217"/>
    </row>
    <row r="98" spans="1:180" s="218" customFormat="1" ht="27" thickTop="1" thickBot="1" x14ac:dyDescent="0.35">
      <c r="A98" s="214" t="s">
        <v>869</v>
      </c>
      <c r="B98" s="213">
        <f t="shared" si="272"/>
        <v>129434471</v>
      </c>
      <c r="C98" s="212">
        <v>0</v>
      </c>
      <c r="D98" s="212">
        <v>0</v>
      </c>
      <c r="E98" s="212">
        <v>0</v>
      </c>
      <c r="F98" s="212">
        <v>0</v>
      </c>
      <c r="G98" s="212">
        <v>0</v>
      </c>
      <c r="H98" s="212">
        <v>0</v>
      </c>
      <c r="I98" s="212">
        <v>0</v>
      </c>
      <c r="J98" s="212">
        <v>0</v>
      </c>
      <c r="K98" s="212">
        <v>84390536</v>
      </c>
      <c r="L98" s="212">
        <v>84171089</v>
      </c>
      <c r="M98" s="212">
        <v>74845457</v>
      </c>
      <c r="N98" s="212">
        <v>67075563</v>
      </c>
      <c r="O98" s="212">
        <v>0</v>
      </c>
      <c r="P98" s="212">
        <v>0</v>
      </c>
      <c r="Q98" s="212">
        <v>0</v>
      </c>
      <c r="R98" s="212">
        <v>0</v>
      </c>
      <c r="S98" s="212">
        <v>0</v>
      </c>
      <c r="T98" s="212">
        <v>0</v>
      </c>
      <c r="U98" s="212">
        <v>0</v>
      </c>
      <c r="V98" s="212">
        <v>0</v>
      </c>
      <c r="W98" s="212">
        <v>0</v>
      </c>
      <c r="X98" s="212">
        <v>0</v>
      </c>
      <c r="Y98" s="212">
        <v>0</v>
      </c>
      <c r="Z98" s="212">
        <v>0</v>
      </c>
      <c r="AA98" s="212">
        <v>0</v>
      </c>
      <c r="AB98" s="212">
        <v>0</v>
      </c>
      <c r="AC98" s="212">
        <v>0</v>
      </c>
      <c r="AD98" s="212">
        <v>0</v>
      </c>
      <c r="AE98" s="212"/>
      <c r="AF98" s="212"/>
      <c r="AG98" s="212"/>
      <c r="AH98" s="212"/>
      <c r="AI98" s="212"/>
      <c r="AJ98" s="212"/>
      <c r="AK98" s="212"/>
      <c r="AL98" s="212"/>
      <c r="AM98" s="212"/>
      <c r="AN98" s="212"/>
      <c r="AO98" s="212"/>
      <c r="AP98" s="212"/>
      <c r="AQ98" s="212"/>
      <c r="AR98" s="212"/>
      <c r="AS98" s="212"/>
      <c r="AT98" s="212"/>
      <c r="AU98" s="212">
        <v>14242261</v>
      </c>
      <c r="AV98" s="212">
        <v>14242261</v>
      </c>
      <c r="AW98" s="212">
        <v>14242261</v>
      </c>
      <c r="AX98" s="212">
        <v>14242261</v>
      </c>
      <c r="AY98" s="212">
        <v>5158249</v>
      </c>
      <c r="AZ98" s="212">
        <v>3289669</v>
      </c>
      <c r="BA98" s="212">
        <v>3289669</v>
      </c>
      <c r="BB98" s="212">
        <v>3289669</v>
      </c>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12"/>
      <c r="CB98" s="212"/>
      <c r="CC98" s="212"/>
      <c r="CD98" s="212"/>
      <c r="CE98" s="212"/>
      <c r="CF98" s="212"/>
      <c r="CG98" s="212"/>
      <c r="CH98" s="212"/>
      <c r="CI98" s="212"/>
      <c r="CJ98" s="212"/>
      <c r="CK98" s="212"/>
      <c r="CL98" s="212"/>
      <c r="CM98" s="212"/>
      <c r="CN98" s="212"/>
      <c r="CO98" s="212"/>
      <c r="CP98" s="212"/>
      <c r="CQ98" s="212"/>
      <c r="CR98" s="212"/>
      <c r="CS98" s="212"/>
      <c r="CT98" s="212"/>
      <c r="CU98" s="212"/>
      <c r="CV98" s="212"/>
      <c r="CW98" s="212"/>
      <c r="CX98" s="212"/>
      <c r="CY98" s="212"/>
      <c r="CZ98" s="212"/>
      <c r="DA98" s="212"/>
      <c r="DB98" s="212"/>
      <c r="DC98" s="212"/>
      <c r="DD98" s="212"/>
      <c r="DE98" s="212"/>
      <c r="DF98" s="212"/>
      <c r="DG98" s="212"/>
      <c r="DH98" s="212"/>
      <c r="DI98" s="212"/>
      <c r="DJ98" s="212"/>
      <c r="DK98" s="212"/>
      <c r="DL98" s="212"/>
      <c r="DM98" s="212"/>
      <c r="DN98" s="212"/>
      <c r="DO98" s="212">
        <v>25643425</v>
      </c>
      <c r="DP98" s="212">
        <v>25432606</v>
      </c>
      <c r="DQ98" s="212">
        <v>25432606</v>
      </c>
      <c r="DR98" s="212">
        <v>25432606</v>
      </c>
      <c r="DS98" s="212"/>
      <c r="DT98" s="212"/>
      <c r="DU98" s="212"/>
      <c r="DV98" s="212"/>
      <c r="DW98" s="212"/>
      <c r="DX98" s="212"/>
      <c r="DY98" s="212"/>
      <c r="DZ98" s="212"/>
      <c r="EA98" s="212"/>
      <c r="EB98" s="212"/>
      <c r="EC98" s="212"/>
      <c r="ED98" s="212"/>
      <c r="EE98" s="212"/>
      <c r="EF98" s="212"/>
      <c r="EG98" s="212"/>
      <c r="EH98" s="212"/>
      <c r="EI98" s="212"/>
      <c r="EJ98" s="212"/>
      <c r="EK98" s="212"/>
      <c r="EL98" s="212"/>
      <c r="EM98" s="212"/>
      <c r="EN98" s="212"/>
      <c r="EO98" s="212"/>
      <c r="EP98" s="212"/>
      <c r="EQ98" s="212"/>
      <c r="ER98" s="212"/>
      <c r="ES98" s="212"/>
      <c r="ET98" s="212"/>
      <c r="EU98" s="212"/>
      <c r="EV98" s="212"/>
      <c r="EW98" s="212"/>
      <c r="EX98" s="212"/>
      <c r="EY98" s="212"/>
      <c r="EZ98" s="212"/>
      <c r="FA98" s="212"/>
      <c r="FB98" s="212"/>
      <c r="FC98" s="212"/>
      <c r="FD98" s="212"/>
      <c r="FE98" s="212"/>
      <c r="FF98" s="212"/>
      <c r="FG98" s="212"/>
      <c r="FH98" s="212"/>
      <c r="FI98" s="212"/>
      <c r="FJ98" s="212"/>
      <c r="FK98" s="212">
        <v>0</v>
      </c>
      <c r="FL98" s="212">
        <v>0</v>
      </c>
      <c r="FM98" s="212">
        <v>0</v>
      </c>
      <c r="FN98" s="212">
        <v>0</v>
      </c>
      <c r="FO98" s="213">
        <v>0</v>
      </c>
      <c r="FP98" s="213">
        <v>0</v>
      </c>
      <c r="FQ98" s="213">
        <v>0</v>
      </c>
      <c r="FR98" s="213">
        <v>0</v>
      </c>
      <c r="FS98" s="215">
        <f t="shared" si="181"/>
        <v>129434471</v>
      </c>
      <c r="FT98" s="215">
        <f t="shared" si="182"/>
        <v>127135625</v>
      </c>
      <c r="FU98" s="215">
        <f t="shared" si="183"/>
        <v>117809993</v>
      </c>
      <c r="FV98" s="215">
        <f t="shared" si="184"/>
        <v>110040099</v>
      </c>
      <c r="FW98" s="216"/>
      <c r="FX98" s="217"/>
    </row>
    <row r="99" spans="1:180" s="218" customFormat="1" ht="26.25" customHeight="1" thickTop="1" thickBot="1" x14ac:dyDescent="0.4">
      <c r="A99" s="249" t="s">
        <v>799</v>
      </c>
      <c r="B99" s="250">
        <f>SUM(B100:B116)</f>
        <v>7931500296</v>
      </c>
      <c r="C99" s="250">
        <f t="shared" ref="C99:EL99" si="273">SUM(C100:C116)</f>
        <v>0</v>
      </c>
      <c r="D99" s="250">
        <f t="shared" si="273"/>
        <v>0</v>
      </c>
      <c r="E99" s="250">
        <f t="shared" si="273"/>
        <v>0</v>
      </c>
      <c r="F99" s="250">
        <f t="shared" si="273"/>
        <v>0</v>
      </c>
      <c r="G99" s="250">
        <f>SUM(G100:G116)</f>
        <v>0</v>
      </c>
      <c r="H99" s="250">
        <f>SUM(H100:H116)</f>
        <v>0</v>
      </c>
      <c r="I99" s="250">
        <f>SUM(I100:I116)</f>
        <v>0</v>
      </c>
      <c r="J99" s="250">
        <f>SUM(J100:J116)</f>
        <v>0</v>
      </c>
      <c r="K99" s="250">
        <f t="shared" si="273"/>
        <v>3449925948</v>
      </c>
      <c r="L99" s="250">
        <f t="shared" si="273"/>
        <v>3269335137.1700001</v>
      </c>
      <c r="M99" s="250">
        <f t="shared" si="273"/>
        <v>3269179546.1700001</v>
      </c>
      <c r="N99" s="250">
        <f t="shared" si="273"/>
        <v>3102973887.1700001</v>
      </c>
      <c r="O99" s="250">
        <f t="shared" ref="O99:Z99" si="274">SUM(O100:O116)</f>
        <v>0</v>
      </c>
      <c r="P99" s="250">
        <f t="shared" si="274"/>
        <v>0</v>
      </c>
      <c r="Q99" s="250">
        <f t="shared" si="274"/>
        <v>0</v>
      </c>
      <c r="R99" s="250">
        <f t="shared" si="274"/>
        <v>0</v>
      </c>
      <c r="S99" s="250">
        <f t="shared" si="274"/>
        <v>0</v>
      </c>
      <c r="T99" s="250">
        <f t="shared" si="274"/>
        <v>0</v>
      </c>
      <c r="U99" s="250">
        <f t="shared" si="274"/>
        <v>0</v>
      </c>
      <c r="V99" s="250">
        <f t="shared" si="274"/>
        <v>0</v>
      </c>
      <c r="W99" s="250">
        <f t="shared" si="274"/>
        <v>0</v>
      </c>
      <c r="X99" s="250">
        <f t="shared" si="274"/>
        <v>0</v>
      </c>
      <c r="Y99" s="250">
        <f t="shared" si="274"/>
        <v>0</v>
      </c>
      <c r="Z99" s="250">
        <f t="shared" si="274"/>
        <v>0</v>
      </c>
      <c r="AA99" s="250">
        <f t="shared" si="273"/>
        <v>0</v>
      </c>
      <c r="AB99" s="250">
        <f t="shared" si="273"/>
        <v>0</v>
      </c>
      <c r="AC99" s="250">
        <f t="shared" si="273"/>
        <v>0</v>
      </c>
      <c r="AD99" s="250">
        <f t="shared" si="273"/>
        <v>0</v>
      </c>
      <c r="AE99" s="250">
        <f t="shared" si="273"/>
        <v>434339839</v>
      </c>
      <c r="AF99" s="250">
        <f t="shared" si="273"/>
        <v>386961142</v>
      </c>
      <c r="AG99" s="250">
        <f t="shared" si="273"/>
        <v>386961142</v>
      </c>
      <c r="AH99" s="250">
        <f t="shared" si="273"/>
        <v>372081307</v>
      </c>
      <c r="AI99" s="250">
        <f t="shared" si="273"/>
        <v>0</v>
      </c>
      <c r="AJ99" s="250">
        <f t="shared" si="273"/>
        <v>0</v>
      </c>
      <c r="AK99" s="250">
        <f t="shared" si="273"/>
        <v>0</v>
      </c>
      <c r="AL99" s="250">
        <f t="shared" si="273"/>
        <v>0</v>
      </c>
      <c r="AM99" s="250">
        <f t="shared" si="273"/>
        <v>0</v>
      </c>
      <c r="AN99" s="250">
        <f t="shared" si="273"/>
        <v>0</v>
      </c>
      <c r="AO99" s="250">
        <f t="shared" si="273"/>
        <v>0</v>
      </c>
      <c r="AP99" s="250">
        <f t="shared" si="273"/>
        <v>0</v>
      </c>
      <c r="AQ99" s="250">
        <f t="shared" si="273"/>
        <v>534221048</v>
      </c>
      <c r="AR99" s="250">
        <f t="shared" si="273"/>
        <v>501999647</v>
      </c>
      <c r="AS99" s="250">
        <f t="shared" si="273"/>
        <v>501999647</v>
      </c>
      <c r="AT99" s="250">
        <f t="shared" si="273"/>
        <v>483904053</v>
      </c>
      <c r="AU99" s="250">
        <f t="shared" ref="AU99:BB99" si="275">SUM(AU100:AU116)</f>
        <v>0</v>
      </c>
      <c r="AV99" s="250">
        <f t="shared" si="275"/>
        <v>0</v>
      </c>
      <c r="AW99" s="250">
        <f t="shared" si="275"/>
        <v>0</v>
      </c>
      <c r="AX99" s="250">
        <f t="shared" si="275"/>
        <v>0</v>
      </c>
      <c r="AY99" s="250">
        <f t="shared" si="275"/>
        <v>0</v>
      </c>
      <c r="AZ99" s="250">
        <f t="shared" si="275"/>
        <v>0</v>
      </c>
      <c r="BA99" s="250">
        <f t="shared" si="275"/>
        <v>0</v>
      </c>
      <c r="BB99" s="250">
        <f t="shared" si="275"/>
        <v>0</v>
      </c>
      <c r="BC99" s="250">
        <f t="shared" si="273"/>
        <v>366143237</v>
      </c>
      <c r="BD99" s="250">
        <f t="shared" si="273"/>
        <v>364006691</v>
      </c>
      <c r="BE99" s="250">
        <f t="shared" si="273"/>
        <v>364006691</v>
      </c>
      <c r="BF99" s="250">
        <f t="shared" si="273"/>
        <v>355046878</v>
      </c>
      <c r="BG99" s="250">
        <f t="shared" ref="BG99:BN99" si="276">SUM(BG100:BG116)</f>
        <v>0</v>
      </c>
      <c r="BH99" s="250">
        <f t="shared" si="276"/>
        <v>0</v>
      </c>
      <c r="BI99" s="250">
        <f t="shared" si="276"/>
        <v>0</v>
      </c>
      <c r="BJ99" s="250">
        <f t="shared" si="276"/>
        <v>0</v>
      </c>
      <c r="BK99" s="250">
        <f t="shared" si="276"/>
        <v>0</v>
      </c>
      <c r="BL99" s="250">
        <f t="shared" si="276"/>
        <v>0</v>
      </c>
      <c r="BM99" s="250">
        <f t="shared" si="276"/>
        <v>0</v>
      </c>
      <c r="BN99" s="250">
        <f t="shared" si="276"/>
        <v>0</v>
      </c>
      <c r="BO99" s="250">
        <f t="shared" si="273"/>
        <v>0</v>
      </c>
      <c r="BP99" s="250">
        <f t="shared" si="273"/>
        <v>0</v>
      </c>
      <c r="BQ99" s="250">
        <f t="shared" si="273"/>
        <v>0</v>
      </c>
      <c r="BR99" s="250">
        <f t="shared" si="273"/>
        <v>0</v>
      </c>
      <c r="BS99" s="250">
        <f t="shared" si="273"/>
        <v>0</v>
      </c>
      <c r="BT99" s="250">
        <f t="shared" si="273"/>
        <v>0</v>
      </c>
      <c r="BU99" s="250">
        <f t="shared" si="273"/>
        <v>0</v>
      </c>
      <c r="BV99" s="250">
        <f t="shared" si="273"/>
        <v>0</v>
      </c>
      <c r="BW99" s="250">
        <f t="shared" si="273"/>
        <v>40969799</v>
      </c>
      <c r="BX99" s="250">
        <f t="shared" si="273"/>
        <v>40969799</v>
      </c>
      <c r="BY99" s="250">
        <f t="shared" si="273"/>
        <v>40969799</v>
      </c>
      <c r="BZ99" s="250">
        <f t="shared" si="273"/>
        <v>40969799</v>
      </c>
      <c r="CA99" s="250">
        <f t="shared" ref="CA99:CH99" si="277">SUM(CA100:CA116)</f>
        <v>0</v>
      </c>
      <c r="CB99" s="250">
        <f t="shared" si="277"/>
        <v>0</v>
      </c>
      <c r="CC99" s="250">
        <f t="shared" si="277"/>
        <v>0</v>
      </c>
      <c r="CD99" s="250">
        <f t="shared" si="277"/>
        <v>0</v>
      </c>
      <c r="CE99" s="250">
        <f t="shared" si="277"/>
        <v>0</v>
      </c>
      <c r="CF99" s="250">
        <f t="shared" si="277"/>
        <v>0</v>
      </c>
      <c r="CG99" s="250">
        <f t="shared" si="277"/>
        <v>0</v>
      </c>
      <c r="CH99" s="250">
        <f t="shared" si="277"/>
        <v>0</v>
      </c>
      <c r="CI99" s="250">
        <f t="shared" si="273"/>
        <v>0</v>
      </c>
      <c r="CJ99" s="250">
        <f t="shared" si="273"/>
        <v>0</v>
      </c>
      <c r="CK99" s="250">
        <f t="shared" si="273"/>
        <v>0</v>
      </c>
      <c r="CL99" s="250">
        <f t="shared" si="273"/>
        <v>0</v>
      </c>
      <c r="CM99" s="250">
        <f t="shared" ref="CM99:CP99" si="278">SUM(CM100:CM116)</f>
        <v>0</v>
      </c>
      <c r="CN99" s="250">
        <f t="shared" si="278"/>
        <v>0</v>
      </c>
      <c r="CO99" s="250">
        <f t="shared" si="278"/>
        <v>0</v>
      </c>
      <c r="CP99" s="250">
        <f t="shared" si="278"/>
        <v>0</v>
      </c>
      <c r="CQ99" s="250">
        <f t="shared" si="273"/>
        <v>0</v>
      </c>
      <c r="CR99" s="250">
        <f t="shared" si="273"/>
        <v>0</v>
      </c>
      <c r="CS99" s="250">
        <f t="shared" si="273"/>
        <v>0</v>
      </c>
      <c r="CT99" s="250">
        <f t="shared" si="273"/>
        <v>0</v>
      </c>
      <c r="CU99" s="250">
        <f t="shared" si="273"/>
        <v>69665470</v>
      </c>
      <c r="CV99" s="250">
        <f t="shared" si="273"/>
        <v>69665469</v>
      </c>
      <c r="CW99" s="250">
        <f t="shared" si="273"/>
        <v>69665469</v>
      </c>
      <c r="CX99" s="250">
        <f t="shared" si="273"/>
        <v>65242594</v>
      </c>
      <c r="CY99" s="250">
        <f t="shared" ref="CY99:DB99" si="279">SUM(CY100:CY116)</f>
        <v>0</v>
      </c>
      <c r="CZ99" s="250">
        <f t="shared" si="279"/>
        <v>0</v>
      </c>
      <c r="DA99" s="250">
        <f t="shared" si="279"/>
        <v>0</v>
      </c>
      <c r="DB99" s="250">
        <f t="shared" si="279"/>
        <v>0</v>
      </c>
      <c r="DC99" s="250">
        <f t="shared" si="273"/>
        <v>0</v>
      </c>
      <c r="DD99" s="250">
        <f t="shared" si="273"/>
        <v>0</v>
      </c>
      <c r="DE99" s="250">
        <f t="shared" si="273"/>
        <v>0</v>
      </c>
      <c r="DF99" s="250">
        <f t="shared" si="273"/>
        <v>0</v>
      </c>
      <c r="DG99" s="250">
        <f>SUM(DG100:DG116)</f>
        <v>0</v>
      </c>
      <c r="DH99" s="250">
        <f>SUM(DH100:DH116)</f>
        <v>0</v>
      </c>
      <c r="DI99" s="250">
        <f>SUM(DI100:DI116)</f>
        <v>0</v>
      </c>
      <c r="DJ99" s="250">
        <f>SUM(DJ100:DJ116)</f>
        <v>0</v>
      </c>
      <c r="DK99" s="250">
        <f t="shared" si="273"/>
        <v>33741232</v>
      </c>
      <c r="DL99" s="250">
        <f t="shared" si="273"/>
        <v>33361139</v>
      </c>
      <c r="DM99" s="250">
        <f t="shared" si="273"/>
        <v>33361139</v>
      </c>
      <c r="DN99" s="250">
        <f t="shared" si="273"/>
        <v>11309358</v>
      </c>
      <c r="DO99" s="250">
        <f t="shared" si="273"/>
        <v>897919242</v>
      </c>
      <c r="DP99" s="250">
        <f t="shared" si="273"/>
        <v>856619853.67000008</v>
      </c>
      <c r="DQ99" s="250">
        <f t="shared" si="273"/>
        <v>850514559.67000008</v>
      </c>
      <c r="DR99" s="250">
        <f t="shared" si="273"/>
        <v>699784814.66999996</v>
      </c>
      <c r="DS99" s="250">
        <f t="shared" ref="DS99:DV99" si="280">SUM(DS100:DS116)</f>
        <v>66194018</v>
      </c>
      <c r="DT99" s="250">
        <f t="shared" si="280"/>
        <v>63386905</v>
      </c>
      <c r="DU99" s="250">
        <f t="shared" si="280"/>
        <v>62322656</v>
      </c>
      <c r="DV99" s="250">
        <f t="shared" si="280"/>
        <v>34687909</v>
      </c>
      <c r="DW99" s="250">
        <f t="shared" si="273"/>
        <v>0</v>
      </c>
      <c r="DX99" s="250">
        <f t="shared" si="273"/>
        <v>0</v>
      </c>
      <c r="DY99" s="250">
        <f t="shared" si="273"/>
        <v>0</v>
      </c>
      <c r="DZ99" s="250">
        <f t="shared" si="273"/>
        <v>0</v>
      </c>
      <c r="EA99" s="250">
        <f t="shared" si="273"/>
        <v>0</v>
      </c>
      <c r="EB99" s="250">
        <f t="shared" si="273"/>
        <v>0</v>
      </c>
      <c r="EC99" s="250">
        <f t="shared" si="273"/>
        <v>0</v>
      </c>
      <c r="ED99" s="250">
        <f t="shared" si="273"/>
        <v>0</v>
      </c>
      <c r="EE99" s="250">
        <f t="shared" si="273"/>
        <v>1806106515</v>
      </c>
      <c r="EF99" s="250">
        <f t="shared" si="273"/>
        <v>1782332514</v>
      </c>
      <c r="EG99" s="250">
        <f t="shared" si="273"/>
        <v>1782332514</v>
      </c>
      <c r="EH99" s="250">
        <f t="shared" si="273"/>
        <v>1707609943</v>
      </c>
      <c r="EI99" s="250">
        <f t="shared" si="273"/>
        <v>228836384</v>
      </c>
      <c r="EJ99" s="250">
        <f t="shared" si="273"/>
        <v>205280783</v>
      </c>
      <c r="EK99" s="250">
        <f t="shared" si="273"/>
        <v>205280783</v>
      </c>
      <c r="EL99" s="250">
        <f t="shared" si="273"/>
        <v>188506044</v>
      </c>
      <c r="EM99" s="250">
        <f t="shared" ref="EM99:FR99" si="281">SUM(EM100:EM116)</f>
        <v>0</v>
      </c>
      <c r="EN99" s="250">
        <f t="shared" si="281"/>
        <v>0</v>
      </c>
      <c r="EO99" s="250">
        <f t="shared" si="281"/>
        <v>0</v>
      </c>
      <c r="EP99" s="250">
        <f t="shared" si="281"/>
        <v>0</v>
      </c>
      <c r="EQ99" s="250">
        <f t="shared" si="281"/>
        <v>1215724</v>
      </c>
      <c r="ER99" s="250">
        <f t="shared" si="281"/>
        <v>1215724</v>
      </c>
      <c r="ES99" s="250">
        <f t="shared" si="281"/>
        <v>1215724</v>
      </c>
      <c r="ET99" s="250">
        <f t="shared" si="281"/>
        <v>1215724</v>
      </c>
      <c r="EU99" s="250">
        <f t="shared" si="281"/>
        <v>517931</v>
      </c>
      <c r="EV99" s="250">
        <f t="shared" si="281"/>
        <v>0</v>
      </c>
      <c r="EW99" s="250">
        <f t="shared" si="281"/>
        <v>0</v>
      </c>
      <c r="EX99" s="250">
        <f t="shared" si="281"/>
        <v>0</v>
      </c>
      <c r="EY99" s="250">
        <f t="shared" ref="EY99:FB99" si="282">SUM(EY100:EY116)</f>
        <v>0</v>
      </c>
      <c r="EZ99" s="250">
        <f t="shared" si="282"/>
        <v>0</v>
      </c>
      <c r="FA99" s="250">
        <f t="shared" si="282"/>
        <v>0</v>
      </c>
      <c r="FB99" s="250">
        <f t="shared" si="282"/>
        <v>0</v>
      </c>
      <c r="FC99" s="250">
        <f t="shared" si="281"/>
        <v>1703909</v>
      </c>
      <c r="FD99" s="250">
        <f t="shared" si="281"/>
        <v>0</v>
      </c>
      <c r="FE99" s="250">
        <f t="shared" si="281"/>
        <v>0</v>
      </c>
      <c r="FF99" s="250">
        <f t="shared" si="281"/>
        <v>0</v>
      </c>
      <c r="FG99" s="250">
        <f t="shared" si="281"/>
        <v>0</v>
      </c>
      <c r="FH99" s="250">
        <f t="shared" si="281"/>
        <v>0</v>
      </c>
      <c r="FI99" s="250">
        <f t="shared" si="281"/>
        <v>0</v>
      </c>
      <c r="FJ99" s="250">
        <f t="shared" si="281"/>
        <v>0</v>
      </c>
      <c r="FK99" s="250">
        <f t="shared" si="281"/>
        <v>0</v>
      </c>
      <c r="FL99" s="250">
        <f t="shared" si="281"/>
        <v>0</v>
      </c>
      <c r="FM99" s="250">
        <f t="shared" si="281"/>
        <v>0</v>
      </c>
      <c r="FN99" s="250">
        <f t="shared" si="281"/>
        <v>0</v>
      </c>
      <c r="FO99" s="250">
        <f t="shared" si="281"/>
        <v>0</v>
      </c>
      <c r="FP99" s="250">
        <f t="shared" si="281"/>
        <v>0</v>
      </c>
      <c r="FQ99" s="250">
        <f t="shared" si="281"/>
        <v>0</v>
      </c>
      <c r="FR99" s="250">
        <f t="shared" si="281"/>
        <v>0</v>
      </c>
      <c r="FS99" s="250">
        <f t="shared" si="181"/>
        <v>7931500296</v>
      </c>
      <c r="FT99" s="250">
        <f t="shared" si="182"/>
        <v>7575134803.8400002</v>
      </c>
      <c r="FU99" s="250">
        <f t="shared" si="183"/>
        <v>7567809669.8400002</v>
      </c>
      <c r="FV99" s="250">
        <f t="shared" si="184"/>
        <v>7063332310.8400002</v>
      </c>
      <c r="FW99" s="256"/>
      <c r="FX99" s="217"/>
    </row>
    <row r="100" spans="1:180" s="218" customFormat="1" ht="27" thickTop="1" thickBot="1" x14ac:dyDescent="0.35">
      <c r="A100" s="214" t="s">
        <v>800</v>
      </c>
      <c r="B100" s="213">
        <f t="shared" ref="B100:B116" si="283">+C100+G100+K100+O100+S100+W100+AA100+AE100+AI100+AM100+AQ100+AU100+AY100+BC100+BG100+BK100+BO100+BS100+BW100+CA100+CE100+CI100+CM100+CQ100+CU100+CY100+DC100+DG100+DK100+DO100+DS100+DW100+EA100+EE100+EI100+EM100+EQ100+EU100+EY100+FC100+FG100+FK100+FO100</f>
        <v>982447418</v>
      </c>
      <c r="C100" s="212">
        <v>0</v>
      </c>
      <c r="D100" s="212">
        <v>0</v>
      </c>
      <c r="E100" s="212">
        <v>0</v>
      </c>
      <c r="F100" s="212">
        <v>0</v>
      </c>
      <c r="G100" s="212">
        <v>0</v>
      </c>
      <c r="H100" s="212">
        <v>0</v>
      </c>
      <c r="I100" s="212">
        <v>0</v>
      </c>
      <c r="J100" s="212">
        <v>0</v>
      </c>
      <c r="K100" s="212">
        <v>316881009</v>
      </c>
      <c r="L100" s="212">
        <v>314809399.17000002</v>
      </c>
      <c r="M100" s="212">
        <v>314809399.17000002</v>
      </c>
      <c r="N100" s="212">
        <v>301747696.17000002</v>
      </c>
      <c r="O100" s="212">
        <v>0</v>
      </c>
      <c r="P100" s="212">
        <v>0</v>
      </c>
      <c r="Q100" s="212">
        <v>0</v>
      </c>
      <c r="R100" s="212">
        <v>0</v>
      </c>
      <c r="S100" s="212">
        <v>0</v>
      </c>
      <c r="T100" s="212">
        <v>0</v>
      </c>
      <c r="U100" s="212">
        <v>0</v>
      </c>
      <c r="V100" s="212">
        <v>0</v>
      </c>
      <c r="W100" s="212">
        <v>0</v>
      </c>
      <c r="X100" s="212">
        <v>0</v>
      </c>
      <c r="Y100" s="212">
        <v>0</v>
      </c>
      <c r="Z100" s="212">
        <v>0</v>
      </c>
      <c r="AA100" s="212">
        <v>0</v>
      </c>
      <c r="AB100" s="212">
        <v>0</v>
      </c>
      <c r="AC100" s="212">
        <v>0</v>
      </c>
      <c r="AD100" s="212">
        <v>0</v>
      </c>
      <c r="AE100" s="212">
        <v>64910411</v>
      </c>
      <c r="AF100" s="212">
        <v>64762797</v>
      </c>
      <c r="AG100" s="212">
        <v>64762797</v>
      </c>
      <c r="AH100" s="212">
        <v>62564779</v>
      </c>
      <c r="AI100" s="212"/>
      <c r="AJ100" s="212"/>
      <c r="AK100" s="212"/>
      <c r="AL100" s="212"/>
      <c r="AM100" s="212"/>
      <c r="AN100" s="212"/>
      <c r="AO100" s="212"/>
      <c r="AP100" s="212"/>
      <c r="AQ100" s="212"/>
      <c r="AR100" s="212"/>
      <c r="AS100" s="212"/>
      <c r="AT100" s="212"/>
      <c r="AU100" s="212"/>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v>0</v>
      </c>
      <c r="BX100" s="212">
        <v>0</v>
      </c>
      <c r="BY100" s="212">
        <v>0</v>
      </c>
      <c r="BZ100" s="212">
        <v>0</v>
      </c>
      <c r="CA100" s="212"/>
      <c r="CB100" s="212"/>
      <c r="CC100" s="212"/>
      <c r="CD100" s="212"/>
      <c r="CE100" s="212"/>
      <c r="CF100" s="212"/>
      <c r="CG100" s="212"/>
      <c r="CH100" s="212"/>
      <c r="CI100" s="212"/>
      <c r="CJ100" s="212"/>
      <c r="CK100" s="212"/>
      <c r="CL100" s="212"/>
      <c r="CM100" s="212"/>
      <c r="CN100" s="212"/>
      <c r="CO100" s="212"/>
      <c r="CP100" s="212"/>
      <c r="CQ100" s="212"/>
      <c r="CR100" s="212"/>
      <c r="CS100" s="212"/>
      <c r="CT100" s="212"/>
      <c r="CU100" s="212"/>
      <c r="CV100" s="212"/>
      <c r="CW100" s="212"/>
      <c r="CX100" s="212"/>
      <c r="CY100" s="212"/>
      <c r="CZ100" s="212"/>
      <c r="DA100" s="212"/>
      <c r="DB100" s="212"/>
      <c r="DC100" s="212"/>
      <c r="DD100" s="212"/>
      <c r="DE100" s="212"/>
      <c r="DF100" s="212"/>
      <c r="DG100" s="212"/>
      <c r="DH100" s="212"/>
      <c r="DI100" s="212"/>
      <c r="DJ100" s="212"/>
      <c r="DK100" s="212"/>
      <c r="DL100" s="212"/>
      <c r="DM100" s="212"/>
      <c r="DN100" s="212"/>
      <c r="DO100" s="212">
        <v>37568729</v>
      </c>
      <c r="DP100" s="212">
        <v>37568729</v>
      </c>
      <c r="DQ100" s="212">
        <v>37568729</v>
      </c>
      <c r="DR100" s="212">
        <v>37568729</v>
      </c>
      <c r="DS100" s="212">
        <v>28968506</v>
      </c>
      <c r="DT100" s="212">
        <v>26285014</v>
      </c>
      <c r="DU100" s="212">
        <v>26285014</v>
      </c>
      <c r="DV100" s="212">
        <v>20537969</v>
      </c>
      <c r="DW100" s="212"/>
      <c r="DX100" s="212"/>
      <c r="DY100" s="212"/>
      <c r="DZ100" s="212"/>
      <c r="EA100" s="212"/>
      <c r="EB100" s="212"/>
      <c r="EC100" s="212"/>
      <c r="ED100" s="212"/>
      <c r="EE100" s="212">
        <v>534118763</v>
      </c>
      <c r="EF100" s="212">
        <v>534118726</v>
      </c>
      <c r="EG100" s="212">
        <v>534118726</v>
      </c>
      <c r="EH100" s="212">
        <v>523134538</v>
      </c>
      <c r="EI100" s="212"/>
      <c r="EJ100" s="212"/>
      <c r="EK100" s="212"/>
      <c r="EL100" s="212"/>
      <c r="EM100" s="212"/>
      <c r="EN100" s="212"/>
      <c r="EO100" s="212"/>
      <c r="EP100" s="212"/>
      <c r="EQ100" s="212"/>
      <c r="ER100" s="212"/>
      <c r="ES100" s="212"/>
      <c r="ET100" s="212"/>
      <c r="EU100" s="212"/>
      <c r="EV100" s="212"/>
      <c r="EW100" s="212"/>
      <c r="EX100" s="212"/>
      <c r="EY100" s="212"/>
      <c r="EZ100" s="212"/>
      <c r="FA100" s="212"/>
      <c r="FB100" s="212"/>
      <c r="FC100" s="212"/>
      <c r="FD100" s="212"/>
      <c r="FE100" s="212"/>
      <c r="FF100" s="212"/>
      <c r="FG100" s="212"/>
      <c r="FH100" s="212"/>
      <c r="FI100" s="212"/>
      <c r="FJ100" s="212"/>
      <c r="FK100" s="212">
        <v>0</v>
      </c>
      <c r="FL100" s="212">
        <v>0</v>
      </c>
      <c r="FM100" s="212">
        <v>0</v>
      </c>
      <c r="FN100" s="212">
        <v>0</v>
      </c>
      <c r="FO100" s="213"/>
      <c r="FP100" s="213"/>
      <c r="FQ100" s="213"/>
      <c r="FR100" s="213"/>
      <c r="FS100" s="215">
        <f t="shared" si="181"/>
        <v>982447418</v>
      </c>
      <c r="FT100" s="215">
        <f t="shared" si="182"/>
        <v>977544665.17000008</v>
      </c>
      <c r="FU100" s="215">
        <f t="shared" si="183"/>
        <v>977544665.17000008</v>
      </c>
      <c r="FV100" s="215">
        <f t="shared" si="184"/>
        <v>945553711.17000008</v>
      </c>
      <c r="FW100" s="216"/>
      <c r="FX100" s="217"/>
    </row>
    <row r="101" spans="1:180" s="218" customFormat="1" ht="27" thickTop="1" thickBot="1" x14ac:dyDescent="0.35">
      <c r="A101" s="214" t="s">
        <v>801</v>
      </c>
      <c r="B101" s="213">
        <f t="shared" si="283"/>
        <v>3585107275</v>
      </c>
      <c r="C101" s="212">
        <v>0</v>
      </c>
      <c r="D101" s="212">
        <v>0</v>
      </c>
      <c r="E101" s="212">
        <v>0</v>
      </c>
      <c r="F101" s="212">
        <v>0</v>
      </c>
      <c r="G101" s="212">
        <v>0</v>
      </c>
      <c r="H101" s="212">
        <v>0</v>
      </c>
      <c r="I101" s="212">
        <v>0</v>
      </c>
      <c r="J101" s="212">
        <v>0</v>
      </c>
      <c r="K101" s="212">
        <v>1266191251</v>
      </c>
      <c r="L101" s="212">
        <v>1203168487</v>
      </c>
      <c r="M101" s="212">
        <v>1203168487</v>
      </c>
      <c r="N101" s="212">
        <v>1189388131</v>
      </c>
      <c r="O101" s="212">
        <v>0</v>
      </c>
      <c r="P101" s="212">
        <v>0</v>
      </c>
      <c r="Q101" s="212">
        <v>0</v>
      </c>
      <c r="R101" s="212">
        <v>0</v>
      </c>
      <c r="S101" s="212">
        <v>0</v>
      </c>
      <c r="T101" s="212">
        <v>0</v>
      </c>
      <c r="U101" s="212">
        <v>0</v>
      </c>
      <c r="V101" s="212">
        <v>0</v>
      </c>
      <c r="W101" s="212">
        <v>0</v>
      </c>
      <c r="X101" s="212">
        <v>0</v>
      </c>
      <c r="Y101" s="212">
        <v>0</v>
      </c>
      <c r="Z101" s="212">
        <v>0</v>
      </c>
      <c r="AA101" s="212">
        <v>0</v>
      </c>
      <c r="AB101" s="212">
        <v>0</v>
      </c>
      <c r="AC101" s="212">
        <v>0</v>
      </c>
      <c r="AD101" s="212">
        <v>0</v>
      </c>
      <c r="AE101" s="212">
        <v>197021200</v>
      </c>
      <c r="AF101" s="212">
        <v>177229685</v>
      </c>
      <c r="AG101" s="212">
        <v>177229685</v>
      </c>
      <c r="AH101" s="212">
        <v>175205832</v>
      </c>
      <c r="AI101" s="212"/>
      <c r="AJ101" s="212"/>
      <c r="AK101" s="212"/>
      <c r="AL101" s="212"/>
      <c r="AM101" s="212"/>
      <c r="AN101" s="212"/>
      <c r="AO101" s="212"/>
      <c r="AP101" s="212"/>
      <c r="AQ101" s="212">
        <v>319337638</v>
      </c>
      <c r="AR101" s="212">
        <v>287236563</v>
      </c>
      <c r="AS101" s="212">
        <v>287236563</v>
      </c>
      <c r="AT101" s="212">
        <v>269140969</v>
      </c>
      <c r="AU101" s="212"/>
      <c r="AV101" s="212"/>
      <c r="AW101" s="212"/>
      <c r="AX101" s="212"/>
      <c r="AY101" s="212"/>
      <c r="AZ101" s="212"/>
      <c r="BA101" s="212"/>
      <c r="BB101" s="212"/>
      <c r="BC101" s="212">
        <v>21180409</v>
      </c>
      <c r="BD101" s="212">
        <v>19043865</v>
      </c>
      <c r="BE101" s="212">
        <v>19043865</v>
      </c>
      <c r="BF101" s="212">
        <v>15474534</v>
      </c>
      <c r="BG101" s="212"/>
      <c r="BH101" s="212"/>
      <c r="BI101" s="212"/>
      <c r="BJ101" s="212"/>
      <c r="BK101" s="212"/>
      <c r="BL101" s="212"/>
      <c r="BM101" s="212"/>
      <c r="BN101" s="212"/>
      <c r="BO101" s="212"/>
      <c r="BP101" s="212"/>
      <c r="BQ101" s="212"/>
      <c r="BR101" s="212"/>
      <c r="BS101" s="212"/>
      <c r="BT101" s="212"/>
      <c r="BU101" s="212"/>
      <c r="BV101" s="212"/>
      <c r="BW101" s="212">
        <v>21181640</v>
      </c>
      <c r="BX101" s="212">
        <v>21181640</v>
      </c>
      <c r="BY101" s="212">
        <v>21181640</v>
      </c>
      <c r="BZ101" s="212">
        <v>21181640</v>
      </c>
      <c r="CA101" s="212"/>
      <c r="CB101" s="212"/>
      <c r="CC101" s="212"/>
      <c r="CD101" s="212"/>
      <c r="CE101" s="212"/>
      <c r="CF101" s="212"/>
      <c r="CG101" s="212"/>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c r="DF101" s="212"/>
      <c r="DG101" s="212"/>
      <c r="DH101" s="212"/>
      <c r="DI101" s="212"/>
      <c r="DJ101" s="212"/>
      <c r="DK101" s="212"/>
      <c r="DL101" s="212"/>
      <c r="DM101" s="212"/>
      <c r="DN101" s="212"/>
      <c r="DO101" s="212">
        <v>481480326</v>
      </c>
      <c r="DP101" s="212">
        <v>455247725.67000002</v>
      </c>
      <c r="DQ101" s="212">
        <v>455247725.67000002</v>
      </c>
      <c r="DR101" s="212">
        <v>393529839.66999996</v>
      </c>
      <c r="DS101" s="212"/>
      <c r="DT101" s="212"/>
      <c r="DU101" s="212"/>
      <c r="DV101" s="212"/>
      <c r="DW101" s="212"/>
      <c r="DX101" s="212"/>
      <c r="DY101" s="212"/>
      <c r="DZ101" s="212"/>
      <c r="EA101" s="212"/>
      <c r="EB101" s="212"/>
      <c r="EC101" s="212"/>
      <c r="ED101" s="212"/>
      <c r="EE101" s="212">
        <v>1047656587</v>
      </c>
      <c r="EF101" s="212">
        <v>1024785201</v>
      </c>
      <c r="EG101" s="212">
        <v>1024785201</v>
      </c>
      <c r="EH101" s="212">
        <v>972408012</v>
      </c>
      <c r="EI101" s="212">
        <v>228836384</v>
      </c>
      <c r="EJ101" s="212">
        <v>205280783</v>
      </c>
      <c r="EK101" s="212">
        <v>205280783</v>
      </c>
      <c r="EL101" s="212">
        <v>188506044</v>
      </c>
      <c r="EM101" s="212"/>
      <c r="EN101" s="212"/>
      <c r="EO101" s="212"/>
      <c r="EP101" s="212"/>
      <c r="EQ101" s="212"/>
      <c r="ER101" s="212"/>
      <c r="ES101" s="212"/>
      <c r="ET101" s="212"/>
      <c r="EU101" s="212">
        <v>517931</v>
      </c>
      <c r="EV101" s="212">
        <v>0</v>
      </c>
      <c r="EW101" s="212">
        <v>0</v>
      </c>
      <c r="EX101" s="212">
        <v>0</v>
      </c>
      <c r="EY101" s="212"/>
      <c r="EZ101" s="212"/>
      <c r="FA101" s="212"/>
      <c r="FB101" s="212"/>
      <c r="FC101" s="212">
        <v>1703909</v>
      </c>
      <c r="FD101" s="212">
        <v>0</v>
      </c>
      <c r="FE101" s="212">
        <v>0</v>
      </c>
      <c r="FF101" s="212">
        <v>0</v>
      </c>
      <c r="FG101" s="212"/>
      <c r="FH101" s="212"/>
      <c r="FI101" s="212"/>
      <c r="FJ101" s="212"/>
      <c r="FK101" s="212">
        <v>0</v>
      </c>
      <c r="FL101" s="212">
        <v>0</v>
      </c>
      <c r="FM101" s="212">
        <v>0</v>
      </c>
      <c r="FN101" s="212">
        <v>0</v>
      </c>
      <c r="FO101" s="213">
        <v>0</v>
      </c>
      <c r="FP101" s="213">
        <v>0</v>
      </c>
      <c r="FQ101" s="213">
        <v>0</v>
      </c>
      <c r="FR101" s="213">
        <v>0</v>
      </c>
      <c r="FS101" s="215">
        <f t="shared" si="181"/>
        <v>3585107275</v>
      </c>
      <c r="FT101" s="215">
        <f t="shared" si="182"/>
        <v>3393173949.6700001</v>
      </c>
      <c r="FU101" s="215">
        <f t="shared" si="183"/>
        <v>3393173949.6700001</v>
      </c>
      <c r="FV101" s="215">
        <f t="shared" si="184"/>
        <v>3224835001.6700001</v>
      </c>
      <c r="FW101" s="216"/>
      <c r="FX101" s="217"/>
    </row>
    <row r="102" spans="1:180" s="218" customFormat="1" ht="27" thickTop="1" thickBot="1" x14ac:dyDescent="0.35">
      <c r="A102" s="214" t="s">
        <v>802</v>
      </c>
      <c r="B102" s="213">
        <f t="shared" si="283"/>
        <v>1193719258</v>
      </c>
      <c r="C102" s="212">
        <v>0</v>
      </c>
      <c r="D102" s="212">
        <v>0</v>
      </c>
      <c r="E102" s="212">
        <v>0</v>
      </c>
      <c r="F102" s="212">
        <v>0</v>
      </c>
      <c r="G102" s="212">
        <v>0</v>
      </c>
      <c r="H102" s="212">
        <v>0</v>
      </c>
      <c r="I102" s="212">
        <v>0</v>
      </c>
      <c r="J102" s="212">
        <v>0</v>
      </c>
      <c r="K102" s="212">
        <v>834810662</v>
      </c>
      <c r="L102" s="212">
        <v>827628062</v>
      </c>
      <c r="M102" s="212">
        <v>827472471</v>
      </c>
      <c r="N102" s="212">
        <v>801106222</v>
      </c>
      <c r="O102" s="212">
        <v>0</v>
      </c>
      <c r="P102" s="212">
        <v>0</v>
      </c>
      <c r="Q102" s="212">
        <v>0</v>
      </c>
      <c r="R102" s="212">
        <v>0</v>
      </c>
      <c r="S102" s="212">
        <v>0</v>
      </c>
      <c r="T102" s="212">
        <v>0</v>
      </c>
      <c r="U102" s="212">
        <v>0</v>
      </c>
      <c r="V102" s="212">
        <v>0</v>
      </c>
      <c r="W102" s="212">
        <v>0</v>
      </c>
      <c r="X102" s="212">
        <v>0</v>
      </c>
      <c r="Y102" s="212">
        <v>0</v>
      </c>
      <c r="Z102" s="212">
        <v>0</v>
      </c>
      <c r="AA102" s="212">
        <v>0</v>
      </c>
      <c r="AB102" s="212">
        <v>0</v>
      </c>
      <c r="AC102" s="212">
        <v>0</v>
      </c>
      <c r="AD102" s="212">
        <v>0</v>
      </c>
      <c r="AE102" s="212">
        <v>158165504</v>
      </c>
      <c r="AF102" s="212">
        <v>130725938</v>
      </c>
      <c r="AG102" s="212">
        <v>130725938</v>
      </c>
      <c r="AH102" s="212">
        <v>120067974</v>
      </c>
      <c r="AI102" s="212"/>
      <c r="AJ102" s="212"/>
      <c r="AK102" s="212"/>
      <c r="AL102" s="212"/>
      <c r="AM102" s="212"/>
      <c r="AN102" s="212"/>
      <c r="AO102" s="212"/>
      <c r="AP102" s="212"/>
      <c r="AQ102" s="212"/>
      <c r="AR102" s="212"/>
      <c r="AS102" s="212"/>
      <c r="AT102" s="212"/>
      <c r="AU102" s="212"/>
      <c r="AV102" s="212"/>
      <c r="AW102" s="212"/>
      <c r="AX102" s="212"/>
      <c r="AY102" s="212"/>
      <c r="AZ102" s="212"/>
      <c r="BA102" s="212"/>
      <c r="BB102" s="212"/>
      <c r="BC102" s="212">
        <v>1</v>
      </c>
      <c r="BD102" s="212">
        <v>0</v>
      </c>
      <c r="BE102" s="212">
        <v>0</v>
      </c>
      <c r="BF102" s="212">
        <v>0</v>
      </c>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v>200743091</v>
      </c>
      <c r="DP102" s="212">
        <v>187505217</v>
      </c>
      <c r="DQ102" s="212">
        <v>187505217</v>
      </c>
      <c r="DR102" s="212">
        <v>142939734</v>
      </c>
      <c r="DS102" s="212"/>
      <c r="DT102" s="212"/>
      <c r="DU102" s="212"/>
      <c r="DV102" s="212"/>
      <c r="DW102" s="212"/>
      <c r="DX102" s="212"/>
      <c r="DY102" s="212"/>
      <c r="DZ102" s="212"/>
      <c r="EA102" s="212"/>
      <c r="EB102" s="212"/>
      <c r="EC102" s="212"/>
      <c r="ED102" s="212"/>
      <c r="EE102" s="212"/>
      <c r="EF102" s="212"/>
      <c r="EG102" s="212"/>
      <c r="EH102" s="212"/>
      <c r="EI102" s="212"/>
      <c r="EJ102" s="212"/>
      <c r="EK102" s="212"/>
      <c r="EL102" s="212"/>
      <c r="EM102" s="212"/>
      <c r="EN102" s="212"/>
      <c r="EO102" s="212"/>
      <c r="EP102" s="212"/>
      <c r="EQ102" s="212"/>
      <c r="ER102" s="212"/>
      <c r="ES102" s="212"/>
      <c r="ET102" s="212"/>
      <c r="EU102" s="212"/>
      <c r="EV102" s="212"/>
      <c r="EW102" s="212"/>
      <c r="EX102" s="212"/>
      <c r="EY102" s="212"/>
      <c r="EZ102" s="212"/>
      <c r="FA102" s="212"/>
      <c r="FB102" s="212"/>
      <c r="FC102" s="212"/>
      <c r="FD102" s="212"/>
      <c r="FE102" s="212"/>
      <c r="FF102" s="212"/>
      <c r="FG102" s="212"/>
      <c r="FH102" s="212"/>
      <c r="FI102" s="212"/>
      <c r="FJ102" s="212"/>
      <c r="FK102" s="212">
        <v>0</v>
      </c>
      <c r="FL102" s="212">
        <v>0</v>
      </c>
      <c r="FM102" s="212">
        <v>0</v>
      </c>
      <c r="FN102" s="212">
        <v>0</v>
      </c>
      <c r="FO102" s="213">
        <v>0</v>
      </c>
      <c r="FP102" s="213">
        <v>0</v>
      </c>
      <c r="FQ102" s="213">
        <v>0</v>
      </c>
      <c r="FR102" s="213">
        <v>0</v>
      </c>
      <c r="FS102" s="215">
        <f t="shared" si="181"/>
        <v>1193719258</v>
      </c>
      <c r="FT102" s="215">
        <f t="shared" si="182"/>
        <v>1145859217</v>
      </c>
      <c r="FU102" s="215">
        <f t="shared" si="183"/>
        <v>1145703626</v>
      </c>
      <c r="FV102" s="215">
        <f t="shared" si="184"/>
        <v>1064113930</v>
      </c>
      <c r="FW102" s="216"/>
      <c r="FX102" s="217"/>
    </row>
    <row r="103" spans="1:180" s="218" customFormat="1" ht="27" thickTop="1" thickBot="1" x14ac:dyDescent="0.35">
      <c r="A103" s="214" t="s">
        <v>803</v>
      </c>
      <c r="B103" s="213">
        <f t="shared" si="283"/>
        <v>1252568016</v>
      </c>
      <c r="C103" s="212">
        <v>0</v>
      </c>
      <c r="D103" s="212">
        <v>0</v>
      </c>
      <c r="E103" s="212">
        <v>0</v>
      </c>
      <c r="F103" s="212">
        <v>0</v>
      </c>
      <c r="G103" s="212">
        <v>0</v>
      </c>
      <c r="H103" s="212">
        <v>0</v>
      </c>
      <c r="I103" s="212">
        <v>0</v>
      </c>
      <c r="J103" s="212">
        <v>0</v>
      </c>
      <c r="K103" s="212">
        <v>484322288</v>
      </c>
      <c r="L103" s="212">
        <v>419574554</v>
      </c>
      <c r="M103" s="212">
        <v>419574554</v>
      </c>
      <c r="N103" s="212">
        <v>374819001</v>
      </c>
      <c r="O103" s="212">
        <v>0</v>
      </c>
      <c r="P103" s="212">
        <v>0</v>
      </c>
      <c r="Q103" s="212">
        <v>0</v>
      </c>
      <c r="R103" s="212">
        <v>0</v>
      </c>
      <c r="S103" s="212">
        <v>0</v>
      </c>
      <c r="T103" s="212">
        <v>0</v>
      </c>
      <c r="U103" s="212">
        <v>0</v>
      </c>
      <c r="V103" s="212">
        <v>0</v>
      </c>
      <c r="W103" s="212">
        <v>0</v>
      </c>
      <c r="X103" s="212">
        <v>0</v>
      </c>
      <c r="Y103" s="212">
        <v>0</v>
      </c>
      <c r="Z103" s="212">
        <v>0</v>
      </c>
      <c r="AA103" s="212">
        <v>0</v>
      </c>
      <c r="AB103" s="212">
        <v>0</v>
      </c>
      <c r="AC103" s="212">
        <v>0</v>
      </c>
      <c r="AD103" s="212">
        <v>0</v>
      </c>
      <c r="AE103" s="212">
        <v>14242722</v>
      </c>
      <c r="AF103" s="212">
        <v>14242722</v>
      </c>
      <c r="AG103" s="212">
        <v>14242722</v>
      </c>
      <c r="AH103" s="212">
        <v>14242722</v>
      </c>
      <c r="AI103" s="212"/>
      <c r="AJ103" s="212"/>
      <c r="AK103" s="212"/>
      <c r="AL103" s="212"/>
      <c r="AM103" s="212"/>
      <c r="AN103" s="212"/>
      <c r="AO103" s="212"/>
      <c r="AP103" s="212"/>
      <c r="AQ103" s="212">
        <v>214883410</v>
      </c>
      <c r="AR103" s="212">
        <v>214763084</v>
      </c>
      <c r="AS103" s="212">
        <v>214763084</v>
      </c>
      <c r="AT103" s="212">
        <v>214763084</v>
      </c>
      <c r="AU103" s="212"/>
      <c r="AV103" s="212"/>
      <c r="AW103" s="212"/>
      <c r="AX103" s="212"/>
      <c r="AY103" s="212"/>
      <c r="AZ103" s="212"/>
      <c r="BA103" s="212"/>
      <c r="BB103" s="212"/>
      <c r="BC103" s="212">
        <v>141222455</v>
      </c>
      <c r="BD103" s="212">
        <v>141222455</v>
      </c>
      <c r="BE103" s="212">
        <v>141222455</v>
      </c>
      <c r="BF103" s="212">
        <v>141222455</v>
      </c>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v>173565976</v>
      </c>
      <c r="DP103" s="212">
        <v>171737062</v>
      </c>
      <c r="DQ103" s="212">
        <v>165631768</v>
      </c>
      <c r="DR103" s="212">
        <v>125746512</v>
      </c>
      <c r="DS103" s="212"/>
      <c r="DT103" s="212"/>
      <c r="DU103" s="212"/>
      <c r="DV103" s="212"/>
      <c r="DW103" s="212"/>
      <c r="DX103" s="212"/>
      <c r="DY103" s="212"/>
      <c r="DZ103" s="212"/>
      <c r="EA103" s="212"/>
      <c r="EB103" s="212"/>
      <c r="EC103" s="212"/>
      <c r="ED103" s="212"/>
      <c r="EE103" s="212">
        <v>224331165</v>
      </c>
      <c r="EF103" s="212">
        <v>223428587</v>
      </c>
      <c r="EG103" s="212">
        <v>223428587</v>
      </c>
      <c r="EH103" s="212">
        <v>212067393</v>
      </c>
      <c r="EI103" s="212"/>
      <c r="EJ103" s="212"/>
      <c r="EK103" s="212"/>
      <c r="EL103" s="212"/>
      <c r="EM103" s="212"/>
      <c r="EN103" s="212"/>
      <c r="EO103" s="212"/>
      <c r="EP103" s="212"/>
      <c r="EQ103" s="212"/>
      <c r="ER103" s="212"/>
      <c r="ES103" s="212"/>
      <c r="ET103" s="212"/>
      <c r="EU103" s="212"/>
      <c r="EV103" s="212"/>
      <c r="EW103" s="212"/>
      <c r="EX103" s="212"/>
      <c r="EY103" s="212"/>
      <c r="EZ103" s="212"/>
      <c r="FA103" s="212"/>
      <c r="FB103" s="212"/>
      <c r="FC103" s="212"/>
      <c r="FD103" s="212"/>
      <c r="FE103" s="212"/>
      <c r="FF103" s="212"/>
      <c r="FG103" s="212"/>
      <c r="FH103" s="212"/>
      <c r="FI103" s="212"/>
      <c r="FJ103" s="212"/>
      <c r="FK103" s="212">
        <v>0</v>
      </c>
      <c r="FL103" s="212">
        <v>0</v>
      </c>
      <c r="FM103" s="212">
        <v>0</v>
      </c>
      <c r="FN103" s="212">
        <v>0</v>
      </c>
      <c r="FO103" s="213">
        <v>0</v>
      </c>
      <c r="FP103" s="213">
        <v>0</v>
      </c>
      <c r="FQ103" s="213">
        <v>0</v>
      </c>
      <c r="FR103" s="213">
        <v>0</v>
      </c>
      <c r="FS103" s="215">
        <f t="shared" si="181"/>
        <v>1252568016</v>
      </c>
      <c r="FT103" s="215">
        <f t="shared" si="182"/>
        <v>1184968464</v>
      </c>
      <c r="FU103" s="215">
        <f t="shared" si="183"/>
        <v>1178863170</v>
      </c>
      <c r="FV103" s="215">
        <f t="shared" si="184"/>
        <v>1082861167</v>
      </c>
      <c r="FW103" s="216"/>
      <c r="FX103" s="217"/>
    </row>
    <row r="104" spans="1:180" s="218" customFormat="1" ht="27" thickTop="1" thickBot="1" x14ac:dyDescent="0.35">
      <c r="A104" s="214" t="s">
        <v>804</v>
      </c>
      <c r="B104" s="213">
        <f t="shared" si="283"/>
        <v>154503970</v>
      </c>
      <c r="C104" s="212">
        <v>0</v>
      </c>
      <c r="D104" s="212">
        <v>0</v>
      </c>
      <c r="E104" s="212">
        <v>0</v>
      </c>
      <c r="F104" s="212">
        <v>0</v>
      </c>
      <c r="G104" s="212">
        <v>0</v>
      </c>
      <c r="H104" s="212">
        <v>0</v>
      </c>
      <c r="I104" s="212">
        <v>0</v>
      </c>
      <c r="J104" s="212">
        <v>0</v>
      </c>
      <c r="K104" s="212"/>
      <c r="L104" s="212"/>
      <c r="M104" s="212"/>
      <c r="N104" s="212"/>
      <c r="O104" s="212">
        <v>0</v>
      </c>
      <c r="P104" s="212">
        <v>0</v>
      </c>
      <c r="Q104" s="212">
        <v>0</v>
      </c>
      <c r="R104" s="212">
        <v>0</v>
      </c>
      <c r="S104" s="212">
        <v>0</v>
      </c>
      <c r="T104" s="212">
        <v>0</v>
      </c>
      <c r="U104" s="212">
        <v>0</v>
      </c>
      <c r="V104" s="212">
        <v>0</v>
      </c>
      <c r="W104" s="212">
        <v>0</v>
      </c>
      <c r="X104" s="212">
        <v>0</v>
      </c>
      <c r="Y104" s="212">
        <v>0</v>
      </c>
      <c r="Z104" s="212">
        <v>0</v>
      </c>
      <c r="AA104" s="212">
        <v>0</v>
      </c>
      <c r="AB104" s="212">
        <v>0</v>
      </c>
      <c r="AC104" s="212">
        <v>0</v>
      </c>
      <c r="AD104" s="212">
        <v>0</v>
      </c>
      <c r="AE104" s="212"/>
      <c r="AF104" s="212"/>
      <c r="AG104" s="212"/>
      <c r="AH104" s="212"/>
      <c r="AI104" s="212"/>
      <c r="AJ104" s="212"/>
      <c r="AK104" s="212"/>
      <c r="AL104" s="212"/>
      <c r="AM104" s="212"/>
      <c r="AN104" s="212"/>
      <c r="AO104" s="212"/>
      <c r="AP104" s="212"/>
      <c r="AQ104" s="212"/>
      <c r="AR104" s="212"/>
      <c r="AS104" s="212"/>
      <c r="AT104" s="212"/>
      <c r="AU104" s="212"/>
      <c r="AV104" s="212"/>
      <c r="AW104" s="212"/>
      <c r="AX104" s="212"/>
      <c r="AY104" s="212"/>
      <c r="AZ104" s="212"/>
      <c r="BA104" s="212"/>
      <c r="BB104" s="212"/>
      <c r="BC104" s="212">
        <v>80277380</v>
      </c>
      <c r="BD104" s="212">
        <v>80277379</v>
      </c>
      <c r="BE104" s="212">
        <v>80277379</v>
      </c>
      <c r="BF104" s="212">
        <v>74886897</v>
      </c>
      <c r="BG104" s="212"/>
      <c r="BH104" s="212"/>
      <c r="BI104" s="212"/>
      <c r="BJ104" s="212"/>
      <c r="BK104" s="212"/>
      <c r="BL104" s="212"/>
      <c r="BM104" s="212"/>
      <c r="BN104" s="212"/>
      <c r="BO104" s="212"/>
      <c r="BP104" s="212"/>
      <c r="BQ104" s="212"/>
      <c r="BR104" s="212"/>
      <c r="BS104" s="212"/>
      <c r="BT104" s="212"/>
      <c r="BU104" s="212"/>
      <c r="BV104" s="212"/>
      <c r="BW104" s="212"/>
      <c r="BX104" s="212"/>
      <c r="BY104" s="212"/>
      <c r="BZ104" s="212"/>
      <c r="CA104" s="212"/>
      <c r="CB104" s="212"/>
      <c r="CC104" s="212"/>
      <c r="CD104" s="212"/>
      <c r="CE104" s="212"/>
      <c r="CF104" s="212"/>
      <c r="CG104" s="212"/>
      <c r="CH104" s="212"/>
      <c r="CI104" s="212"/>
      <c r="CJ104" s="212"/>
      <c r="CK104" s="212"/>
      <c r="CL104" s="212"/>
      <c r="CM104" s="212"/>
      <c r="CN104" s="212"/>
      <c r="CO104" s="212"/>
      <c r="CP104" s="212"/>
      <c r="CQ104" s="212"/>
      <c r="CR104" s="212"/>
      <c r="CS104" s="212"/>
      <c r="CT104" s="212"/>
      <c r="CU104" s="212">
        <v>69665470</v>
      </c>
      <c r="CV104" s="212">
        <v>69665469</v>
      </c>
      <c r="CW104" s="212">
        <v>69665469</v>
      </c>
      <c r="CX104" s="212">
        <v>65242594</v>
      </c>
      <c r="CY104" s="212"/>
      <c r="CZ104" s="212"/>
      <c r="DA104" s="212"/>
      <c r="DB104" s="212"/>
      <c r="DC104" s="212"/>
      <c r="DD104" s="212"/>
      <c r="DE104" s="212"/>
      <c r="DF104" s="212"/>
      <c r="DG104" s="212"/>
      <c r="DH104" s="212"/>
      <c r="DI104" s="212"/>
      <c r="DJ104" s="212"/>
      <c r="DK104" s="212"/>
      <c r="DL104" s="212"/>
      <c r="DM104" s="212"/>
      <c r="DN104" s="212"/>
      <c r="DO104" s="212">
        <v>4561120</v>
      </c>
      <c r="DP104" s="212">
        <v>4561120</v>
      </c>
      <c r="DQ104" s="212">
        <v>4561120</v>
      </c>
      <c r="DR104" s="212">
        <v>0</v>
      </c>
      <c r="DS104" s="212"/>
      <c r="DT104" s="212"/>
      <c r="DU104" s="212"/>
      <c r="DV104" s="212"/>
      <c r="DW104" s="212"/>
      <c r="DX104" s="212"/>
      <c r="DY104" s="212"/>
      <c r="DZ104" s="212"/>
      <c r="EA104" s="212"/>
      <c r="EB104" s="212"/>
      <c r="EC104" s="212"/>
      <c r="ED104" s="212"/>
      <c r="EE104" s="212"/>
      <c r="EF104" s="212"/>
      <c r="EG104" s="212"/>
      <c r="EH104" s="212"/>
      <c r="EI104" s="212"/>
      <c r="EJ104" s="212"/>
      <c r="EK104" s="212"/>
      <c r="EL104" s="212"/>
      <c r="EM104" s="212"/>
      <c r="EN104" s="212"/>
      <c r="EO104" s="212"/>
      <c r="EP104" s="212"/>
      <c r="EQ104" s="212"/>
      <c r="ER104" s="212"/>
      <c r="ES104" s="212"/>
      <c r="ET104" s="212"/>
      <c r="EU104" s="212"/>
      <c r="EV104" s="212"/>
      <c r="EW104" s="212"/>
      <c r="EX104" s="212"/>
      <c r="EY104" s="212"/>
      <c r="EZ104" s="212"/>
      <c r="FA104" s="212"/>
      <c r="FB104" s="212"/>
      <c r="FC104" s="212"/>
      <c r="FD104" s="212"/>
      <c r="FE104" s="212"/>
      <c r="FF104" s="212"/>
      <c r="FG104" s="212"/>
      <c r="FH104" s="212"/>
      <c r="FI104" s="212"/>
      <c r="FJ104" s="212"/>
      <c r="FK104" s="212">
        <v>0</v>
      </c>
      <c r="FL104" s="212">
        <v>0</v>
      </c>
      <c r="FM104" s="212">
        <v>0</v>
      </c>
      <c r="FN104" s="212">
        <v>0</v>
      </c>
      <c r="FO104" s="213">
        <v>0</v>
      </c>
      <c r="FP104" s="213">
        <v>0</v>
      </c>
      <c r="FQ104" s="213">
        <v>0</v>
      </c>
      <c r="FR104" s="213">
        <v>0</v>
      </c>
      <c r="FS104" s="215">
        <f t="shared" si="181"/>
        <v>154503970</v>
      </c>
      <c r="FT104" s="215">
        <f t="shared" si="182"/>
        <v>154503968</v>
      </c>
      <c r="FU104" s="215">
        <f t="shared" si="183"/>
        <v>154503968</v>
      </c>
      <c r="FV104" s="215">
        <f t="shared" si="184"/>
        <v>140129491</v>
      </c>
      <c r="FW104" s="216"/>
      <c r="FX104" s="217"/>
    </row>
    <row r="105" spans="1:180" s="218" customFormat="1" ht="27" thickTop="1" thickBot="1" x14ac:dyDescent="0.35">
      <c r="A105" s="214" t="s">
        <v>805</v>
      </c>
      <c r="B105" s="213">
        <f t="shared" si="283"/>
        <v>411693322</v>
      </c>
      <c r="C105" s="212">
        <v>0</v>
      </c>
      <c r="D105" s="212">
        <v>0</v>
      </c>
      <c r="E105" s="212">
        <v>0</v>
      </c>
      <c r="F105" s="212">
        <v>0</v>
      </c>
      <c r="G105" s="212">
        <v>0</v>
      </c>
      <c r="H105" s="212">
        <v>0</v>
      </c>
      <c r="I105" s="212">
        <v>0</v>
      </c>
      <c r="J105" s="212">
        <v>0</v>
      </c>
      <c r="K105" s="212">
        <v>367272004</v>
      </c>
      <c r="L105" s="212">
        <v>344706959</v>
      </c>
      <c r="M105" s="212">
        <v>344706959</v>
      </c>
      <c r="N105" s="212">
        <v>283558997</v>
      </c>
      <c r="O105" s="212">
        <v>0</v>
      </c>
      <c r="P105" s="212">
        <v>0</v>
      </c>
      <c r="Q105" s="212">
        <v>0</v>
      </c>
      <c r="R105" s="212">
        <v>0</v>
      </c>
      <c r="S105" s="212">
        <v>0</v>
      </c>
      <c r="T105" s="212">
        <v>0</v>
      </c>
      <c r="U105" s="212">
        <v>0</v>
      </c>
      <c r="V105" s="212">
        <v>0</v>
      </c>
      <c r="W105" s="212">
        <v>0</v>
      </c>
      <c r="X105" s="212">
        <v>0</v>
      </c>
      <c r="Y105" s="212">
        <v>0</v>
      </c>
      <c r="Z105" s="212">
        <v>0</v>
      </c>
      <c r="AA105" s="212">
        <v>0</v>
      </c>
      <c r="AB105" s="212">
        <v>0</v>
      </c>
      <c r="AC105" s="212">
        <v>0</v>
      </c>
      <c r="AD105" s="212">
        <v>0</v>
      </c>
      <c r="AE105" s="212">
        <v>2</v>
      </c>
      <c r="AF105" s="212">
        <v>0</v>
      </c>
      <c r="AG105" s="212">
        <v>0</v>
      </c>
      <c r="AH105" s="212">
        <v>0</v>
      </c>
      <c r="AI105" s="212"/>
      <c r="AJ105" s="212"/>
      <c r="AK105" s="212"/>
      <c r="AL105" s="212"/>
      <c r="AM105" s="212"/>
      <c r="AN105" s="212"/>
      <c r="AO105" s="212"/>
      <c r="AP105" s="212"/>
      <c r="AQ105" s="212"/>
      <c r="AR105" s="212"/>
      <c r="AS105" s="212"/>
      <c r="AT105" s="212"/>
      <c r="AU105" s="212"/>
      <c r="AV105" s="212"/>
      <c r="AW105" s="212"/>
      <c r="AX105" s="212"/>
      <c r="AY105" s="212"/>
      <c r="AZ105" s="212"/>
      <c r="BA105" s="212"/>
      <c r="BB105" s="212"/>
      <c r="BC105" s="212"/>
      <c r="BD105" s="212"/>
      <c r="BE105" s="212"/>
      <c r="BF105" s="212"/>
      <c r="BG105" s="212"/>
      <c r="BH105" s="212"/>
      <c r="BI105" s="212"/>
      <c r="BJ105" s="212"/>
      <c r="BK105" s="212"/>
      <c r="BL105" s="212"/>
      <c r="BM105" s="212"/>
      <c r="BN105" s="212"/>
      <c r="BO105" s="212"/>
      <c r="BP105" s="212"/>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v>7195804</v>
      </c>
      <c r="DL105" s="212">
        <v>7195804</v>
      </c>
      <c r="DM105" s="212">
        <v>7195804</v>
      </c>
      <c r="DN105" s="212">
        <v>7195804</v>
      </c>
      <c r="DO105" s="212"/>
      <c r="DP105" s="212"/>
      <c r="DQ105" s="212"/>
      <c r="DR105" s="212"/>
      <c r="DS105" s="212">
        <v>37225512</v>
      </c>
      <c r="DT105" s="212">
        <f>44297695-DL105</f>
        <v>37101891</v>
      </c>
      <c r="DU105" s="212">
        <f>43233446-DM105</f>
        <v>36037642</v>
      </c>
      <c r="DV105" s="212">
        <f>21345744-DN105</f>
        <v>14149940</v>
      </c>
      <c r="DW105" s="212"/>
      <c r="DX105" s="212"/>
      <c r="DY105" s="212"/>
      <c r="DZ105" s="212"/>
      <c r="EA105" s="212"/>
      <c r="EB105" s="212"/>
      <c r="EC105" s="212"/>
      <c r="ED105" s="212"/>
      <c r="EE105" s="212"/>
      <c r="EF105" s="212"/>
      <c r="EG105" s="212"/>
      <c r="EH105" s="212"/>
      <c r="EI105" s="212"/>
      <c r="EJ105" s="212"/>
      <c r="EK105" s="212"/>
      <c r="EL105" s="212"/>
      <c r="EM105" s="212"/>
      <c r="EN105" s="212"/>
      <c r="EO105" s="212"/>
      <c r="EP105" s="212"/>
      <c r="EQ105" s="212"/>
      <c r="ER105" s="212"/>
      <c r="ES105" s="212"/>
      <c r="ET105" s="212"/>
      <c r="EU105" s="212"/>
      <c r="EV105" s="212"/>
      <c r="EW105" s="212"/>
      <c r="EX105" s="212"/>
      <c r="EY105" s="212"/>
      <c r="EZ105" s="212"/>
      <c r="FA105" s="212"/>
      <c r="FB105" s="212"/>
      <c r="FC105" s="212"/>
      <c r="FD105" s="212"/>
      <c r="FE105" s="212"/>
      <c r="FF105" s="212"/>
      <c r="FG105" s="212"/>
      <c r="FH105" s="212"/>
      <c r="FI105" s="212"/>
      <c r="FJ105" s="212"/>
      <c r="FK105" s="212">
        <v>0</v>
      </c>
      <c r="FL105" s="212">
        <v>0</v>
      </c>
      <c r="FM105" s="212">
        <v>0</v>
      </c>
      <c r="FN105" s="212">
        <v>0</v>
      </c>
      <c r="FO105" s="213">
        <v>0</v>
      </c>
      <c r="FP105" s="213">
        <v>0</v>
      </c>
      <c r="FQ105" s="213">
        <v>0</v>
      </c>
      <c r="FR105" s="213">
        <v>0</v>
      </c>
      <c r="FS105" s="215">
        <f t="shared" si="181"/>
        <v>411693322</v>
      </c>
      <c r="FT105" s="215">
        <f t="shared" si="182"/>
        <v>389004654</v>
      </c>
      <c r="FU105" s="215">
        <f t="shared" si="183"/>
        <v>387940405</v>
      </c>
      <c r="FV105" s="215">
        <f t="shared" si="184"/>
        <v>304904741</v>
      </c>
      <c r="FW105" s="216"/>
      <c r="FX105" s="217"/>
    </row>
    <row r="106" spans="1:180" s="218" customFormat="1" ht="14" thickTop="1" thickBot="1" x14ac:dyDescent="0.35">
      <c r="A106" s="214" t="s">
        <v>806</v>
      </c>
      <c r="B106" s="213">
        <f t="shared" si="283"/>
        <v>13800000</v>
      </c>
      <c r="C106" s="212">
        <v>0</v>
      </c>
      <c r="D106" s="212">
        <v>0</v>
      </c>
      <c r="E106" s="212">
        <v>0</v>
      </c>
      <c r="F106" s="212">
        <v>0</v>
      </c>
      <c r="G106" s="212">
        <v>0</v>
      </c>
      <c r="H106" s="212">
        <v>0</v>
      </c>
      <c r="I106" s="212">
        <v>0</v>
      </c>
      <c r="J106" s="212">
        <v>0</v>
      </c>
      <c r="K106" s="212">
        <v>13800000</v>
      </c>
      <c r="L106" s="212">
        <v>13706198</v>
      </c>
      <c r="M106" s="212">
        <v>13706198</v>
      </c>
      <c r="N106" s="212">
        <v>13706198</v>
      </c>
      <c r="O106" s="212">
        <v>0</v>
      </c>
      <c r="P106" s="212">
        <v>0</v>
      </c>
      <c r="Q106" s="212">
        <v>0</v>
      </c>
      <c r="R106" s="212">
        <v>0</v>
      </c>
      <c r="S106" s="212">
        <v>0</v>
      </c>
      <c r="T106" s="212">
        <v>0</v>
      </c>
      <c r="U106" s="212">
        <v>0</v>
      </c>
      <c r="V106" s="212">
        <v>0</v>
      </c>
      <c r="W106" s="212">
        <v>0</v>
      </c>
      <c r="X106" s="212">
        <v>0</v>
      </c>
      <c r="Y106" s="212">
        <v>0</v>
      </c>
      <c r="Z106" s="212">
        <v>0</v>
      </c>
      <c r="AA106" s="212">
        <v>0</v>
      </c>
      <c r="AB106" s="212">
        <v>0</v>
      </c>
      <c r="AC106" s="212">
        <v>0</v>
      </c>
      <c r="AD106" s="212">
        <v>0</v>
      </c>
      <c r="AE106" s="212"/>
      <c r="AF106" s="212"/>
      <c r="AG106" s="212"/>
      <c r="AH106" s="212"/>
      <c r="AI106" s="212"/>
      <c r="AJ106" s="212"/>
      <c r="AK106" s="212"/>
      <c r="AL106" s="212"/>
      <c r="AM106" s="212"/>
      <c r="AN106" s="212"/>
      <c r="AO106" s="212"/>
      <c r="AP106" s="212"/>
      <c r="AQ106" s="212"/>
      <c r="AR106" s="212"/>
      <c r="AS106" s="212"/>
      <c r="AT106" s="212"/>
      <c r="AU106" s="212"/>
      <c r="AV106" s="212"/>
      <c r="AW106" s="212"/>
      <c r="AX106" s="212"/>
      <c r="AY106" s="212"/>
      <c r="AZ106" s="212"/>
      <c r="BA106" s="212"/>
      <c r="BB106" s="212"/>
      <c r="BC106" s="212"/>
      <c r="BD106" s="212"/>
      <c r="BE106" s="212"/>
      <c r="BF106" s="212"/>
      <c r="BG106" s="212"/>
      <c r="BH106" s="212"/>
      <c r="BI106" s="212"/>
      <c r="BJ106" s="212"/>
      <c r="BK106" s="212"/>
      <c r="BL106" s="212"/>
      <c r="BM106" s="212"/>
      <c r="BN106" s="212"/>
      <c r="BO106" s="212"/>
      <c r="BP106" s="212"/>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c r="EB106" s="212"/>
      <c r="EC106" s="212"/>
      <c r="ED106" s="212"/>
      <c r="EE106" s="212"/>
      <c r="EF106" s="212"/>
      <c r="EG106" s="212"/>
      <c r="EH106" s="212"/>
      <c r="EI106" s="212"/>
      <c r="EJ106" s="212"/>
      <c r="EK106" s="212"/>
      <c r="EL106" s="212"/>
      <c r="EM106" s="212"/>
      <c r="EN106" s="212"/>
      <c r="EO106" s="212"/>
      <c r="EP106" s="212"/>
      <c r="EQ106" s="212"/>
      <c r="ER106" s="212"/>
      <c r="ES106" s="212"/>
      <c r="ET106" s="212"/>
      <c r="EU106" s="212"/>
      <c r="EV106" s="212"/>
      <c r="EW106" s="212"/>
      <c r="EX106" s="212"/>
      <c r="EY106" s="212"/>
      <c r="EZ106" s="212"/>
      <c r="FA106" s="212"/>
      <c r="FB106" s="212"/>
      <c r="FC106" s="212"/>
      <c r="FD106" s="212"/>
      <c r="FE106" s="212"/>
      <c r="FF106" s="212"/>
      <c r="FG106" s="212"/>
      <c r="FH106" s="212"/>
      <c r="FI106" s="212"/>
      <c r="FJ106" s="212"/>
      <c r="FK106" s="212">
        <v>0</v>
      </c>
      <c r="FL106" s="212">
        <v>0</v>
      </c>
      <c r="FM106" s="212">
        <v>0</v>
      </c>
      <c r="FN106" s="212">
        <v>0</v>
      </c>
      <c r="FO106" s="213">
        <v>0</v>
      </c>
      <c r="FP106" s="213">
        <v>0</v>
      </c>
      <c r="FQ106" s="213">
        <v>0</v>
      </c>
      <c r="FR106" s="213">
        <v>0</v>
      </c>
      <c r="FS106" s="215">
        <f t="shared" si="181"/>
        <v>13800000</v>
      </c>
      <c r="FT106" s="215">
        <f t="shared" si="182"/>
        <v>13706198</v>
      </c>
      <c r="FU106" s="215">
        <f t="shared" si="183"/>
        <v>13706198</v>
      </c>
      <c r="FV106" s="215">
        <f t="shared" si="184"/>
        <v>13706198</v>
      </c>
      <c r="FW106" s="216"/>
      <c r="FX106" s="217"/>
    </row>
    <row r="107" spans="1:180" s="218" customFormat="1" ht="27" thickTop="1" thickBot="1" x14ac:dyDescent="0.35">
      <c r="A107" s="214" t="s">
        <v>807</v>
      </c>
      <c r="B107" s="213">
        <f t="shared" si="283"/>
        <v>14009230</v>
      </c>
      <c r="C107" s="212">
        <v>0</v>
      </c>
      <c r="D107" s="212">
        <v>0</v>
      </c>
      <c r="E107" s="212">
        <v>0</v>
      </c>
      <c r="F107" s="212">
        <v>0</v>
      </c>
      <c r="G107" s="212">
        <v>0</v>
      </c>
      <c r="H107" s="212">
        <v>0</v>
      </c>
      <c r="I107" s="212">
        <v>0</v>
      </c>
      <c r="J107" s="212">
        <v>0</v>
      </c>
      <c r="K107" s="212"/>
      <c r="L107" s="212"/>
      <c r="M107" s="212"/>
      <c r="N107" s="212"/>
      <c r="O107" s="212">
        <v>0</v>
      </c>
      <c r="P107" s="212">
        <v>0</v>
      </c>
      <c r="Q107" s="212">
        <v>0</v>
      </c>
      <c r="R107" s="212">
        <v>0</v>
      </c>
      <c r="S107" s="212">
        <v>0</v>
      </c>
      <c r="T107" s="212">
        <v>0</v>
      </c>
      <c r="U107" s="212">
        <v>0</v>
      </c>
      <c r="V107" s="212">
        <v>0</v>
      </c>
      <c r="W107" s="212">
        <v>0</v>
      </c>
      <c r="X107" s="212">
        <v>0</v>
      </c>
      <c r="Y107" s="212">
        <v>0</v>
      </c>
      <c r="Z107" s="212">
        <v>0</v>
      </c>
      <c r="AA107" s="212">
        <v>0</v>
      </c>
      <c r="AB107" s="212">
        <v>0</v>
      </c>
      <c r="AC107" s="212">
        <v>0</v>
      </c>
      <c r="AD107" s="212">
        <v>0</v>
      </c>
      <c r="AE107" s="212"/>
      <c r="AF107" s="212"/>
      <c r="AG107" s="212"/>
      <c r="AH107" s="212"/>
      <c r="AI107" s="212"/>
      <c r="AJ107" s="212"/>
      <c r="AK107" s="212"/>
      <c r="AL107" s="212"/>
      <c r="AM107" s="212"/>
      <c r="AN107" s="212"/>
      <c r="AO107" s="212"/>
      <c r="AP107" s="212"/>
      <c r="AQ107" s="212"/>
      <c r="AR107" s="212"/>
      <c r="AS107" s="212"/>
      <c r="AT107" s="212"/>
      <c r="AU107" s="212"/>
      <c r="AV107" s="212"/>
      <c r="AW107" s="212"/>
      <c r="AX107" s="212"/>
      <c r="AY107" s="212"/>
      <c r="AZ107" s="212"/>
      <c r="BA107" s="212"/>
      <c r="BB107" s="212"/>
      <c r="BC107" s="212">
        <v>14009230</v>
      </c>
      <c r="BD107" s="212">
        <v>14009230</v>
      </c>
      <c r="BE107" s="212">
        <v>14009230</v>
      </c>
      <c r="BF107" s="212">
        <v>14009230</v>
      </c>
      <c r="BG107" s="212"/>
      <c r="BH107" s="212"/>
      <c r="BI107" s="212"/>
      <c r="BJ107" s="212"/>
      <c r="BK107" s="212"/>
      <c r="BL107" s="212"/>
      <c r="BM107" s="212"/>
      <c r="BN107" s="212"/>
      <c r="BO107" s="212"/>
      <c r="BP107" s="212"/>
      <c r="BQ107" s="212"/>
      <c r="BR107" s="212"/>
      <c r="BS107" s="212"/>
      <c r="BT107" s="212"/>
      <c r="BU107" s="212"/>
      <c r="BV107" s="212"/>
      <c r="BW107" s="212"/>
      <c r="BX107" s="212"/>
      <c r="BY107" s="212"/>
      <c r="BZ107" s="212"/>
      <c r="CA107" s="212"/>
      <c r="CB107" s="212"/>
      <c r="CC107" s="212"/>
      <c r="CD107" s="212"/>
      <c r="CE107" s="212"/>
      <c r="CF107" s="212"/>
      <c r="CG107" s="212"/>
      <c r="CH107" s="212"/>
      <c r="CI107" s="212"/>
      <c r="CJ107" s="212"/>
      <c r="CK107" s="212"/>
      <c r="CL107" s="212"/>
      <c r="CM107" s="212"/>
      <c r="CN107" s="212"/>
      <c r="CO107" s="212"/>
      <c r="CP107" s="212"/>
      <c r="CQ107" s="212"/>
      <c r="CR107" s="212"/>
      <c r="CS107" s="212"/>
      <c r="CT107" s="212"/>
      <c r="CU107" s="212"/>
      <c r="CV107" s="212"/>
      <c r="CW107" s="212"/>
      <c r="CX107" s="212"/>
      <c r="CY107" s="212"/>
      <c r="CZ107" s="212"/>
      <c r="DA107" s="212"/>
      <c r="DB107" s="212"/>
      <c r="DC107" s="212"/>
      <c r="DD107" s="212"/>
      <c r="DE107" s="212"/>
      <c r="DF107" s="212"/>
      <c r="DG107" s="212"/>
      <c r="DH107" s="212"/>
      <c r="DI107" s="212"/>
      <c r="DJ107" s="212"/>
      <c r="DK107" s="212"/>
      <c r="DL107" s="212"/>
      <c r="DM107" s="212"/>
      <c r="DN107" s="212"/>
      <c r="DO107" s="212"/>
      <c r="DP107" s="212"/>
      <c r="DQ107" s="212"/>
      <c r="DR107" s="212"/>
      <c r="DS107" s="212"/>
      <c r="DT107" s="212"/>
      <c r="DU107" s="212"/>
      <c r="DV107" s="212"/>
      <c r="DW107" s="212"/>
      <c r="DX107" s="212"/>
      <c r="DY107" s="212"/>
      <c r="DZ107" s="212"/>
      <c r="EA107" s="212"/>
      <c r="EB107" s="212"/>
      <c r="EC107" s="212"/>
      <c r="ED107" s="212"/>
      <c r="EE107" s="212"/>
      <c r="EF107" s="212"/>
      <c r="EG107" s="212"/>
      <c r="EH107" s="212"/>
      <c r="EI107" s="212"/>
      <c r="EJ107" s="212"/>
      <c r="EK107" s="212"/>
      <c r="EL107" s="212"/>
      <c r="EM107" s="212"/>
      <c r="EN107" s="212"/>
      <c r="EO107" s="212"/>
      <c r="EP107" s="212"/>
      <c r="EQ107" s="212"/>
      <c r="ER107" s="212"/>
      <c r="ES107" s="212"/>
      <c r="ET107" s="212"/>
      <c r="EU107" s="212"/>
      <c r="EV107" s="212"/>
      <c r="EW107" s="212"/>
      <c r="EX107" s="212"/>
      <c r="EY107" s="212"/>
      <c r="EZ107" s="212"/>
      <c r="FA107" s="212"/>
      <c r="FB107" s="212"/>
      <c r="FC107" s="212"/>
      <c r="FD107" s="212"/>
      <c r="FE107" s="212"/>
      <c r="FF107" s="212"/>
      <c r="FG107" s="212"/>
      <c r="FH107" s="212"/>
      <c r="FI107" s="212"/>
      <c r="FJ107" s="212"/>
      <c r="FK107" s="212">
        <v>0</v>
      </c>
      <c r="FL107" s="212">
        <v>0</v>
      </c>
      <c r="FM107" s="212">
        <v>0</v>
      </c>
      <c r="FN107" s="212">
        <v>0</v>
      </c>
      <c r="FO107" s="213">
        <v>0</v>
      </c>
      <c r="FP107" s="213">
        <v>0</v>
      </c>
      <c r="FQ107" s="213">
        <v>0</v>
      </c>
      <c r="FR107" s="213">
        <v>0</v>
      </c>
      <c r="FS107" s="215">
        <f t="shared" si="181"/>
        <v>14009230</v>
      </c>
      <c r="FT107" s="215">
        <f t="shared" si="182"/>
        <v>14009230</v>
      </c>
      <c r="FU107" s="215">
        <f t="shared" si="183"/>
        <v>14009230</v>
      </c>
      <c r="FV107" s="215">
        <f t="shared" si="184"/>
        <v>14009230</v>
      </c>
      <c r="FW107" s="216"/>
      <c r="FX107" s="217"/>
    </row>
    <row r="108" spans="1:180" s="218" customFormat="1" ht="14" thickTop="1" thickBot="1" x14ac:dyDescent="0.35">
      <c r="A108" s="214" t="s">
        <v>808</v>
      </c>
      <c r="B108" s="213">
        <f t="shared" si="283"/>
        <v>18323499</v>
      </c>
      <c r="C108" s="212">
        <v>0</v>
      </c>
      <c r="D108" s="212">
        <v>0</v>
      </c>
      <c r="E108" s="212">
        <v>0</v>
      </c>
      <c r="F108" s="212">
        <v>0</v>
      </c>
      <c r="G108" s="212">
        <v>0</v>
      </c>
      <c r="H108" s="212">
        <v>0</v>
      </c>
      <c r="I108" s="212">
        <v>0</v>
      </c>
      <c r="J108" s="212">
        <v>0</v>
      </c>
      <c r="K108" s="212">
        <v>9023147</v>
      </c>
      <c r="L108" s="212">
        <v>9023147</v>
      </c>
      <c r="M108" s="212">
        <v>9023147</v>
      </c>
      <c r="N108" s="212">
        <v>9023147</v>
      </c>
      <c r="O108" s="212">
        <v>0</v>
      </c>
      <c r="P108" s="212">
        <v>0</v>
      </c>
      <c r="Q108" s="212">
        <v>0</v>
      </c>
      <c r="R108" s="212">
        <v>0</v>
      </c>
      <c r="S108" s="212">
        <v>0</v>
      </c>
      <c r="T108" s="212">
        <v>0</v>
      </c>
      <c r="U108" s="212">
        <v>0</v>
      </c>
      <c r="V108" s="212">
        <v>0</v>
      </c>
      <c r="W108" s="212">
        <v>0</v>
      </c>
      <c r="X108" s="212">
        <v>0</v>
      </c>
      <c r="Y108" s="212">
        <v>0</v>
      </c>
      <c r="Z108" s="212">
        <v>0</v>
      </c>
      <c r="AA108" s="212">
        <v>0</v>
      </c>
      <c r="AB108" s="212">
        <v>0</v>
      </c>
      <c r="AC108" s="212">
        <v>0</v>
      </c>
      <c r="AD108" s="212">
        <v>0</v>
      </c>
      <c r="AE108" s="212"/>
      <c r="AF108" s="212"/>
      <c r="AG108" s="212"/>
      <c r="AH108" s="212"/>
      <c r="AI108" s="212"/>
      <c r="AJ108" s="212"/>
      <c r="AK108" s="212"/>
      <c r="AL108" s="212"/>
      <c r="AM108" s="212"/>
      <c r="AN108" s="212"/>
      <c r="AO108" s="212"/>
      <c r="AP108" s="212"/>
      <c r="AQ108" s="212"/>
      <c r="AR108" s="212"/>
      <c r="AS108" s="212"/>
      <c r="AT108" s="212"/>
      <c r="AU108" s="212"/>
      <c r="AV108" s="212"/>
      <c r="AW108" s="212"/>
      <c r="AX108" s="212"/>
      <c r="AY108" s="212"/>
      <c r="AZ108" s="212"/>
      <c r="BA108" s="212"/>
      <c r="BB108" s="212"/>
      <c r="BC108" s="212">
        <v>9300352</v>
      </c>
      <c r="BD108" s="212">
        <v>9300352</v>
      </c>
      <c r="BE108" s="212">
        <v>9300352</v>
      </c>
      <c r="BF108" s="212">
        <v>9300352</v>
      </c>
      <c r="BG108" s="212"/>
      <c r="BH108" s="212"/>
      <c r="BI108" s="212"/>
      <c r="BJ108" s="212"/>
      <c r="BK108" s="212"/>
      <c r="BL108" s="212"/>
      <c r="BM108" s="212"/>
      <c r="BN108" s="212"/>
      <c r="BO108" s="212"/>
      <c r="BP108" s="212"/>
      <c r="BQ108" s="212"/>
      <c r="BR108" s="212"/>
      <c r="BS108" s="212"/>
      <c r="BT108" s="212"/>
      <c r="BU108" s="212"/>
      <c r="BV108" s="212"/>
      <c r="BW108" s="212"/>
      <c r="BX108" s="212"/>
      <c r="BY108" s="212"/>
      <c r="BZ108" s="212"/>
      <c r="CA108" s="212"/>
      <c r="CB108" s="212"/>
      <c r="CC108" s="212"/>
      <c r="CD108" s="212"/>
      <c r="CE108" s="212"/>
      <c r="CF108" s="212"/>
      <c r="CG108" s="212"/>
      <c r="CH108" s="212"/>
      <c r="CI108" s="212"/>
      <c r="CJ108" s="212"/>
      <c r="CK108" s="212"/>
      <c r="CL108" s="212"/>
      <c r="CM108" s="212"/>
      <c r="CN108" s="212"/>
      <c r="CO108" s="212"/>
      <c r="CP108" s="212"/>
      <c r="CQ108" s="212"/>
      <c r="CR108" s="212"/>
      <c r="CS108" s="212"/>
      <c r="CT108" s="212"/>
      <c r="CU108" s="212"/>
      <c r="CV108" s="212"/>
      <c r="CW108" s="212"/>
      <c r="CX108" s="212"/>
      <c r="CY108" s="212"/>
      <c r="CZ108" s="212"/>
      <c r="DA108" s="212"/>
      <c r="DB108" s="212"/>
      <c r="DC108" s="212"/>
      <c r="DD108" s="212"/>
      <c r="DE108" s="212"/>
      <c r="DF108" s="212"/>
      <c r="DG108" s="212"/>
      <c r="DH108" s="212"/>
      <c r="DI108" s="212"/>
      <c r="DJ108" s="212"/>
      <c r="DK108" s="212"/>
      <c r="DL108" s="212"/>
      <c r="DM108" s="212"/>
      <c r="DN108" s="212"/>
      <c r="DO108" s="212"/>
      <c r="DP108" s="212"/>
      <c r="DQ108" s="212"/>
      <c r="DR108" s="212"/>
      <c r="DS108" s="212"/>
      <c r="DT108" s="212"/>
      <c r="DU108" s="212"/>
      <c r="DV108" s="212"/>
      <c r="DW108" s="212"/>
      <c r="DX108" s="212"/>
      <c r="DY108" s="212"/>
      <c r="DZ108" s="212"/>
      <c r="EA108" s="212"/>
      <c r="EB108" s="212"/>
      <c r="EC108" s="212"/>
      <c r="ED108" s="212"/>
      <c r="EE108" s="212"/>
      <c r="EF108" s="212"/>
      <c r="EG108" s="212"/>
      <c r="EH108" s="212"/>
      <c r="EI108" s="212"/>
      <c r="EJ108" s="212"/>
      <c r="EK108" s="212"/>
      <c r="EL108" s="212"/>
      <c r="EM108" s="212"/>
      <c r="EN108" s="212"/>
      <c r="EO108" s="212"/>
      <c r="EP108" s="212"/>
      <c r="EQ108" s="212"/>
      <c r="ER108" s="212"/>
      <c r="ES108" s="212"/>
      <c r="ET108" s="212"/>
      <c r="EU108" s="212"/>
      <c r="EV108" s="212"/>
      <c r="EW108" s="212"/>
      <c r="EX108" s="212"/>
      <c r="EY108" s="212"/>
      <c r="EZ108" s="212"/>
      <c r="FA108" s="212"/>
      <c r="FB108" s="212"/>
      <c r="FC108" s="212"/>
      <c r="FD108" s="212"/>
      <c r="FE108" s="212"/>
      <c r="FF108" s="212"/>
      <c r="FG108" s="212"/>
      <c r="FH108" s="212"/>
      <c r="FI108" s="212"/>
      <c r="FJ108" s="212"/>
      <c r="FK108" s="212">
        <v>0</v>
      </c>
      <c r="FL108" s="212">
        <v>0</v>
      </c>
      <c r="FM108" s="212">
        <v>0</v>
      </c>
      <c r="FN108" s="212">
        <v>0</v>
      </c>
      <c r="FO108" s="213">
        <v>0</v>
      </c>
      <c r="FP108" s="213">
        <v>0</v>
      </c>
      <c r="FQ108" s="213">
        <v>0</v>
      </c>
      <c r="FR108" s="213">
        <v>0</v>
      </c>
      <c r="FS108" s="215">
        <f t="shared" si="181"/>
        <v>18323499</v>
      </c>
      <c r="FT108" s="215">
        <f t="shared" si="182"/>
        <v>18323499</v>
      </c>
      <c r="FU108" s="215">
        <f t="shared" si="183"/>
        <v>18323499</v>
      </c>
      <c r="FV108" s="215">
        <f t="shared" si="184"/>
        <v>18323499</v>
      </c>
      <c r="FW108" s="216"/>
      <c r="FX108" s="217"/>
    </row>
    <row r="109" spans="1:180" s="218" customFormat="1" ht="26.5" customHeight="1" thickTop="1" thickBot="1" x14ac:dyDescent="0.35">
      <c r="A109" s="214" t="s">
        <v>870</v>
      </c>
      <c r="B109" s="213">
        <f t="shared" si="283"/>
        <v>13800000</v>
      </c>
      <c r="C109" s="212">
        <v>0</v>
      </c>
      <c r="D109" s="212">
        <v>0</v>
      </c>
      <c r="E109" s="212">
        <v>0</v>
      </c>
      <c r="F109" s="212">
        <v>0</v>
      </c>
      <c r="G109" s="212">
        <v>0</v>
      </c>
      <c r="H109" s="212">
        <v>0</v>
      </c>
      <c r="I109" s="212">
        <v>0</v>
      </c>
      <c r="J109" s="212">
        <v>0</v>
      </c>
      <c r="K109" s="212">
        <v>13800000</v>
      </c>
      <c r="L109" s="212">
        <v>13706197</v>
      </c>
      <c r="M109" s="212">
        <v>13706197</v>
      </c>
      <c r="N109" s="212">
        <v>13706197</v>
      </c>
      <c r="O109" s="212">
        <v>0</v>
      </c>
      <c r="P109" s="212">
        <v>0</v>
      </c>
      <c r="Q109" s="212">
        <v>0</v>
      </c>
      <c r="R109" s="212">
        <v>0</v>
      </c>
      <c r="S109" s="212">
        <v>0</v>
      </c>
      <c r="T109" s="212">
        <v>0</v>
      </c>
      <c r="U109" s="212">
        <v>0</v>
      </c>
      <c r="V109" s="212">
        <v>0</v>
      </c>
      <c r="W109" s="212">
        <v>0</v>
      </c>
      <c r="X109" s="212">
        <v>0</v>
      </c>
      <c r="Y109" s="212">
        <v>0</v>
      </c>
      <c r="Z109" s="212">
        <v>0</v>
      </c>
      <c r="AA109" s="212">
        <v>0</v>
      </c>
      <c r="AB109" s="212">
        <v>0</v>
      </c>
      <c r="AC109" s="212">
        <v>0</v>
      </c>
      <c r="AD109" s="212">
        <v>0</v>
      </c>
      <c r="AE109" s="212"/>
      <c r="AF109" s="212"/>
      <c r="AG109" s="212"/>
      <c r="AH109" s="212"/>
      <c r="AI109" s="212"/>
      <c r="AJ109" s="212"/>
      <c r="AK109" s="212"/>
      <c r="AL109" s="212"/>
      <c r="AM109" s="212"/>
      <c r="AN109" s="212"/>
      <c r="AO109" s="212"/>
      <c r="AP109" s="212"/>
      <c r="AQ109" s="212"/>
      <c r="AR109" s="212"/>
      <c r="AS109" s="212"/>
      <c r="AT109" s="212"/>
      <c r="AU109" s="212"/>
      <c r="AV109" s="212"/>
      <c r="AW109" s="212"/>
      <c r="AX109" s="212"/>
      <c r="AY109" s="212"/>
      <c r="AZ109" s="212"/>
      <c r="BA109" s="212"/>
      <c r="BB109" s="212"/>
      <c r="BC109" s="212"/>
      <c r="BD109" s="212"/>
      <c r="BE109" s="212"/>
      <c r="BF109" s="212"/>
      <c r="BG109" s="212"/>
      <c r="BH109" s="212"/>
      <c r="BI109" s="212"/>
      <c r="BJ109" s="212"/>
      <c r="BK109" s="212"/>
      <c r="BL109" s="212"/>
      <c r="BM109" s="212"/>
      <c r="BN109" s="212"/>
      <c r="BO109" s="212"/>
      <c r="BP109" s="212"/>
      <c r="BQ109" s="212"/>
      <c r="BR109" s="212"/>
      <c r="BS109" s="212"/>
      <c r="BT109" s="212"/>
      <c r="BU109" s="212"/>
      <c r="BV109" s="212"/>
      <c r="BW109" s="212"/>
      <c r="BX109" s="212"/>
      <c r="BY109" s="212"/>
      <c r="BZ109" s="212"/>
      <c r="CA109" s="212"/>
      <c r="CB109" s="212"/>
      <c r="CC109" s="212"/>
      <c r="CD109" s="212"/>
      <c r="CE109" s="212"/>
      <c r="CF109" s="212"/>
      <c r="CG109" s="212"/>
      <c r="CH109" s="212"/>
      <c r="CI109" s="212"/>
      <c r="CJ109" s="212"/>
      <c r="CK109" s="212"/>
      <c r="CL109" s="212"/>
      <c r="CM109" s="212"/>
      <c r="CN109" s="212"/>
      <c r="CO109" s="212"/>
      <c r="CP109" s="212"/>
      <c r="CQ109" s="212"/>
      <c r="CR109" s="212"/>
      <c r="CS109" s="212"/>
      <c r="CT109" s="212"/>
      <c r="CU109" s="212"/>
      <c r="CV109" s="212"/>
      <c r="CW109" s="212"/>
      <c r="CX109" s="212"/>
      <c r="CY109" s="212"/>
      <c r="CZ109" s="212"/>
      <c r="DA109" s="212"/>
      <c r="DB109" s="212"/>
      <c r="DC109" s="212"/>
      <c r="DD109" s="212"/>
      <c r="DE109" s="212"/>
      <c r="DF109" s="212"/>
      <c r="DG109" s="212"/>
      <c r="DH109" s="212"/>
      <c r="DI109" s="212"/>
      <c r="DJ109" s="212"/>
      <c r="DK109" s="212"/>
      <c r="DL109" s="212"/>
      <c r="DM109" s="212"/>
      <c r="DN109" s="212"/>
      <c r="DO109" s="212"/>
      <c r="DP109" s="212"/>
      <c r="DQ109" s="212"/>
      <c r="DR109" s="212"/>
      <c r="DS109" s="212"/>
      <c r="DT109" s="212"/>
      <c r="DU109" s="212"/>
      <c r="DV109" s="212"/>
      <c r="DW109" s="212"/>
      <c r="DX109" s="212"/>
      <c r="DY109" s="212"/>
      <c r="DZ109" s="212"/>
      <c r="EA109" s="212"/>
      <c r="EB109" s="212"/>
      <c r="EC109" s="212"/>
      <c r="ED109" s="212"/>
      <c r="EE109" s="212"/>
      <c r="EF109" s="212"/>
      <c r="EG109" s="212"/>
      <c r="EH109" s="212"/>
      <c r="EI109" s="212"/>
      <c r="EJ109" s="212"/>
      <c r="EK109" s="212"/>
      <c r="EL109" s="212"/>
      <c r="EM109" s="212"/>
      <c r="EN109" s="212"/>
      <c r="EO109" s="212"/>
      <c r="EP109" s="212"/>
      <c r="EQ109" s="212"/>
      <c r="ER109" s="212"/>
      <c r="ES109" s="212"/>
      <c r="ET109" s="212"/>
      <c r="EU109" s="212"/>
      <c r="EV109" s="212"/>
      <c r="EW109" s="212"/>
      <c r="EX109" s="212"/>
      <c r="EY109" s="212"/>
      <c r="EZ109" s="212"/>
      <c r="FA109" s="212"/>
      <c r="FB109" s="212"/>
      <c r="FC109" s="212"/>
      <c r="FD109" s="212"/>
      <c r="FE109" s="212"/>
      <c r="FF109" s="212"/>
      <c r="FG109" s="212"/>
      <c r="FH109" s="212"/>
      <c r="FI109" s="212"/>
      <c r="FJ109" s="212"/>
      <c r="FK109" s="212">
        <v>0</v>
      </c>
      <c r="FL109" s="212">
        <v>0</v>
      </c>
      <c r="FM109" s="212">
        <v>0</v>
      </c>
      <c r="FN109" s="212">
        <v>0</v>
      </c>
      <c r="FO109" s="213">
        <v>0</v>
      </c>
      <c r="FP109" s="213">
        <v>0</v>
      </c>
      <c r="FQ109" s="213">
        <v>0</v>
      </c>
      <c r="FR109" s="213">
        <v>0</v>
      </c>
      <c r="FS109" s="215">
        <f t="shared" si="181"/>
        <v>13800000</v>
      </c>
      <c r="FT109" s="215">
        <f t="shared" si="182"/>
        <v>13706197</v>
      </c>
      <c r="FU109" s="215">
        <f t="shared" si="183"/>
        <v>13706197</v>
      </c>
      <c r="FV109" s="215">
        <f t="shared" si="184"/>
        <v>13706197</v>
      </c>
      <c r="FW109" s="216"/>
      <c r="FX109" s="217"/>
    </row>
    <row r="110" spans="1:180" s="218" customFormat="1" ht="27" thickTop="1" thickBot="1" x14ac:dyDescent="0.35">
      <c r="A110" s="214" t="s">
        <v>871</v>
      </c>
      <c r="B110" s="213">
        <f t="shared" si="283"/>
        <v>0</v>
      </c>
      <c r="C110" s="212">
        <v>0</v>
      </c>
      <c r="D110" s="212">
        <v>0</v>
      </c>
      <c r="E110" s="212">
        <v>0</v>
      </c>
      <c r="F110" s="212">
        <v>0</v>
      </c>
      <c r="G110" s="212">
        <v>0</v>
      </c>
      <c r="H110" s="212">
        <v>0</v>
      </c>
      <c r="I110" s="212">
        <v>0</v>
      </c>
      <c r="J110" s="212">
        <v>0</v>
      </c>
      <c r="K110" s="212"/>
      <c r="L110" s="212"/>
      <c r="M110" s="212"/>
      <c r="N110" s="212"/>
      <c r="O110" s="212">
        <v>0</v>
      </c>
      <c r="P110" s="212">
        <v>0</v>
      </c>
      <c r="Q110" s="212">
        <v>0</v>
      </c>
      <c r="R110" s="212">
        <v>0</v>
      </c>
      <c r="S110" s="212">
        <v>0</v>
      </c>
      <c r="T110" s="212">
        <v>0</v>
      </c>
      <c r="U110" s="212">
        <v>0</v>
      </c>
      <c r="V110" s="212">
        <v>0</v>
      </c>
      <c r="W110" s="212">
        <v>0</v>
      </c>
      <c r="X110" s="212">
        <v>0</v>
      </c>
      <c r="Y110" s="212">
        <v>0</v>
      </c>
      <c r="Z110" s="212">
        <v>0</v>
      </c>
      <c r="AA110" s="212">
        <v>0</v>
      </c>
      <c r="AB110" s="212">
        <v>0</v>
      </c>
      <c r="AC110" s="212">
        <v>0</v>
      </c>
      <c r="AD110" s="212">
        <v>0</v>
      </c>
      <c r="AE110" s="212"/>
      <c r="AF110" s="212"/>
      <c r="AG110" s="212"/>
      <c r="AH110" s="212"/>
      <c r="AI110" s="212"/>
      <c r="AJ110" s="212"/>
      <c r="AK110" s="212"/>
      <c r="AL110" s="212"/>
      <c r="AM110" s="212"/>
      <c r="AN110" s="212"/>
      <c r="AO110" s="212"/>
      <c r="AP110" s="212"/>
      <c r="AQ110" s="212"/>
      <c r="AR110" s="212"/>
      <c r="AS110" s="212"/>
      <c r="AT110" s="212"/>
      <c r="AU110" s="212"/>
      <c r="AV110" s="212"/>
      <c r="AW110" s="212"/>
      <c r="AX110" s="212"/>
      <c r="AY110" s="212"/>
      <c r="AZ110" s="212"/>
      <c r="BA110" s="212"/>
      <c r="BB110" s="212"/>
      <c r="BC110" s="212"/>
      <c r="BD110" s="212"/>
      <c r="BE110" s="212"/>
      <c r="BF110" s="212"/>
      <c r="BG110" s="212"/>
      <c r="BH110" s="212"/>
      <c r="BI110" s="212"/>
      <c r="BJ110" s="212"/>
      <c r="BK110" s="212"/>
      <c r="BL110" s="212"/>
      <c r="BM110" s="212"/>
      <c r="BN110" s="212"/>
      <c r="BO110" s="212"/>
      <c r="BP110" s="212"/>
      <c r="BQ110" s="212"/>
      <c r="BR110" s="212"/>
      <c r="BS110" s="212"/>
      <c r="BT110" s="212"/>
      <c r="BU110" s="212"/>
      <c r="BV110" s="212"/>
      <c r="BW110" s="212"/>
      <c r="BX110" s="212"/>
      <c r="BY110" s="212"/>
      <c r="BZ110" s="212"/>
      <c r="CA110" s="212"/>
      <c r="CB110" s="212"/>
      <c r="CC110" s="212"/>
      <c r="CD110" s="212"/>
      <c r="CE110" s="212"/>
      <c r="CF110" s="212"/>
      <c r="CG110" s="212"/>
      <c r="CH110" s="212"/>
      <c r="CI110" s="212"/>
      <c r="CJ110" s="212"/>
      <c r="CK110" s="212"/>
      <c r="CL110" s="212"/>
      <c r="CM110" s="212"/>
      <c r="CN110" s="212"/>
      <c r="CO110" s="212"/>
      <c r="CP110" s="212"/>
      <c r="CQ110" s="212"/>
      <c r="CR110" s="212"/>
      <c r="CS110" s="212"/>
      <c r="CT110" s="212"/>
      <c r="CU110" s="212"/>
      <c r="CV110" s="212"/>
      <c r="CW110" s="212"/>
      <c r="CX110" s="212"/>
      <c r="CY110" s="212"/>
      <c r="CZ110" s="212"/>
      <c r="DA110" s="212"/>
      <c r="DB110" s="212"/>
      <c r="DC110" s="212"/>
      <c r="DD110" s="212"/>
      <c r="DE110" s="212"/>
      <c r="DF110" s="212"/>
      <c r="DG110" s="212"/>
      <c r="DH110" s="212"/>
      <c r="DI110" s="212"/>
      <c r="DJ110" s="212"/>
      <c r="DK110" s="212"/>
      <c r="DL110" s="212"/>
      <c r="DM110" s="212"/>
      <c r="DN110" s="212"/>
      <c r="DO110" s="212"/>
      <c r="DP110" s="212"/>
      <c r="DQ110" s="212"/>
      <c r="DR110" s="212"/>
      <c r="DS110" s="212"/>
      <c r="DT110" s="212"/>
      <c r="DU110" s="212"/>
      <c r="DV110" s="212"/>
      <c r="DW110" s="212"/>
      <c r="DX110" s="212"/>
      <c r="DY110" s="212"/>
      <c r="DZ110" s="212"/>
      <c r="EA110" s="212"/>
      <c r="EB110" s="212"/>
      <c r="EC110" s="212"/>
      <c r="ED110" s="212"/>
      <c r="EE110" s="212"/>
      <c r="EF110" s="212"/>
      <c r="EG110" s="212"/>
      <c r="EH110" s="212"/>
      <c r="EI110" s="212"/>
      <c r="EJ110" s="212"/>
      <c r="EK110" s="212"/>
      <c r="EL110" s="212"/>
      <c r="EM110" s="212"/>
      <c r="EN110" s="212"/>
      <c r="EO110" s="212"/>
      <c r="EP110" s="212"/>
      <c r="EQ110" s="212"/>
      <c r="ER110" s="212"/>
      <c r="ES110" s="212"/>
      <c r="ET110" s="212"/>
      <c r="EU110" s="212"/>
      <c r="EV110" s="212"/>
      <c r="EW110" s="212"/>
      <c r="EX110" s="212"/>
      <c r="EY110" s="212"/>
      <c r="EZ110" s="212"/>
      <c r="FA110" s="212"/>
      <c r="FB110" s="212"/>
      <c r="FC110" s="212"/>
      <c r="FD110" s="212"/>
      <c r="FE110" s="212"/>
      <c r="FF110" s="212"/>
      <c r="FG110" s="212"/>
      <c r="FH110" s="212"/>
      <c r="FI110" s="212"/>
      <c r="FJ110" s="212"/>
      <c r="FK110" s="212">
        <v>0</v>
      </c>
      <c r="FL110" s="212">
        <v>0</v>
      </c>
      <c r="FM110" s="212">
        <v>0</v>
      </c>
      <c r="FN110" s="212">
        <v>0</v>
      </c>
      <c r="FO110" s="213">
        <v>0</v>
      </c>
      <c r="FP110" s="213">
        <v>0</v>
      </c>
      <c r="FQ110" s="213">
        <v>0</v>
      </c>
      <c r="FR110" s="213">
        <v>0</v>
      </c>
      <c r="FS110" s="215">
        <f t="shared" si="181"/>
        <v>0</v>
      </c>
      <c r="FT110" s="215">
        <f t="shared" si="182"/>
        <v>0</v>
      </c>
      <c r="FU110" s="215">
        <f t="shared" si="183"/>
        <v>0</v>
      </c>
      <c r="FV110" s="215">
        <f t="shared" si="184"/>
        <v>0</v>
      </c>
      <c r="FW110" s="216"/>
      <c r="FX110" s="217"/>
    </row>
    <row r="111" spans="1:180" s="218" customFormat="1" ht="27" thickTop="1" thickBot="1" x14ac:dyDescent="0.35">
      <c r="A111" s="214" t="s">
        <v>872</v>
      </c>
      <c r="B111" s="213">
        <f t="shared" si="283"/>
        <v>174457262</v>
      </c>
      <c r="C111" s="212">
        <v>0</v>
      </c>
      <c r="D111" s="212">
        <v>0</v>
      </c>
      <c r="E111" s="212">
        <v>0</v>
      </c>
      <c r="F111" s="212">
        <v>0</v>
      </c>
      <c r="G111" s="212">
        <v>0</v>
      </c>
      <c r="H111" s="212">
        <v>0</v>
      </c>
      <c r="I111" s="212">
        <v>0</v>
      </c>
      <c r="J111" s="212">
        <v>0</v>
      </c>
      <c r="K111" s="212">
        <v>124825587</v>
      </c>
      <c r="L111" s="212">
        <v>108497236</v>
      </c>
      <c r="M111" s="212">
        <v>108497236</v>
      </c>
      <c r="N111" s="212">
        <v>106796058</v>
      </c>
      <c r="O111" s="212">
        <v>0</v>
      </c>
      <c r="P111" s="212">
        <v>0</v>
      </c>
      <c r="Q111" s="212">
        <v>0</v>
      </c>
      <c r="R111" s="212">
        <v>0</v>
      </c>
      <c r="S111" s="212">
        <v>0</v>
      </c>
      <c r="T111" s="212">
        <v>0</v>
      </c>
      <c r="U111" s="212">
        <v>0</v>
      </c>
      <c r="V111" s="212">
        <v>0</v>
      </c>
      <c r="W111" s="212">
        <v>0</v>
      </c>
      <c r="X111" s="212">
        <v>0</v>
      </c>
      <c r="Y111" s="212">
        <v>0</v>
      </c>
      <c r="Z111" s="212">
        <v>0</v>
      </c>
      <c r="AA111" s="212">
        <v>0</v>
      </c>
      <c r="AB111" s="212">
        <v>0</v>
      </c>
      <c r="AC111" s="212">
        <v>0</v>
      </c>
      <c r="AD111" s="212">
        <v>0</v>
      </c>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v>36703836</v>
      </c>
      <c r="BD111" s="212">
        <v>36703836</v>
      </c>
      <c r="BE111" s="212">
        <v>36703836</v>
      </c>
      <c r="BF111" s="212">
        <v>36703836</v>
      </c>
      <c r="BG111" s="212"/>
      <c r="BH111" s="212"/>
      <c r="BI111" s="212"/>
      <c r="BJ111" s="212"/>
      <c r="BK111" s="212"/>
      <c r="BL111" s="212"/>
      <c r="BM111" s="212"/>
      <c r="BN111" s="212"/>
      <c r="BO111" s="212"/>
      <c r="BP111" s="212"/>
      <c r="BQ111" s="212"/>
      <c r="BR111" s="212"/>
      <c r="BS111" s="212"/>
      <c r="BT111" s="212"/>
      <c r="BU111" s="212"/>
      <c r="BV111" s="212"/>
      <c r="BW111" s="212"/>
      <c r="BX111" s="212"/>
      <c r="BY111" s="212"/>
      <c r="BZ111" s="212"/>
      <c r="CA111" s="212"/>
      <c r="CB111" s="212"/>
      <c r="CC111" s="212"/>
      <c r="CD111" s="212"/>
      <c r="CE111" s="212"/>
      <c r="CF111" s="212"/>
      <c r="CG111" s="212"/>
      <c r="CH111" s="212"/>
      <c r="CI111" s="212"/>
      <c r="CJ111" s="212"/>
      <c r="CK111" s="212"/>
      <c r="CL111" s="212"/>
      <c r="CM111" s="212"/>
      <c r="CN111" s="212"/>
      <c r="CO111" s="212"/>
      <c r="CP111" s="212"/>
      <c r="CQ111" s="212"/>
      <c r="CR111" s="212"/>
      <c r="CS111" s="212"/>
      <c r="CT111" s="212"/>
      <c r="CU111" s="212"/>
      <c r="CV111" s="212"/>
      <c r="CW111" s="212"/>
      <c r="CX111" s="212"/>
      <c r="CY111" s="212"/>
      <c r="CZ111" s="212"/>
      <c r="DA111" s="212"/>
      <c r="DB111" s="212"/>
      <c r="DC111" s="212"/>
      <c r="DD111" s="212"/>
      <c r="DE111" s="212"/>
      <c r="DF111" s="212"/>
      <c r="DG111" s="212"/>
      <c r="DH111" s="212"/>
      <c r="DI111" s="212"/>
      <c r="DJ111" s="212"/>
      <c r="DK111" s="212">
        <v>12927839</v>
      </c>
      <c r="DL111" s="212">
        <v>12547746</v>
      </c>
      <c r="DM111" s="212">
        <v>12547746</v>
      </c>
      <c r="DN111" s="212">
        <v>0</v>
      </c>
      <c r="DO111" s="212"/>
      <c r="DP111" s="212"/>
      <c r="DQ111" s="212"/>
      <c r="DR111" s="212"/>
      <c r="DS111" s="212"/>
      <c r="DT111" s="212"/>
      <c r="DU111" s="212"/>
      <c r="DV111" s="212"/>
      <c r="DW111" s="212"/>
      <c r="DX111" s="212"/>
      <c r="DY111" s="212"/>
      <c r="DZ111" s="212"/>
      <c r="EA111" s="212"/>
      <c r="EB111" s="212"/>
      <c r="EC111" s="212"/>
      <c r="ED111" s="212"/>
      <c r="EE111" s="212"/>
      <c r="EF111" s="212"/>
      <c r="EG111" s="212"/>
      <c r="EH111" s="212"/>
      <c r="EI111" s="212"/>
      <c r="EJ111" s="212"/>
      <c r="EK111" s="212"/>
      <c r="EL111" s="212"/>
      <c r="EM111" s="212"/>
      <c r="EN111" s="212"/>
      <c r="EO111" s="212"/>
      <c r="EP111" s="212"/>
      <c r="EQ111" s="212"/>
      <c r="ER111" s="212"/>
      <c r="ES111" s="212"/>
      <c r="ET111" s="212"/>
      <c r="EU111" s="212"/>
      <c r="EV111" s="212"/>
      <c r="EW111" s="212"/>
      <c r="EX111" s="212"/>
      <c r="EY111" s="212"/>
      <c r="EZ111" s="212"/>
      <c r="FA111" s="212"/>
      <c r="FB111" s="212"/>
      <c r="FC111" s="212"/>
      <c r="FD111" s="212"/>
      <c r="FE111" s="212"/>
      <c r="FF111" s="212"/>
      <c r="FG111" s="212"/>
      <c r="FH111" s="212"/>
      <c r="FI111" s="212"/>
      <c r="FJ111" s="212"/>
      <c r="FK111" s="212">
        <v>0</v>
      </c>
      <c r="FL111" s="212">
        <v>0</v>
      </c>
      <c r="FM111" s="212">
        <v>0</v>
      </c>
      <c r="FN111" s="212">
        <v>0</v>
      </c>
      <c r="FO111" s="213">
        <v>0</v>
      </c>
      <c r="FP111" s="213">
        <v>0</v>
      </c>
      <c r="FQ111" s="213">
        <v>0</v>
      </c>
      <c r="FR111" s="213">
        <v>0</v>
      </c>
      <c r="FS111" s="215">
        <f t="shared" si="181"/>
        <v>174457262</v>
      </c>
      <c r="FT111" s="215">
        <f t="shared" si="182"/>
        <v>157748818</v>
      </c>
      <c r="FU111" s="215">
        <f t="shared" si="183"/>
        <v>157748818</v>
      </c>
      <c r="FV111" s="215">
        <f t="shared" si="184"/>
        <v>143499894</v>
      </c>
      <c r="FW111" s="216"/>
      <c r="FX111" s="217"/>
    </row>
    <row r="112" spans="1:180" s="218" customFormat="1" ht="27" thickTop="1" thickBot="1" x14ac:dyDescent="0.35">
      <c r="A112" s="214" t="s">
        <v>809</v>
      </c>
      <c r="B112" s="213">
        <f t="shared" si="283"/>
        <v>24431332</v>
      </c>
      <c r="C112" s="212">
        <v>0</v>
      </c>
      <c r="D112" s="212">
        <v>0</v>
      </c>
      <c r="E112" s="212">
        <v>0</v>
      </c>
      <c r="F112" s="212">
        <v>0</v>
      </c>
      <c r="G112" s="212">
        <v>0</v>
      </c>
      <c r="H112" s="212">
        <v>0</v>
      </c>
      <c r="I112" s="212">
        <v>0</v>
      </c>
      <c r="J112" s="212">
        <v>0</v>
      </c>
      <c r="K112" s="212"/>
      <c r="L112" s="212"/>
      <c r="M112" s="212"/>
      <c r="N112" s="212"/>
      <c r="O112" s="212">
        <v>0</v>
      </c>
      <c r="P112" s="212">
        <v>0</v>
      </c>
      <c r="Q112" s="212">
        <v>0</v>
      </c>
      <c r="R112" s="212">
        <v>0</v>
      </c>
      <c r="S112" s="212">
        <v>0</v>
      </c>
      <c r="T112" s="212">
        <v>0</v>
      </c>
      <c r="U112" s="212">
        <v>0</v>
      </c>
      <c r="V112" s="212">
        <v>0</v>
      </c>
      <c r="W112" s="212">
        <v>0</v>
      </c>
      <c r="X112" s="212">
        <v>0</v>
      </c>
      <c r="Y112" s="212">
        <v>0</v>
      </c>
      <c r="Z112" s="212">
        <v>0</v>
      </c>
      <c r="AA112" s="212">
        <v>0</v>
      </c>
      <c r="AB112" s="212">
        <v>0</v>
      </c>
      <c r="AC112" s="212">
        <v>0</v>
      </c>
      <c r="AD112" s="212">
        <v>0</v>
      </c>
      <c r="AE112" s="212"/>
      <c r="AF112" s="212"/>
      <c r="AG112" s="212"/>
      <c r="AH112" s="212"/>
      <c r="AI112" s="212"/>
      <c r="AJ112" s="212"/>
      <c r="AK112" s="212"/>
      <c r="AL112" s="212"/>
      <c r="AM112" s="212"/>
      <c r="AN112" s="212"/>
      <c r="AO112" s="212"/>
      <c r="AP112" s="212"/>
      <c r="AQ112" s="212"/>
      <c r="AR112" s="212"/>
      <c r="AS112" s="212"/>
      <c r="AT112" s="212"/>
      <c r="AU112" s="212"/>
      <c r="AV112" s="212"/>
      <c r="AW112" s="212"/>
      <c r="AX112" s="212"/>
      <c r="AY112" s="212"/>
      <c r="AZ112" s="212"/>
      <c r="BA112" s="212"/>
      <c r="BB112" s="212"/>
      <c r="BC112" s="212">
        <v>24431332</v>
      </c>
      <c r="BD112" s="212">
        <v>24431332</v>
      </c>
      <c r="BE112" s="212">
        <v>24431332</v>
      </c>
      <c r="BF112" s="212">
        <v>24431332</v>
      </c>
      <c r="BG112" s="212"/>
      <c r="BH112" s="212"/>
      <c r="BI112" s="212"/>
      <c r="BJ112" s="212"/>
      <c r="BK112" s="212"/>
      <c r="BL112" s="212"/>
      <c r="BM112" s="212"/>
      <c r="BN112" s="212"/>
      <c r="BO112" s="212"/>
      <c r="BP112" s="212"/>
      <c r="BQ112" s="212"/>
      <c r="BR112" s="212"/>
      <c r="BS112" s="212"/>
      <c r="BT112" s="212"/>
      <c r="BU112" s="212"/>
      <c r="BV112" s="212"/>
      <c r="BW112" s="212"/>
      <c r="BX112" s="212"/>
      <c r="BY112" s="212"/>
      <c r="BZ112" s="212"/>
      <c r="CA112" s="212"/>
      <c r="CB112" s="212"/>
      <c r="CC112" s="212"/>
      <c r="CD112" s="212"/>
      <c r="CE112" s="212"/>
      <c r="CF112" s="212"/>
      <c r="CG112" s="212"/>
      <c r="CH112" s="212"/>
      <c r="CI112" s="212"/>
      <c r="CJ112" s="212"/>
      <c r="CK112" s="212"/>
      <c r="CL112" s="212"/>
      <c r="CM112" s="212"/>
      <c r="CN112" s="212"/>
      <c r="CO112" s="212"/>
      <c r="CP112" s="212"/>
      <c r="CQ112" s="212"/>
      <c r="CR112" s="212"/>
      <c r="CS112" s="212"/>
      <c r="CT112" s="212"/>
      <c r="CU112" s="212"/>
      <c r="CV112" s="212"/>
      <c r="CW112" s="212"/>
      <c r="CX112" s="212"/>
      <c r="CY112" s="212"/>
      <c r="CZ112" s="212"/>
      <c r="DA112" s="212"/>
      <c r="DB112" s="212"/>
      <c r="DC112" s="212"/>
      <c r="DD112" s="212"/>
      <c r="DE112" s="212"/>
      <c r="DF112" s="212"/>
      <c r="DG112" s="212"/>
      <c r="DH112" s="212"/>
      <c r="DI112" s="212"/>
      <c r="DJ112" s="212"/>
      <c r="DK112" s="212"/>
      <c r="DL112" s="212"/>
      <c r="DM112" s="212"/>
      <c r="DN112" s="212"/>
      <c r="DO112" s="212"/>
      <c r="DP112" s="212"/>
      <c r="DQ112" s="212"/>
      <c r="DR112" s="212"/>
      <c r="DS112" s="212"/>
      <c r="DT112" s="212"/>
      <c r="DU112" s="212"/>
      <c r="DV112" s="212"/>
      <c r="DW112" s="212"/>
      <c r="DX112" s="212"/>
      <c r="DY112" s="212"/>
      <c r="DZ112" s="212"/>
      <c r="EA112" s="212"/>
      <c r="EB112" s="212"/>
      <c r="EC112" s="212"/>
      <c r="ED112" s="212"/>
      <c r="EE112" s="212"/>
      <c r="EF112" s="212"/>
      <c r="EG112" s="212"/>
      <c r="EH112" s="212"/>
      <c r="EI112" s="212"/>
      <c r="EJ112" s="212"/>
      <c r="EK112" s="212"/>
      <c r="EL112" s="212"/>
      <c r="EM112" s="212"/>
      <c r="EN112" s="212"/>
      <c r="EO112" s="212"/>
      <c r="EP112" s="212"/>
      <c r="EQ112" s="212"/>
      <c r="ER112" s="212"/>
      <c r="ES112" s="212"/>
      <c r="ET112" s="212"/>
      <c r="EU112" s="212"/>
      <c r="EV112" s="212"/>
      <c r="EW112" s="212"/>
      <c r="EX112" s="212"/>
      <c r="EY112" s="212"/>
      <c r="EZ112" s="212"/>
      <c r="FA112" s="212"/>
      <c r="FB112" s="212"/>
      <c r="FC112" s="212"/>
      <c r="FD112" s="212"/>
      <c r="FE112" s="212"/>
      <c r="FF112" s="212"/>
      <c r="FG112" s="212"/>
      <c r="FH112" s="212"/>
      <c r="FI112" s="212"/>
      <c r="FJ112" s="212"/>
      <c r="FK112" s="212">
        <v>0</v>
      </c>
      <c r="FL112" s="212">
        <v>0</v>
      </c>
      <c r="FM112" s="212">
        <v>0</v>
      </c>
      <c r="FN112" s="212">
        <v>0</v>
      </c>
      <c r="FO112" s="213">
        <v>0</v>
      </c>
      <c r="FP112" s="213">
        <v>0</v>
      </c>
      <c r="FQ112" s="213">
        <v>0</v>
      </c>
      <c r="FR112" s="213">
        <v>0</v>
      </c>
      <c r="FS112" s="215">
        <f t="shared" si="181"/>
        <v>24431332</v>
      </c>
      <c r="FT112" s="215">
        <f t="shared" si="182"/>
        <v>24431332</v>
      </c>
      <c r="FU112" s="215">
        <f t="shared" si="183"/>
        <v>24431332</v>
      </c>
      <c r="FV112" s="215">
        <f t="shared" si="184"/>
        <v>24431332</v>
      </c>
      <c r="FW112" s="216"/>
      <c r="FX112" s="217"/>
    </row>
    <row r="113" spans="1:199" s="218" customFormat="1" ht="14" thickTop="1" thickBot="1" x14ac:dyDescent="0.35">
      <c r="A113" s="214" t="s">
        <v>873</v>
      </c>
      <c r="B113" s="213">
        <f t="shared" si="283"/>
        <v>49137574</v>
      </c>
      <c r="C113" s="212">
        <v>0</v>
      </c>
      <c r="D113" s="212">
        <v>0</v>
      </c>
      <c r="E113" s="212">
        <v>0</v>
      </c>
      <c r="F113" s="212">
        <v>0</v>
      </c>
      <c r="G113" s="212">
        <v>0</v>
      </c>
      <c r="H113" s="212">
        <v>0</v>
      </c>
      <c r="I113" s="212">
        <v>0</v>
      </c>
      <c r="J113" s="212">
        <v>0</v>
      </c>
      <c r="K113" s="212">
        <v>19000000</v>
      </c>
      <c r="L113" s="212">
        <v>14514898</v>
      </c>
      <c r="M113" s="212">
        <v>14514898</v>
      </c>
      <c r="N113" s="212">
        <v>9122240</v>
      </c>
      <c r="O113" s="212">
        <v>0</v>
      </c>
      <c r="P113" s="212">
        <v>0</v>
      </c>
      <c r="Q113" s="212">
        <v>0</v>
      </c>
      <c r="R113" s="212">
        <v>0</v>
      </c>
      <c r="S113" s="212">
        <v>0</v>
      </c>
      <c r="T113" s="212">
        <v>0</v>
      </c>
      <c r="U113" s="212">
        <v>0</v>
      </c>
      <c r="V113" s="212">
        <v>0</v>
      </c>
      <c r="W113" s="212">
        <v>0</v>
      </c>
      <c r="X113" s="212">
        <v>0</v>
      </c>
      <c r="Y113" s="212">
        <v>0</v>
      </c>
      <c r="Z113" s="212">
        <v>0</v>
      </c>
      <c r="AA113" s="212">
        <v>0</v>
      </c>
      <c r="AB113" s="212">
        <v>0</v>
      </c>
      <c r="AC113" s="212">
        <v>0</v>
      </c>
      <c r="AD113" s="212">
        <v>0</v>
      </c>
      <c r="AE113" s="212"/>
      <c r="AF113" s="212"/>
      <c r="AG113" s="212"/>
      <c r="AH113" s="212"/>
      <c r="AI113" s="212"/>
      <c r="AJ113" s="212"/>
      <c r="AK113" s="212"/>
      <c r="AL113" s="212"/>
      <c r="AM113" s="212"/>
      <c r="AN113" s="212"/>
      <c r="AO113" s="212"/>
      <c r="AP113" s="212"/>
      <c r="AQ113" s="212"/>
      <c r="AR113" s="212"/>
      <c r="AS113" s="212"/>
      <c r="AT113" s="212"/>
      <c r="AU113" s="212"/>
      <c r="AV113" s="212"/>
      <c r="AW113" s="212"/>
      <c r="AX113" s="212"/>
      <c r="AY113" s="212"/>
      <c r="AZ113" s="212"/>
      <c r="BA113" s="212"/>
      <c r="BB113" s="212"/>
      <c r="BC113" s="212">
        <v>21910467</v>
      </c>
      <c r="BD113" s="212">
        <v>21910467</v>
      </c>
      <c r="BE113" s="212">
        <v>21910467</v>
      </c>
      <c r="BF113" s="212">
        <v>21910467</v>
      </c>
      <c r="BG113" s="212"/>
      <c r="BH113" s="212"/>
      <c r="BI113" s="212"/>
      <c r="BJ113" s="212"/>
      <c r="BK113" s="212"/>
      <c r="BL113" s="212"/>
      <c r="BM113" s="212"/>
      <c r="BN113" s="212"/>
      <c r="BO113" s="212"/>
      <c r="BP113" s="212"/>
      <c r="BQ113" s="212"/>
      <c r="BR113" s="212"/>
      <c r="BS113" s="212"/>
      <c r="BT113" s="212"/>
      <c r="BU113" s="212"/>
      <c r="BV113" s="212"/>
      <c r="BW113" s="212"/>
      <c r="BX113" s="212"/>
      <c r="BY113" s="212"/>
      <c r="BZ113" s="212"/>
      <c r="CA113" s="212"/>
      <c r="CB113" s="212"/>
      <c r="CC113" s="212"/>
      <c r="CD113" s="212"/>
      <c r="CE113" s="212"/>
      <c r="CF113" s="212"/>
      <c r="CG113" s="212"/>
      <c r="CH113" s="212"/>
      <c r="CI113" s="212"/>
      <c r="CJ113" s="212"/>
      <c r="CK113" s="212"/>
      <c r="CL113" s="212"/>
      <c r="CM113" s="212"/>
      <c r="CN113" s="212"/>
      <c r="CO113" s="212"/>
      <c r="CP113" s="212"/>
      <c r="CQ113" s="212"/>
      <c r="CR113" s="212"/>
      <c r="CS113" s="212"/>
      <c r="CT113" s="212"/>
      <c r="CU113" s="212"/>
      <c r="CV113" s="212"/>
      <c r="CW113" s="212"/>
      <c r="CX113" s="212"/>
      <c r="CY113" s="212"/>
      <c r="CZ113" s="212"/>
      <c r="DA113" s="212"/>
      <c r="DB113" s="212"/>
      <c r="DC113" s="212"/>
      <c r="DD113" s="212"/>
      <c r="DE113" s="212"/>
      <c r="DF113" s="212"/>
      <c r="DG113" s="212"/>
      <c r="DH113" s="212"/>
      <c r="DI113" s="212"/>
      <c r="DJ113" s="212"/>
      <c r="DK113" s="212">
        <v>8227107</v>
      </c>
      <c r="DL113" s="212">
        <v>8227107</v>
      </c>
      <c r="DM113" s="212">
        <v>8227107</v>
      </c>
      <c r="DN113" s="212">
        <v>4113554</v>
      </c>
      <c r="DO113" s="212"/>
      <c r="DP113" s="212"/>
      <c r="DQ113" s="212"/>
      <c r="DR113" s="212"/>
      <c r="DS113" s="212"/>
      <c r="DT113" s="212"/>
      <c r="DU113" s="212"/>
      <c r="DV113" s="212"/>
      <c r="DW113" s="212"/>
      <c r="DX113" s="212"/>
      <c r="DY113" s="212"/>
      <c r="DZ113" s="212"/>
      <c r="EA113" s="212"/>
      <c r="EB113" s="212"/>
      <c r="EC113" s="212"/>
      <c r="ED113" s="212"/>
      <c r="EE113" s="212">
        <v>0</v>
      </c>
      <c r="EF113" s="212">
        <v>0</v>
      </c>
      <c r="EG113" s="212">
        <v>0</v>
      </c>
      <c r="EH113" s="212">
        <v>0</v>
      </c>
      <c r="EI113" s="212"/>
      <c r="EJ113" s="212"/>
      <c r="EK113" s="212"/>
      <c r="EL113" s="212"/>
      <c r="EM113" s="212"/>
      <c r="EN113" s="212"/>
      <c r="EO113" s="212"/>
      <c r="EP113" s="212"/>
      <c r="EQ113" s="212"/>
      <c r="ER113" s="212"/>
      <c r="ES113" s="212"/>
      <c r="ET113" s="212"/>
      <c r="EU113" s="212"/>
      <c r="EV113" s="212"/>
      <c r="EW113" s="212"/>
      <c r="EX113" s="212"/>
      <c r="EY113" s="212"/>
      <c r="EZ113" s="212"/>
      <c r="FA113" s="212"/>
      <c r="FB113" s="212"/>
      <c r="FC113" s="212"/>
      <c r="FD113" s="212"/>
      <c r="FE113" s="212"/>
      <c r="FF113" s="212"/>
      <c r="FG113" s="212"/>
      <c r="FH113" s="212"/>
      <c r="FI113" s="212"/>
      <c r="FJ113" s="212"/>
      <c r="FK113" s="212">
        <v>0</v>
      </c>
      <c r="FL113" s="212">
        <v>0</v>
      </c>
      <c r="FM113" s="212">
        <v>0</v>
      </c>
      <c r="FN113" s="212">
        <v>0</v>
      </c>
      <c r="FO113" s="213">
        <v>0</v>
      </c>
      <c r="FP113" s="213">
        <v>0</v>
      </c>
      <c r="FQ113" s="213">
        <v>0</v>
      </c>
      <c r="FR113" s="213">
        <v>0</v>
      </c>
      <c r="FS113" s="215">
        <f t="shared" si="181"/>
        <v>49137574</v>
      </c>
      <c r="FT113" s="215">
        <f t="shared" si="182"/>
        <v>44652472</v>
      </c>
      <c r="FU113" s="215">
        <f t="shared" si="183"/>
        <v>44652472</v>
      </c>
      <c r="FV113" s="215">
        <f t="shared" si="184"/>
        <v>35146261</v>
      </c>
      <c r="FW113" s="216"/>
      <c r="FX113" s="217"/>
    </row>
    <row r="114" spans="1:199" s="218" customFormat="1" ht="27" thickTop="1" thickBot="1" x14ac:dyDescent="0.35">
      <c r="A114" s="214" t="s">
        <v>874</v>
      </c>
      <c r="B114" s="213">
        <f t="shared" si="283"/>
        <v>18323499</v>
      </c>
      <c r="C114" s="212">
        <v>0</v>
      </c>
      <c r="D114" s="212">
        <v>0</v>
      </c>
      <c r="E114" s="212">
        <v>0</v>
      </c>
      <c r="F114" s="212">
        <v>0</v>
      </c>
      <c r="G114" s="212">
        <v>0</v>
      </c>
      <c r="H114" s="212">
        <v>0</v>
      </c>
      <c r="I114" s="212">
        <v>0</v>
      </c>
      <c r="J114" s="212">
        <v>0</v>
      </c>
      <c r="K114" s="212"/>
      <c r="L114" s="212"/>
      <c r="M114" s="212"/>
      <c r="N114" s="212"/>
      <c r="O114" s="212">
        <v>0</v>
      </c>
      <c r="P114" s="212">
        <v>0</v>
      </c>
      <c r="Q114" s="212">
        <v>0</v>
      </c>
      <c r="R114" s="212">
        <v>0</v>
      </c>
      <c r="S114" s="212">
        <v>0</v>
      </c>
      <c r="T114" s="212">
        <v>0</v>
      </c>
      <c r="U114" s="212">
        <v>0</v>
      </c>
      <c r="V114" s="212">
        <v>0</v>
      </c>
      <c r="W114" s="212">
        <v>0</v>
      </c>
      <c r="X114" s="212">
        <v>0</v>
      </c>
      <c r="Y114" s="212">
        <v>0</v>
      </c>
      <c r="Z114" s="212">
        <v>0</v>
      </c>
      <c r="AA114" s="212">
        <v>0</v>
      </c>
      <c r="AB114" s="212">
        <v>0</v>
      </c>
      <c r="AC114" s="212">
        <v>0</v>
      </c>
      <c r="AD114" s="212">
        <v>0</v>
      </c>
      <c r="AE114" s="212"/>
      <c r="AF114" s="212"/>
      <c r="AG114" s="212"/>
      <c r="AH114" s="212"/>
      <c r="AI114" s="212"/>
      <c r="AJ114" s="212"/>
      <c r="AK114" s="212"/>
      <c r="AL114" s="212"/>
      <c r="AM114" s="212"/>
      <c r="AN114" s="212"/>
      <c r="AO114" s="212"/>
      <c r="AP114" s="212"/>
      <c r="AQ114" s="212"/>
      <c r="AR114" s="212"/>
      <c r="AS114" s="212"/>
      <c r="AT114" s="212"/>
      <c r="AU114" s="212"/>
      <c r="AV114" s="212"/>
      <c r="AW114" s="212"/>
      <c r="AX114" s="212"/>
      <c r="AY114" s="212"/>
      <c r="AZ114" s="212"/>
      <c r="BA114" s="212"/>
      <c r="BB114" s="212"/>
      <c r="BC114" s="212">
        <v>17107775</v>
      </c>
      <c r="BD114" s="212">
        <v>17107775</v>
      </c>
      <c r="BE114" s="212">
        <v>17107775</v>
      </c>
      <c r="BF114" s="212">
        <v>17107775</v>
      </c>
      <c r="BG114" s="212"/>
      <c r="BH114" s="212"/>
      <c r="BI114" s="212"/>
      <c r="BJ114" s="212"/>
      <c r="BK114" s="212"/>
      <c r="BL114" s="212"/>
      <c r="BM114" s="212"/>
      <c r="BN114" s="212"/>
      <c r="BO114" s="212"/>
      <c r="BP114" s="212"/>
      <c r="BQ114" s="212"/>
      <c r="BR114" s="212"/>
      <c r="BS114" s="212"/>
      <c r="BT114" s="212"/>
      <c r="BU114" s="212"/>
      <c r="BV114" s="212"/>
      <c r="BW114" s="212"/>
      <c r="BX114" s="212"/>
      <c r="BY114" s="212"/>
      <c r="BZ114" s="212"/>
      <c r="CA114" s="212"/>
      <c r="CB114" s="212"/>
      <c r="CC114" s="212"/>
      <c r="CD114" s="212"/>
      <c r="CE114" s="212"/>
      <c r="CF114" s="212"/>
      <c r="CG114" s="212"/>
      <c r="CH114" s="212"/>
      <c r="CI114" s="212"/>
      <c r="CJ114" s="212"/>
      <c r="CK114" s="212"/>
      <c r="CL114" s="212"/>
      <c r="CM114" s="212"/>
      <c r="CN114" s="212"/>
      <c r="CO114" s="212"/>
      <c r="CP114" s="212"/>
      <c r="CQ114" s="212"/>
      <c r="CR114" s="212"/>
      <c r="CS114" s="212"/>
      <c r="CT114" s="212"/>
      <c r="CU114" s="212"/>
      <c r="CV114" s="212"/>
      <c r="CW114" s="212"/>
      <c r="CX114" s="212"/>
      <c r="CY114" s="212"/>
      <c r="CZ114" s="212"/>
      <c r="DA114" s="212"/>
      <c r="DB114" s="212"/>
      <c r="DC114" s="212"/>
      <c r="DD114" s="212"/>
      <c r="DE114" s="212"/>
      <c r="DF114" s="212"/>
      <c r="DG114" s="212"/>
      <c r="DH114" s="212"/>
      <c r="DI114" s="212"/>
      <c r="DJ114" s="212"/>
      <c r="DK114" s="212"/>
      <c r="DL114" s="212"/>
      <c r="DM114" s="212"/>
      <c r="DN114" s="212"/>
      <c r="DO114" s="212"/>
      <c r="DP114" s="212"/>
      <c r="DQ114" s="212"/>
      <c r="DR114" s="212"/>
      <c r="DS114" s="212"/>
      <c r="DT114" s="212"/>
      <c r="DU114" s="212"/>
      <c r="DV114" s="212"/>
      <c r="DW114" s="212"/>
      <c r="DX114" s="212"/>
      <c r="DY114" s="212"/>
      <c r="DZ114" s="212"/>
      <c r="EA114" s="212"/>
      <c r="EB114" s="212"/>
      <c r="EC114" s="212"/>
      <c r="ED114" s="212"/>
      <c r="EE114" s="212"/>
      <c r="EF114" s="212"/>
      <c r="EG114" s="212"/>
      <c r="EH114" s="212"/>
      <c r="EI114" s="212"/>
      <c r="EJ114" s="212"/>
      <c r="EK114" s="212"/>
      <c r="EL114" s="212"/>
      <c r="EM114" s="212"/>
      <c r="EN114" s="212"/>
      <c r="EO114" s="212"/>
      <c r="EP114" s="212"/>
      <c r="EQ114" s="212">
        <v>1215724</v>
      </c>
      <c r="ER114" s="212">
        <v>1215724</v>
      </c>
      <c r="ES114" s="212">
        <v>1215724</v>
      </c>
      <c r="ET114" s="212">
        <v>1215724</v>
      </c>
      <c r="EU114" s="212"/>
      <c r="EV114" s="212"/>
      <c r="EW114" s="212"/>
      <c r="EX114" s="212"/>
      <c r="EY114" s="212"/>
      <c r="EZ114" s="212"/>
      <c r="FA114" s="212"/>
      <c r="FB114" s="212"/>
      <c r="FC114" s="212"/>
      <c r="FD114" s="212"/>
      <c r="FE114" s="212"/>
      <c r="FF114" s="212"/>
      <c r="FG114" s="212"/>
      <c r="FH114" s="212"/>
      <c r="FI114" s="212"/>
      <c r="FJ114" s="212"/>
      <c r="FK114" s="212">
        <v>0</v>
      </c>
      <c r="FL114" s="212">
        <v>0</v>
      </c>
      <c r="FM114" s="212">
        <v>0</v>
      </c>
      <c r="FN114" s="212">
        <v>0</v>
      </c>
      <c r="FO114" s="213">
        <v>0</v>
      </c>
      <c r="FP114" s="213">
        <v>0</v>
      </c>
      <c r="FQ114" s="213">
        <v>0</v>
      </c>
      <c r="FR114" s="213">
        <v>0</v>
      </c>
      <c r="FS114" s="215">
        <f t="shared" si="181"/>
        <v>18323499</v>
      </c>
      <c r="FT114" s="215">
        <f t="shared" si="182"/>
        <v>18323499</v>
      </c>
      <c r="FU114" s="215">
        <f t="shared" si="183"/>
        <v>18323499</v>
      </c>
      <c r="FV114" s="215">
        <f t="shared" si="184"/>
        <v>18323499</v>
      </c>
      <c r="FW114" s="216"/>
      <c r="FX114" s="217"/>
    </row>
    <row r="115" spans="1:199" s="218" customFormat="1" ht="27" thickTop="1" thickBot="1" x14ac:dyDescent="0.35">
      <c r="A115" s="214" t="s">
        <v>810</v>
      </c>
      <c r="B115" s="213">
        <f t="shared" si="283"/>
        <v>25178641</v>
      </c>
      <c r="C115" s="212">
        <v>0</v>
      </c>
      <c r="D115" s="212">
        <v>0</v>
      </c>
      <c r="E115" s="212">
        <v>0</v>
      </c>
      <c r="F115" s="212">
        <v>0</v>
      </c>
      <c r="G115" s="212">
        <v>0</v>
      </c>
      <c r="H115" s="212">
        <v>0</v>
      </c>
      <c r="I115" s="212">
        <v>0</v>
      </c>
      <c r="J115" s="212">
        <v>0</v>
      </c>
      <c r="K115" s="212"/>
      <c r="L115" s="212"/>
      <c r="M115" s="212"/>
      <c r="N115" s="212"/>
      <c r="O115" s="212">
        <v>0</v>
      </c>
      <c r="P115" s="212">
        <v>0</v>
      </c>
      <c r="Q115" s="212">
        <v>0</v>
      </c>
      <c r="R115" s="212">
        <v>0</v>
      </c>
      <c r="S115" s="212">
        <v>0</v>
      </c>
      <c r="T115" s="212">
        <v>0</v>
      </c>
      <c r="U115" s="212">
        <v>0</v>
      </c>
      <c r="V115" s="212">
        <v>0</v>
      </c>
      <c r="W115" s="212">
        <v>0</v>
      </c>
      <c r="X115" s="212">
        <v>0</v>
      </c>
      <c r="Y115" s="212">
        <v>0</v>
      </c>
      <c r="Z115" s="212">
        <v>0</v>
      </c>
      <c r="AA115" s="212">
        <v>0</v>
      </c>
      <c r="AB115" s="212">
        <v>0</v>
      </c>
      <c r="AC115" s="212">
        <v>0</v>
      </c>
      <c r="AD115" s="212">
        <v>0</v>
      </c>
      <c r="AE115" s="212"/>
      <c r="AF115" s="212"/>
      <c r="AG115" s="212"/>
      <c r="AH115" s="212"/>
      <c r="AI115" s="212"/>
      <c r="AJ115" s="212"/>
      <c r="AK115" s="212"/>
      <c r="AL115" s="212"/>
      <c r="AM115" s="212"/>
      <c r="AN115" s="212"/>
      <c r="AO115" s="212"/>
      <c r="AP115" s="212"/>
      <c r="AQ115" s="212"/>
      <c r="AR115" s="212"/>
      <c r="AS115" s="212"/>
      <c r="AT115" s="212"/>
      <c r="AU115" s="212"/>
      <c r="AV115" s="212"/>
      <c r="AW115" s="212"/>
      <c r="AX115" s="212"/>
      <c r="AY115" s="212"/>
      <c r="AZ115" s="212"/>
      <c r="BA115" s="212"/>
      <c r="BB115" s="212"/>
      <c r="BC115" s="212"/>
      <c r="BD115" s="212"/>
      <c r="BE115" s="212"/>
      <c r="BF115" s="212"/>
      <c r="BG115" s="212"/>
      <c r="BH115" s="212"/>
      <c r="BI115" s="212"/>
      <c r="BJ115" s="212"/>
      <c r="BK115" s="212"/>
      <c r="BL115" s="212"/>
      <c r="BM115" s="212"/>
      <c r="BN115" s="212"/>
      <c r="BO115" s="212"/>
      <c r="BP115" s="212"/>
      <c r="BQ115" s="212"/>
      <c r="BR115" s="212"/>
      <c r="BS115" s="212"/>
      <c r="BT115" s="212"/>
      <c r="BU115" s="212"/>
      <c r="BV115" s="212"/>
      <c r="BW115" s="212">
        <v>19788159</v>
      </c>
      <c r="BX115" s="212">
        <v>19788159</v>
      </c>
      <c r="BY115" s="212">
        <v>19788159</v>
      </c>
      <c r="BZ115" s="212">
        <v>19788159</v>
      </c>
      <c r="CA115" s="212"/>
      <c r="CB115" s="212"/>
      <c r="CC115" s="212"/>
      <c r="CD115" s="212"/>
      <c r="CE115" s="212"/>
      <c r="CF115" s="212"/>
      <c r="CG115" s="212"/>
      <c r="CH115" s="212"/>
      <c r="CI115" s="212"/>
      <c r="CJ115" s="212"/>
      <c r="CK115" s="212"/>
      <c r="CL115" s="212"/>
      <c r="CM115" s="212"/>
      <c r="CN115" s="212"/>
      <c r="CO115" s="212"/>
      <c r="CP115" s="212"/>
      <c r="CQ115" s="212"/>
      <c r="CR115" s="212"/>
      <c r="CS115" s="212"/>
      <c r="CT115" s="212"/>
      <c r="CU115" s="212"/>
      <c r="CV115" s="212"/>
      <c r="CW115" s="212"/>
      <c r="CX115" s="212"/>
      <c r="CY115" s="212"/>
      <c r="CZ115" s="212"/>
      <c r="DA115" s="212"/>
      <c r="DB115" s="212"/>
      <c r="DC115" s="212"/>
      <c r="DD115" s="212"/>
      <c r="DE115" s="212"/>
      <c r="DF115" s="212"/>
      <c r="DG115" s="212"/>
      <c r="DH115" s="212"/>
      <c r="DI115" s="212"/>
      <c r="DJ115" s="212"/>
      <c r="DK115" s="212">
        <v>5390482</v>
      </c>
      <c r="DL115" s="212">
        <v>5390482</v>
      </c>
      <c r="DM115" s="212">
        <v>5390482</v>
      </c>
      <c r="DN115" s="212">
        <v>0</v>
      </c>
      <c r="DO115" s="212"/>
      <c r="DP115" s="212"/>
      <c r="DQ115" s="212"/>
      <c r="DR115" s="212"/>
      <c r="DS115" s="212"/>
      <c r="DT115" s="212"/>
      <c r="DU115" s="212"/>
      <c r="DV115" s="212"/>
      <c r="DW115" s="212"/>
      <c r="DX115" s="212"/>
      <c r="DY115" s="212"/>
      <c r="DZ115" s="212"/>
      <c r="EA115" s="212"/>
      <c r="EB115" s="212"/>
      <c r="EC115" s="212"/>
      <c r="ED115" s="212"/>
      <c r="EE115" s="212"/>
      <c r="EF115" s="212"/>
      <c r="EG115" s="212"/>
      <c r="EH115" s="212"/>
      <c r="EI115" s="212"/>
      <c r="EJ115" s="212"/>
      <c r="EK115" s="212"/>
      <c r="EL115" s="212"/>
      <c r="EM115" s="212"/>
      <c r="EN115" s="212"/>
      <c r="EO115" s="212"/>
      <c r="EP115" s="212"/>
      <c r="EQ115" s="212"/>
      <c r="ER115" s="212"/>
      <c r="ES115" s="212"/>
      <c r="ET115" s="212"/>
      <c r="EU115" s="212"/>
      <c r="EV115" s="212"/>
      <c r="EW115" s="212"/>
      <c r="EX115" s="212"/>
      <c r="EY115" s="212"/>
      <c r="EZ115" s="212"/>
      <c r="FA115" s="212"/>
      <c r="FB115" s="212"/>
      <c r="FC115" s="212"/>
      <c r="FD115" s="212"/>
      <c r="FE115" s="212"/>
      <c r="FF115" s="212"/>
      <c r="FG115" s="212"/>
      <c r="FH115" s="212"/>
      <c r="FI115" s="212"/>
      <c r="FJ115" s="212"/>
      <c r="FK115" s="212">
        <v>0</v>
      </c>
      <c r="FL115" s="212">
        <v>0</v>
      </c>
      <c r="FM115" s="212">
        <v>0</v>
      </c>
      <c r="FN115" s="212">
        <v>0</v>
      </c>
      <c r="FO115" s="213">
        <v>0</v>
      </c>
      <c r="FP115" s="213">
        <v>0</v>
      </c>
      <c r="FQ115" s="213">
        <v>0</v>
      </c>
      <c r="FR115" s="213">
        <v>0</v>
      </c>
      <c r="FS115" s="215">
        <f t="shared" si="181"/>
        <v>25178641</v>
      </c>
      <c r="FT115" s="215">
        <f t="shared" si="182"/>
        <v>25178641</v>
      </c>
      <c r="FU115" s="215">
        <f t="shared" si="183"/>
        <v>25178641</v>
      </c>
      <c r="FV115" s="215">
        <f t="shared" si="184"/>
        <v>19788159</v>
      </c>
      <c r="FW115" s="216"/>
      <c r="FX115" s="217"/>
    </row>
    <row r="116" spans="1:199" s="218" customFormat="1" ht="27" thickTop="1" thickBot="1" x14ac:dyDescent="0.35">
      <c r="A116" s="214" t="s">
        <v>813</v>
      </c>
      <c r="B116" s="213">
        <f t="shared" si="283"/>
        <v>0</v>
      </c>
      <c r="C116" s="212">
        <v>0</v>
      </c>
      <c r="D116" s="212">
        <v>0</v>
      </c>
      <c r="E116" s="212">
        <v>0</v>
      </c>
      <c r="F116" s="212">
        <v>0</v>
      </c>
      <c r="G116" s="212">
        <v>0</v>
      </c>
      <c r="H116" s="212">
        <v>0</v>
      </c>
      <c r="I116" s="212">
        <v>0</v>
      </c>
      <c r="J116" s="212">
        <v>0</v>
      </c>
      <c r="K116" s="212"/>
      <c r="L116" s="212"/>
      <c r="M116" s="212"/>
      <c r="N116" s="212"/>
      <c r="O116" s="212">
        <v>0</v>
      </c>
      <c r="P116" s="212">
        <v>0</v>
      </c>
      <c r="Q116" s="212">
        <v>0</v>
      </c>
      <c r="R116" s="212">
        <v>0</v>
      </c>
      <c r="S116" s="212">
        <v>0</v>
      </c>
      <c r="T116" s="212">
        <v>0</v>
      </c>
      <c r="U116" s="212">
        <v>0</v>
      </c>
      <c r="V116" s="212">
        <v>0</v>
      </c>
      <c r="W116" s="212">
        <v>0</v>
      </c>
      <c r="X116" s="212">
        <v>0</v>
      </c>
      <c r="Y116" s="212">
        <v>0</v>
      </c>
      <c r="Z116" s="212">
        <v>0</v>
      </c>
      <c r="AA116" s="212">
        <v>0</v>
      </c>
      <c r="AB116" s="212">
        <v>0</v>
      </c>
      <c r="AC116" s="212">
        <v>0</v>
      </c>
      <c r="AD116" s="212">
        <v>0</v>
      </c>
      <c r="AE116" s="212"/>
      <c r="AF116" s="212"/>
      <c r="AG116" s="212"/>
      <c r="AH116" s="212"/>
      <c r="AI116" s="212"/>
      <c r="AJ116" s="212"/>
      <c r="AK116" s="212"/>
      <c r="AL116" s="212"/>
      <c r="AM116" s="212"/>
      <c r="AN116" s="212"/>
      <c r="AO116" s="212"/>
      <c r="AP116" s="212"/>
      <c r="AQ116" s="212"/>
      <c r="AR116" s="212"/>
      <c r="AS116" s="212"/>
      <c r="AT116" s="212"/>
      <c r="AU116" s="212"/>
      <c r="AV116" s="212"/>
      <c r="AW116" s="212"/>
      <c r="AX116" s="212"/>
      <c r="AY116" s="212"/>
      <c r="AZ116" s="212"/>
      <c r="BA116" s="212"/>
      <c r="BB116" s="212"/>
      <c r="BC116" s="212"/>
      <c r="BD116" s="212"/>
      <c r="BE116" s="212"/>
      <c r="BF116" s="212"/>
      <c r="BG116" s="212"/>
      <c r="BH116" s="212"/>
      <c r="BI116" s="212"/>
      <c r="BJ116" s="212"/>
      <c r="BK116" s="212"/>
      <c r="BL116" s="212"/>
      <c r="BM116" s="212"/>
      <c r="BN116" s="212"/>
      <c r="BO116" s="212"/>
      <c r="BP116" s="212"/>
      <c r="BQ116" s="212"/>
      <c r="BR116" s="212"/>
      <c r="BS116" s="212"/>
      <c r="BT116" s="212"/>
      <c r="BU116" s="212"/>
      <c r="BV116" s="212"/>
      <c r="BW116" s="212"/>
      <c r="BX116" s="212"/>
      <c r="BY116" s="212"/>
      <c r="BZ116" s="212"/>
      <c r="CA116" s="212"/>
      <c r="CB116" s="212"/>
      <c r="CC116" s="212"/>
      <c r="CD116" s="212"/>
      <c r="CE116" s="212"/>
      <c r="CF116" s="212"/>
      <c r="CG116" s="212"/>
      <c r="CH116" s="212"/>
      <c r="CI116" s="212"/>
      <c r="CJ116" s="212"/>
      <c r="CK116" s="212"/>
      <c r="CL116" s="212"/>
      <c r="CM116" s="212"/>
      <c r="CN116" s="212"/>
      <c r="CO116" s="212"/>
      <c r="CP116" s="212"/>
      <c r="CQ116" s="212"/>
      <c r="CR116" s="212"/>
      <c r="CS116" s="212"/>
      <c r="CT116" s="212"/>
      <c r="CU116" s="212"/>
      <c r="CV116" s="212"/>
      <c r="CW116" s="212"/>
      <c r="CX116" s="212"/>
      <c r="CY116" s="212"/>
      <c r="CZ116" s="212"/>
      <c r="DA116" s="212"/>
      <c r="DB116" s="212"/>
      <c r="DC116" s="212"/>
      <c r="DD116" s="212"/>
      <c r="DE116" s="212"/>
      <c r="DF116" s="212"/>
      <c r="DG116" s="212"/>
      <c r="DH116" s="212"/>
      <c r="DI116" s="212"/>
      <c r="DJ116" s="212"/>
      <c r="DK116" s="212"/>
      <c r="DL116" s="212"/>
      <c r="DM116" s="212"/>
      <c r="DN116" s="212"/>
      <c r="DO116" s="212"/>
      <c r="DP116" s="212"/>
      <c r="DQ116" s="212"/>
      <c r="DR116" s="212"/>
      <c r="DS116" s="212"/>
      <c r="DT116" s="212"/>
      <c r="DU116" s="212"/>
      <c r="DV116" s="212"/>
      <c r="DW116" s="212"/>
      <c r="DX116" s="212"/>
      <c r="DY116" s="212"/>
      <c r="DZ116" s="212"/>
      <c r="EA116" s="212"/>
      <c r="EB116" s="212"/>
      <c r="EC116" s="212"/>
      <c r="ED116" s="212"/>
      <c r="EE116" s="212"/>
      <c r="EF116" s="212"/>
      <c r="EG116" s="212"/>
      <c r="EH116" s="212"/>
      <c r="EI116" s="212"/>
      <c r="EJ116" s="212"/>
      <c r="EK116" s="212"/>
      <c r="EL116" s="212"/>
      <c r="EM116" s="212"/>
      <c r="EN116" s="212"/>
      <c r="EO116" s="212"/>
      <c r="EP116" s="212"/>
      <c r="EQ116" s="212"/>
      <c r="ER116" s="212"/>
      <c r="ES116" s="212"/>
      <c r="ET116" s="212"/>
      <c r="EU116" s="212"/>
      <c r="EV116" s="212"/>
      <c r="EW116" s="212"/>
      <c r="EX116" s="212"/>
      <c r="EY116" s="212"/>
      <c r="EZ116" s="212"/>
      <c r="FA116" s="212"/>
      <c r="FB116" s="212"/>
      <c r="FC116" s="212"/>
      <c r="FD116" s="212"/>
      <c r="FE116" s="212"/>
      <c r="FF116" s="212"/>
      <c r="FG116" s="212"/>
      <c r="FH116" s="212"/>
      <c r="FI116" s="212"/>
      <c r="FJ116" s="212"/>
      <c r="FK116" s="212">
        <v>0</v>
      </c>
      <c r="FL116" s="212">
        <v>0</v>
      </c>
      <c r="FM116" s="212">
        <v>0</v>
      </c>
      <c r="FN116" s="212">
        <v>0</v>
      </c>
      <c r="FO116" s="213">
        <v>0</v>
      </c>
      <c r="FP116" s="213">
        <v>0</v>
      </c>
      <c r="FQ116" s="213">
        <v>0</v>
      </c>
      <c r="FR116" s="213">
        <v>0</v>
      </c>
      <c r="FS116" s="215">
        <f t="shared" si="181"/>
        <v>0</v>
      </c>
      <c r="FT116" s="215">
        <f t="shared" si="182"/>
        <v>0</v>
      </c>
      <c r="FU116" s="215">
        <f t="shared" si="183"/>
        <v>0</v>
      </c>
      <c r="FV116" s="215">
        <f t="shared" si="184"/>
        <v>0</v>
      </c>
      <c r="FW116" s="216"/>
      <c r="FX116" s="217"/>
    </row>
    <row r="117" spans="1:199" s="218" customFormat="1" ht="36.75" customHeight="1" thickTop="1" thickBot="1" x14ac:dyDescent="0.4">
      <c r="A117" s="247" t="s">
        <v>693</v>
      </c>
      <c r="B117" s="257">
        <f>+B3+B20+B36+B60+B87</f>
        <v>40798416272</v>
      </c>
      <c r="C117" s="257">
        <f t="shared" ref="C117:BY117" si="284">+C3+C20+C36+C60+C87</f>
        <v>815233586.00000012</v>
      </c>
      <c r="D117" s="257">
        <f t="shared" si="284"/>
        <v>771407892.12270772</v>
      </c>
      <c r="E117" s="257">
        <f t="shared" si="284"/>
        <v>721149621.74236977</v>
      </c>
      <c r="F117" s="257">
        <f t="shared" si="284"/>
        <v>694810498.68752587</v>
      </c>
      <c r="G117" s="257">
        <f>+G3+G20+G36+G60+G87</f>
        <v>704515852</v>
      </c>
      <c r="H117" s="257">
        <f>+H3+H20+H36+H60+H87</f>
        <v>666642171.87729251</v>
      </c>
      <c r="I117" s="257">
        <f>+I3+I20+I36+I60+I87</f>
        <v>623209530.25763035</v>
      </c>
      <c r="J117" s="257">
        <f>+J3+J20+J36+J60+J87</f>
        <v>600447551.31247413</v>
      </c>
      <c r="K117" s="257">
        <f t="shared" si="284"/>
        <v>7103620283</v>
      </c>
      <c r="L117" s="257">
        <f t="shared" si="284"/>
        <v>6860878058.1700001</v>
      </c>
      <c r="M117" s="257">
        <f t="shared" si="284"/>
        <v>6750327158.1700001</v>
      </c>
      <c r="N117" s="257">
        <f t="shared" si="284"/>
        <v>6313546342.1700001</v>
      </c>
      <c r="O117" s="258">
        <f t="shared" ref="O117:Z117" si="285">+O3+O20+O36+O60+O87</f>
        <v>207829419.49999997</v>
      </c>
      <c r="P117" s="258">
        <f t="shared" si="285"/>
        <v>199439994.93172306</v>
      </c>
      <c r="Q117" s="258">
        <f t="shared" si="285"/>
        <v>199439994.93172306</v>
      </c>
      <c r="R117" s="258">
        <f t="shared" si="285"/>
        <v>197352578.32953906</v>
      </c>
      <c r="S117" s="257">
        <f t="shared" si="285"/>
        <v>195067814.5</v>
      </c>
      <c r="T117" s="257">
        <f t="shared" si="285"/>
        <v>187193536.06827691</v>
      </c>
      <c r="U117" s="257">
        <f t="shared" si="285"/>
        <v>187193536.06827691</v>
      </c>
      <c r="V117" s="257">
        <f t="shared" si="285"/>
        <v>185234295.67046091</v>
      </c>
      <c r="W117" s="257">
        <f t="shared" si="285"/>
        <v>316413927</v>
      </c>
      <c r="X117" s="257">
        <f t="shared" si="285"/>
        <v>310911975.5</v>
      </c>
      <c r="Y117" s="257">
        <f t="shared" si="285"/>
        <v>310911975.5</v>
      </c>
      <c r="Z117" s="257">
        <f t="shared" si="285"/>
        <v>307922569.5</v>
      </c>
      <c r="AA117" s="257">
        <f t="shared" si="284"/>
        <v>316413927</v>
      </c>
      <c r="AB117" s="257">
        <f t="shared" si="284"/>
        <v>310911975.5</v>
      </c>
      <c r="AC117" s="257">
        <f t="shared" si="284"/>
        <v>310911975.5</v>
      </c>
      <c r="AD117" s="257">
        <f t="shared" si="284"/>
        <v>307922569.5</v>
      </c>
      <c r="AE117" s="257">
        <f t="shared" si="284"/>
        <v>449287043</v>
      </c>
      <c r="AF117" s="257">
        <f t="shared" si="284"/>
        <v>401333280</v>
      </c>
      <c r="AG117" s="257">
        <f t="shared" si="284"/>
        <v>401245277</v>
      </c>
      <c r="AH117" s="257">
        <f t="shared" si="284"/>
        <v>381189851</v>
      </c>
      <c r="AI117" s="259">
        <f t="shared" si="284"/>
        <v>1099174437</v>
      </c>
      <c r="AJ117" s="259">
        <f t="shared" si="284"/>
        <v>970681568</v>
      </c>
      <c r="AK117" s="259">
        <f t="shared" si="284"/>
        <v>806664990</v>
      </c>
      <c r="AL117" s="259">
        <f t="shared" si="284"/>
        <v>641927584</v>
      </c>
      <c r="AM117" s="259">
        <f t="shared" si="284"/>
        <v>31650448</v>
      </c>
      <c r="AN117" s="259">
        <f t="shared" si="284"/>
        <v>31191532</v>
      </c>
      <c r="AO117" s="259">
        <f t="shared" si="284"/>
        <v>12829552</v>
      </c>
      <c r="AP117" s="259">
        <f t="shared" si="284"/>
        <v>10429552</v>
      </c>
      <c r="AQ117" s="259">
        <f t="shared" si="284"/>
        <v>534221048</v>
      </c>
      <c r="AR117" s="259">
        <f t="shared" si="284"/>
        <v>501999647</v>
      </c>
      <c r="AS117" s="259">
        <f t="shared" si="284"/>
        <v>501999647</v>
      </c>
      <c r="AT117" s="259">
        <f t="shared" si="284"/>
        <v>483904053</v>
      </c>
      <c r="AU117" s="259">
        <f t="shared" ref="AU117:BB117" si="286">+AU3+AU20+AU36+AU60+AU87</f>
        <v>87533381</v>
      </c>
      <c r="AV117" s="259">
        <f t="shared" si="286"/>
        <v>47655143</v>
      </c>
      <c r="AW117" s="259">
        <f t="shared" si="286"/>
        <v>47655143</v>
      </c>
      <c r="AX117" s="259">
        <f t="shared" si="286"/>
        <v>14242261</v>
      </c>
      <c r="AY117" s="259">
        <f t="shared" si="286"/>
        <v>5158249</v>
      </c>
      <c r="AZ117" s="259">
        <f t="shared" si="286"/>
        <v>3289669</v>
      </c>
      <c r="BA117" s="259">
        <f t="shared" si="286"/>
        <v>3289669</v>
      </c>
      <c r="BB117" s="259">
        <f t="shared" si="286"/>
        <v>3289669</v>
      </c>
      <c r="BC117" s="259">
        <f t="shared" si="284"/>
        <v>12118638621</v>
      </c>
      <c r="BD117" s="257">
        <f t="shared" si="284"/>
        <v>11916312531.66</v>
      </c>
      <c r="BE117" s="257">
        <f t="shared" si="284"/>
        <v>11320556744.66</v>
      </c>
      <c r="BF117" s="257">
        <f t="shared" si="284"/>
        <v>9405176622.6599998</v>
      </c>
      <c r="BG117" s="257">
        <f t="shared" ref="BG117:BN117" si="287">+BG3+BG20+BG36+BG60+BG87</f>
        <v>41445595</v>
      </c>
      <c r="BH117" s="257">
        <f t="shared" si="287"/>
        <v>41445595</v>
      </c>
      <c r="BI117" s="257">
        <f t="shared" si="287"/>
        <v>41445595</v>
      </c>
      <c r="BJ117" s="257">
        <f t="shared" si="287"/>
        <v>41445595</v>
      </c>
      <c r="BK117" s="257">
        <f t="shared" si="287"/>
        <v>268506137</v>
      </c>
      <c r="BL117" s="257">
        <f t="shared" si="287"/>
        <v>268506137</v>
      </c>
      <c r="BM117" s="257">
        <f t="shared" si="287"/>
        <v>268506137</v>
      </c>
      <c r="BN117" s="257">
        <f t="shared" si="287"/>
        <v>268506137</v>
      </c>
      <c r="BO117" s="257">
        <f t="shared" si="284"/>
        <v>600000000</v>
      </c>
      <c r="BP117" s="257">
        <f t="shared" si="284"/>
        <v>600000000</v>
      </c>
      <c r="BQ117" s="257">
        <f t="shared" si="284"/>
        <v>165158723</v>
      </c>
      <c r="BR117" s="257">
        <f t="shared" si="284"/>
        <v>0</v>
      </c>
      <c r="BS117" s="257">
        <f t="shared" si="284"/>
        <v>38125000</v>
      </c>
      <c r="BT117" s="257">
        <f t="shared" si="284"/>
        <v>38125000</v>
      </c>
      <c r="BU117" s="257">
        <f t="shared" si="284"/>
        <v>38125000</v>
      </c>
      <c r="BV117" s="257">
        <f t="shared" si="284"/>
        <v>37497500</v>
      </c>
      <c r="BW117" s="257">
        <f t="shared" si="284"/>
        <v>313500676</v>
      </c>
      <c r="BX117" s="257">
        <f t="shared" si="284"/>
        <v>313500676</v>
      </c>
      <c r="BY117" s="257">
        <f t="shared" si="284"/>
        <v>313500676</v>
      </c>
      <c r="BZ117" s="257">
        <f t="shared" ref="BZ117:EL117" si="288">+BZ3+BZ20+BZ36+BZ60+BZ87</f>
        <v>313500676</v>
      </c>
      <c r="CA117" s="257">
        <f t="shared" ref="CA117:CH117" si="289">+CA3+CA20+CA36+CA60+CA87</f>
        <v>268019035</v>
      </c>
      <c r="CB117" s="257">
        <f t="shared" si="289"/>
        <v>268019035</v>
      </c>
      <c r="CC117" s="257">
        <f t="shared" si="289"/>
        <v>268019035</v>
      </c>
      <c r="CD117" s="257">
        <f t="shared" si="289"/>
        <v>265323794</v>
      </c>
      <c r="CE117" s="257">
        <f t="shared" si="289"/>
        <v>220738832</v>
      </c>
      <c r="CF117" s="257">
        <f t="shared" si="289"/>
        <v>220738832</v>
      </c>
      <c r="CG117" s="257">
        <f t="shared" si="289"/>
        <v>220738832</v>
      </c>
      <c r="CH117" s="257">
        <f t="shared" si="289"/>
        <v>220738832</v>
      </c>
      <c r="CI117" s="257">
        <f t="shared" si="288"/>
        <v>2477606558</v>
      </c>
      <c r="CJ117" s="257">
        <f t="shared" si="288"/>
        <v>2473860213</v>
      </c>
      <c r="CK117" s="257">
        <f t="shared" si="288"/>
        <v>2473860213</v>
      </c>
      <c r="CL117" s="257">
        <f t="shared" si="288"/>
        <v>1457824631</v>
      </c>
      <c r="CM117" s="257">
        <f t="shared" ref="CM117:CP117" si="290">+CM3+CM20+CM36+CM60+CM87</f>
        <v>89806358</v>
      </c>
      <c r="CN117" s="257">
        <f t="shared" si="290"/>
        <v>89806358</v>
      </c>
      <c r="CO117" s="257">
        <f t="shared" si="290"/>
        <v>89806358</v>
      </c>
      <c r="CP117" s="257">
        <f t="shared" si="290"/>
        <v>89806358</v>
      </c>
      <c r="CQ117" s="257">
        <f t="shared" si="288"/>
        <v>36358714</v>
      </c>
      <c r="CR117" s="257">
        <f t="shared" si="288"/>
        <v>36358714</v>
      </c>
      <c r="CS117" s="257">
        <f t="shared" si="288"/>
        <v>36358714</v>
      </c>
      <c r="CT117" s="257">
        <f t="shared" si="288"/>
        <v>36358714</v>
      </c>
      <c r="CU117" s="257">
        <f t="shared" si="288"/>
        <v>294507514</v>
      </c>
      <c r="CV117" s="257">
        <f t="shared" si="288"/>
        <v>219686703</v>
      </c>
      <c r="CW117" s="257">
        <f t="shared" si="288"/>
        <v>158989955</v>
      </c>
      <c r="CX117" s="257">
        <f t="shared" si="288"/>
        <v>130471080</v>
      </c>
      <c r="CY117" s="257">
        <f t="shared" ref="CY117:DB117" si="291">+CY3+CY20+CY36+CY60+CY87</f>
        <v>321922836</v>
      </c>
      <c r="CZ117" s="257">
        <f t="shared" si="291"/>
        <v>321922836</v>
      </c>
      <c r="DA117" s="257">
        <f t="shared" si="291"/>
        <v>242909203</v>
      </c>
      <c r="DB117" s="257">
        <f t="shared" si="291"/>
        <v>224176224</v>
      </c>
      <c r="DC117" s="257">
        <f t="shared" si="288"/>
        <v>45315800</v>
      </c>
      <c r="DD117" s="257">
        <f t="shared" si="288"/>
        <v>45315800</v>
      </c>
      <c r="DE117" s="257">
        <f t="shared" si="288"/>
        <v>0</v>
      </c>
      <c r="DF117" s="257">
        <f t="shared" si="288"/>
        <v>0</v>
      </c>
      <c r="DG117" s="257">
        <f>+DG3+DG20+DG36+DG60+DG87</f>
        <v>217723324</v>
      </c>
      <c r="DH117" s="257">
        <f>+DH3+DH20+DH36+DH60+DH87</f>
        <v>196280427</v>
      </c>
      <c r="DI117" s="257">
        <f>+DI3+DI20+DI36+DI60+DI87</f>
        <v>196266487</v>
      </c>
      <c r="DJ117" s="257">
        <f>+DJ3+DJ20+DJ36+DJ60+DJ87</f>
        <v>182535450</v>
      </c>
      <c r="DK117" s="257">
        <f t="shared" si="288"/>
        <v>33741232</v>
      </c>
      <c r="DL117" s="257">
        <f t="shared" si="288"/>
        <v>33361139</v>
      </c>
      <c r="DM117" s="257">
        <f t="shared" si="288"/>
        <v>33361139</v>
      </c>
      <c r="DN117" s="257">
        <f t="shared" si="288"/>
        <v>11309358</v>
      </c>
      <c r="DO117" s="257">
        <f t="shared" si="288"/>
        <v>1216592750</v>
      </c>
      <c r="DP117" s="257">
        <f t="shared" si="288"/>
        <v>1157826330.6700001</v>
      </c>
      <c r="DQ117" s="257">
        <f t="shared" si="288"/>
        <v>1150256006.6700001</v>
      </c>
      <c r="DR117" s="257">
        <f t="shared" si="288"/>
        <v>857678365.66999996</v>
      </c>
      <c r="DS117" s="257">
        <f t="shared" ref="DS117:DV117" si="292">+DS3+DS20+DS36+DS60+DS87</f>
        <v>749709292</v>
      </c>
      <c r="DT117" s="257">
        <f t="shared" si="292"/>
        <v>557529018</v>
      </c>
      <c r="DU117" s="257">
        <f t="shared" si="292"/>
        <v>460691642</v>
      </c>
      <c r="DV117" s="257">
        <f t="shared" si="292"/>
        <v>347626327</v>
      </c>
      <c r="DW117" s="257">
        <f t="shared" si="288"/>
        <v>1529978963</v>
      </c>
      <c r="DX117" s="257">
        <f t="shared" si="288"/>
        <v>1426511387.0399098</v>
      </c>
      <c r="DY117" s="257">
        <f t="shared" si="288"/>
        <v>1105665409.3492332</v>
      </c>
      <c r="DZ117" s="257">
        <f t="shared" si="288"/>
        <v>627873536.64138484</v>
      </c>
      <c r="EA117" s="258">
        <f t="shared" si="288"/>
        <v>580023807</v>
      </c>
      <c r="EB117" s="257">
        <f t="shared" si="288"/>
        <v>552482081.05885613</v>
      </c>
      <c r="EC117" s="257">
        <f t="shared" si="288"/>
        <v>552482081.05885613</v>
      </c>
      <c r="ED117" s="257">
        <f t="shared" si="288"/>
        <v>552482081.05885613</v>
      </c>
      <c r="EE117" s="257">
        <f t="shared" si="288"/>
        <v>1806106515</v>
      </c>
      <c r="EF117" s="257">
        <f t="shared" si="288"/>
        <v>1782332514</v>
      </c>
      <c r="EG117" s="257">
        <f t="shared" si="288"/>
        <v>1782332514</v>
      </c>
      <c r="EH117" s="257">
        <f t="shared" si="288"/>
        <v>1707609943</v>
      </c>
      <c r="EI117" s="257">
        <f t="shared" si="288"/>
        <v>228836384</v>
      </c>
      <c r="EJ117" s="257">
        <f t="shared" si="288"/>
        <v>205280783</v>
      </c>
      <c r="EK117" s="257">
        <f t="shared" si="288"/>
        <v>205280783</v>
      </c>
      <c r="EL117" s="257">
        <f t="shared" si="288"/>
        <v>188506044</v>
      </c>
      <c r="EM117" s="257">
        <f t="shared" ref="EM117:FQ117" si="293">+EM3+EM20+EM36+EM60+EM87</f>
        <v>755734252</v>
      </c>
      <c r="EN117" s="259">
        <f t="shared" si="293"/>
        <v>728939252</v>
      </c>
      <c r="EO117" s="259">
        <f t="shared" si="293"/>
        <v>728939252</v>
      </c>
      <c r="EP117" s="259">
        <f t="shared" si="293"/>
        <v>658673558</v>
      </c>
      <c r="EQ117" s="257">
        <f t="shared" si="293"/>
        <v>1215724</v>
      </c>
      <c r="ER117" s="257">
        <f t="shared" si="293"/>
        <v>1215724</v>
      </c>
      <c r="ES117" s="257">
        <f t="shared" si="293"/>
        <v>1215724</v>
      </c>
      <c r="ET117" s="257">
        <f t="shared" si="293"/>
        <v>1215724</v>
      </c>
      <c r="EU117" s="257">
        <f t="shared" si="293"/>
        <v>517931</v>
      </c>
      <c r="EV117" s="257">
        <f t="shared" si="293"/>
        <v>0</v>
      </c>
      <c r="EW117" s="257">
        <f t="shared" si="293"/>
        <v>0</v>
      </c>
      <c r="EX117" s="257">
        <f t="shared" si="293"/>
        <v>0</v>
      </c>
      <c r="EY117" s="257">
        <f>+EY3+EY20+EY36+EY60+EY87</f>
        <v>13228893</v>
      </c>
      <c r="EZ117" s="257">
        <f t="shared" ref="EZ117:FB117" si="294">+EZ3+EZ20+EZ36+EZ60+EZ87</f>
        <v>13228893</v>
      </c>
      <c r="FA117" s="257">
        <f t="shared" si="294"/>
        <v>7704682</v>
      </c>
      <c r="FB117" s="257">
        <f t="shared" si="294"/>
        <v>7704682</v>
      </c>
      <c r="FC117" s="257">
        <f t="shared" si="293"/>
        <v>1703909</v>
      </c>
      <c r="FD117" s="257">
        <f t="shared" si="293"/>
        <v>0</v>
      </c>
      <c r="FE117" s="257">
        <f t="shared" si="293"/>
        <v>0</v>
      </c>
      <c r="FF117" s="257">
        <f t="shared" si="293"/>
        <v>0</v>
      </c>
      <c r="FG117" s="257">
        <f t="shared" si="293"/>
        <v>176758942</v>
      </c>
      <c r="FH117" s="257">
        <f t="shared" si="293"/>
        <v>76932445</v>
      </c>
      <c r="FI117" s="257">
        <f t="shared" si="293"/>
        <v>76932445</v>
      </c>
      <c r="FJ117" s="257">
        <f t="shared" si="293"/>
        <v>51932445</v>
      </c>
      <c r="FK117" s="257">
        <f t="shared" si="293"/>
        <v>296065974.99999994</v>
      </c>
      <c r="FL117" s="257">
        <f t="shared" si="293"/>
        <v>276828877.90123421</v>
      </c>
      <c r="FM117" s="257">
        <f t="shared" si="293"/>
        <v>222913474.59191063</v>
      </c>
      <c r="FN117" s="257">
        <f t="shared" si="293"/>
        <v>142624665.29975906</v>
      </c>
      <c r="FO117" s="257">
        <f t="shared" si="293"/>
        <v>4189867288</v>
      </c>
      <c r="FP117" s="257">
        <f t="shared" si="293"/>
        <v>4189867287</v>
      </c>
      <c r="FQ117" s="257">
        <f t="shared" si="293"/>
        <v>554055431</v>
      </c>
      <c r="FR117" s="257">
        <f>+FR3+FR20+FR36+FR60+FR87</f>
        <v>524122749</v>
      </c>
      <c r="FS117" s="257">
        <f>C117+G117+K117+O117+S117++W117+AA117+AE117+AI117+AM117+AQ117+AU117+AY117+BC117+BG117+BK117+BO117+BS117+BW117+CA117+CE117+CI117+CM117+CQ117+CU117+CY117+DC117+DG117+DK117+DO117+DS117+DW117+EA117+EE117+EI117+EM117+EQ117+EU117+EY117+FC117+FG117+FK117+FO117</f>
        <v>40798416272</v>
      </c>
      <c r="FT117" s="257">
        <f t="shared" si="182"/>
        <v>39315751032.500008</v>
      </c>
      <c r="FU117" s="257">
        <f t="shared" si="183"/>
        <v>33592900326.5</v>
      </c>
      <c r="FV117" s="257">
        <f t="shared" si="184"/>
        <v>28494940467.5</v>
      </c>
      <c r="FW117" s="216"/>
    </row>
    <row r="118" spans="1:199" ht="15.75" customHeight="1" thickTop="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4"/>
      <c r="AR118" s="4"/>
      <c r="AS118" s="5"/>
      <c r="AT118" s="4"/>
      <c r="AU118" s="5"/>
      <c r="AV118" s="5"/>
      <c r="AW118" s="5"/>
      <c r="AX118" s="5"/>
      <c r="AY118" s="5"/>
      <c r="AZ118" s="5"/>
      <c r="BA118" s="5"/>
      <c r="BB118" s="5"/>
      <c r="BC118" s="4"/>
      <c r="BD118" s="4"/>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4"/>
      <c r="GG118" s="4"/>
      <c r="GH118" s="5"/>
      <c r="GI118" s="5"/>
      <c r="GJ118" s="5"/>
      <c r="GK118" s="5"/>
      <c r="GL118" s="5"/>
      <c r="GM118" s="5"/>
      <c r="GN118" s="5"/>
      <c r="GO118" s="5"/>
      <c r="GP118" s="5"/>
      <c r="GQ118" s="5"/>
    </row>
    <row r="119" spans="1:199" ht="15.7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4"/>
      <c r="AR119" s="4"/>
      <c r="AS119" s="5"/>
      <c r="AT119" s="4"/>
      <c r="AU119" s="5"/>
      <c r="AV119" s="5"/>
      <c r="AW119" s="5"/>
      <c r="AX119" s="5"/>
      <c r="AY119" s="5"/>
      <c r="AZ119" s="5"/>
      <c r="BA119" s="5"/>
      <c r="BB119" s="5"/>
      <c r="BC119" s="4"/>
      <c r="BD119" s="4"/>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4"/>
      <c r="GG119" s="4"/>
      <c r="GH119" s="5"/>
      <c r="GI119" s="5"/>
      <c r="GJ119" s="5"/>
      <c r="GK119" s="5"/>
      <c r="GL119" s="5"/>
      <c r="GM119" s="5"/>
      <c r="GN119" s="5"/>
      <c r="GO119" s="5"/>
      <c r="GP119" s="5"/>
      <c r="GQ119" s="5"/>
    </row>
    <row r="120" spans="1:199" ht="15.7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4"/>
      <c r="AR120" s="4"/>
      <c r="AS120" s="5"/>
      <c r="AT120" s="4"/>
      <c r="AU120" s="5"/>
      <c r="AV120" s="5"/>
      <c r="AW120" s="5"/>
      <c r="AX120" s="5"/>
      <c r="AY120" s="5"/>
      <c r="AZ120" s="5"/>
      <c r="BA120" s="5"/>
      <c r="BB120" s="5"/>
      <c r="BC120" s="4"/>
      <c r="BD120" s="4"/>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270"/>
      <c r="FT120" s="270"/>
      <c r="FU120" s="270"/>
      <c r="FV120" s="270"/>
      <c r="FW120" s="5"/>
      <c r="FX120" s="5"/>
      <c r="FY120" s="5"/>
      <c r="FZ120" s="5"/>
      <c r="GA120" s="5"/>
      <c r="GB120" s="5"/>
      <c r="GC120" s="5"/>
      <c r="GD120" s="5"/>
      <c r="GE120" s="5"/>
      <c r="GF120" s="4"/>
      <c r="GG120" s="4"/>
      <c r="GH120" s="5"/>
      <c r="GI120" s="5"/>
      <c r="GJ120" s="5"/>
      <c r="GK120" s="5"/>
      <c r="GL120" s="5"/>
      <c r="GM120" s="5"/>
      <c r="GN120" s="5"/>
      <c r="GO120" s="5"/>
      <c r="GP120" s="5"/>
      <c r="GQ120" s="5"/>
    </row>
    <row r="121" spans="1:199" ht="15.7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4"/>
      <c r="AR121" s="4"/>
      <c r="AS121" s="5"/>
      <c r="AT121" s="4"/>
      <c r="AU121" s="5"/>
      <c r="AV121" s="5"/>
      <c r="AW121" s="5"/>
      <c r="AX121" s="5"/>
      <c r="AY121" s="5"/>
      <c r="AZ121" s="5"/>
      <c r="BA121" s="5"/>
      <c r="BB121" s="5"/>
      <c r="BC121" s="4"/>
      <c r="BD121" s="4"/>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4"/>
      <c r="GG121" s="4"/>
      <c r="GH121" s="5"/>
      <c r="GI121" s="5"/>
      <c r="GJ121" s="5"/>
      <c r="GK121" s="5"/>
      <c r="GL121" s="5"/>
      <c r="GM121" s="5"/>
      <c r="GN121" s="5"/>
      <c r="GO121" s="5"/>
      <c r="GP121" s="5"/>
      <c r="GQ121" s="5"/>
    </row>
    <row r="122" spans="1:199" ht="15.7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4"/>
      <c r="AR122" s="4"/>
      <c r="AS122" s="5"/>
      <c r="AT122" s="4"/>
      <c r="AU122" s="5"/>
      <c r="AV122" s="5"/>
      <c r="AW122" s="5"/>
      <c r="AX122" s="5"/>
      <c r="AY122" s="5"/>
      <c r="AZ122" s="5"/>
      <c r="BA122" s="5"/>
      <c r="BB122" s="5"/>
      <c r="BC122" s="4"/>
      <c r="BD122" s="4"/>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4"/>
      <c r="GG122" s="4"/>
      <c r="GH122" s="5"/>
      <c r="GI122" s="5"/>
      <c r="GJ122" s="5"/>
      <c r="GK122" s="5"/>
      <c r="GL122" s="5"/>
      <c r="GM122" s="5"/>
      <c r="GN122" s="5"/>
      <c r="GO122" s="5"/>
      <c r="GP122" s="5"/>
      <c r="GQ122" s="5"/>
    </row>
    <row r="123" spans="1:199" ht="15.7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4"/>
      <c r="AR123" s="4"/>
      <c r="AS123" s="5"/>
      <c r="AT123" s="4"/>
      <c r="AU123" s="5"/>
      <c r="AV123" s="5"/>
      <c r="AW123" s="5"/>
      <c r="AX123" s="5"/>
      <c r="AY123" s="5"/>
      <c r="AZ123" s="5"/>
      <c r="BA123" s="5"/>
      <c r="BB123" s="5"/>
      <c r="BC123" s="4"/>
      <c r="BD123" s="4"/>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4"/>
      <c r="GG123" s="4"/>
      <c r="GH123" s="5"/>
      <c r="GI123" s="5"/>
      <c r="GJ123" s="5"/>
      <c r="GK123" s="5"/>
      <c r="GL123" s="5"/>
      <c r="GM123" s="5"/>
      <c r="GN123" s="5"/>
      <c r="GO123" s="5"/>
      <c r="GP123" s="5"/>
      <c r="GQ123" s="5"/>
    </row>
    <row r="124" spans="1:199" ht="15.7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4"/>
      <c r="AR124" s="4"/>
      <c r="AS124" s="5"/>
      <c r="AT124" s="4"/>
      <c r="AU124" s="5"/>
      <c r="AV124" s="5"/>
      <c r="AW124" s="5"/>
      <c r="AX124" s="5"/>
      <c r="AY124" s="5"/>
      <c r="AZ124" s="5"/>
      <c r="BA124" s="5"/>
      <c r="BB124" s="5"/>
      <c r="BC124" s="4"/>
      <c r="BD124" s="4"/>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4"/>
      <c r="GG124" s="4"/>
      <c r="GH124" s="5"/>
      <c r="GI124" s="5"/>
      <c r="GJ124" s="5"/>
      <c r="GK124" s="5"/>
      <c r="GL124" s="5"/>
      <c r="GM124" s="5"/>
      <c r="GN124" s="5"/>
      <c r="GO124" s="5"/>
      <c r="GP124" s="5"/>
      <c r="GQ124" s="5"/>
    </row>
    <row r="125" spans="1:199" ht="15.7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4"/>
      <c r="AR125" s="4"/>
      <c r="AS125" s="5"/>
      <c r="AT125" s="4"/>
      <c r="AU125" s="5"/>
      <c r="AV125" s="5"/>
      <c r="AW125" s="5"/>
      <c r="AX125" s="5"/>
      <c r="AY125" s="5"/>
      <c r="AZ125" s="5"/>
      <c r="BA125" s="5"/>
      <c r="BB125" s="5"/>
      <c r="BC125" s="4"/>
      <c r="BD125" s="4"/>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4"/>
      <c r="GG125" s="4"/>
      <c r="GH125" s="5"/>
      <c r="GI125" s="5"/>
      <c r="GJ125" s="5"/>
      <c r="GK125" s="5"/>
      <c r="GL125" s="5"/>
      <c r="GM125" s="5"/>
      <c r="GN125" s="5"/>
      <c r="GO125" s="5"/>
      <c r="GP125" s="5"/>
      <c r="GQ125" s="5"/>
    </row>
    <row r="126" spans="1:199" ht="15.7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4"/>
      <c r="AR126" s="4"/>
      <c r="AS126" s="5"/>
      <c r="AT126" s="4"/>
      <c r="AU126" s="5"/>
      <c r="AV126" s="5"/>
      <c r="AW126" s="5"/>
      <c r="AX126" s="5"/>
      <c r="AY126" s="5"/>
      <c r="AZ126" s="5"/>
      <c r="BA126" s="5"/>
      <c r="BB126" s="5"/>
      <c r="BC126" s="4"/>
      <c r="BD126" s="4"/>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4"/>
      <c r="GG126" s="4"/>
      <c r="GH126" s="5"/>
      <c r="GI126" s="5"/>
      <c r="GJ126" s="5"/>
      <c r="GK126" s="5"/>
      <c r="GL126" s="5"/>
      <c r="GM126" s="5"/>
      <c r="GN126" s="5"/>
      <c r="GO126" s="5"/>
      <c r="GP126" s="5"/>
      <c r="GQ126" s="5"/>
    </row>
    <row r="127" spans="1:199" ht="15.7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4"/>
      <c r="AR127" s="4"/>
      <c r="AS127" s="5"/>
      <c r="AT127" s="4"/>
      <c r="AU127" s="5"/>
      <c r="AV127" s="5"/>
      <c r="AW127" s="5"/>
      <c r="AX127" s="5"/>
      <c r="AY127" s="5"/>
      <c r="AZ127" s="5"/>
      <c r="BA127" s="5"/>
      <c r="BB127" s="5"/>
      <c r="BC127" s="4"/>
      <c r="BD127" s="4"/>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4"/>
      <c r="GG127" s="4"/>
      <c r="GH127" s="5"/>
      <c r="GI127" s="5"/>
      <c r="GJ127" s="5"/>
      <c r="GK127" s="5"/>
      <c r="GL127" s="5"/>
      <c r="GM127" s="5"/>
      <c r="GN127" s="5"/>
      <c r="GO127" s="5"/>
      <c r="GP127" s="5"/>
      <c r="GQ127" s="5"/>
    </row>
    <row r="128" spans="1:199" ht="15.7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4"/>
      <c r="AR128" s="4"/>
      <c r="AS128" s="5"/>
      <c r="AT128" s="4"/>
      <c r="AU128" s="5"/>
      <c r="AV128" s="5"/>
      <c r="AW128" s="5"/>
      <c r="AX128" s="5"/>
      <c r="AY128" s="5"/>
      <c r="AZ128" s="5"/>
      <c r="BA128" s="5"/>
      <c r="BB128" s="5"/>
      <c r="BC128" s="4"/>
      <c r="BD128" s="4"/>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4"/>
      <c r="GG128" s="4"/>
      <c r="GH128" s="5"/>
      <c r="GI128" s="5"/>
      <c r="GJ128" s="5"/>
      <c r="GK128" s="5"/>
      <c r="GL128" s="5"/>
      <c r="GM128" s="5"/>
      <c r="GN128" s="5"/>
      <c r="GO128" s="5"/>
      <c r="GP128" s="5"/>
      <c r="GQ128" s="5"/>
    </row>
    <row r="129" spans="1:199" ht="15.7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4"/>
      <c r="AR129" s="4"/>
      <c r="AS129" s="5"/>
      <c r="AT129" s="4"/>
      <c r="AU129" s="5"/>
      <c r="AV129" s="5"/>
      <c r="AW129" s="5"/>
      <c r="AX129" s="5"/>
      <c r="AY129" s="5"/>
      <c r="AZ129" s="5"/>
      <c r="BA129" s="5"/>
      <c r="BB129" s="5"/>
      <c r="BC129" s="4"/>
      <c r="BD129" s="4"/>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4"/>
      <c r="GG129" s="4"/>
      <c r="GH129" s="5"/>
      <c r="GI129" s="5"/>
      <c r="GJ129" s="5"/>
      <c r="GK129" s="5"/>
      <c r="GL129" s="5"/>
      <c r="GM129" s="5"/>
      <c r="GN129" s="5"/>
      <c r="GO129" s="5"/>
      <c r="GP129" s="5"/>
      <c r="GQ129" s="5"/>
    </row>
    <row r="130" spans="1:199" ht="15.7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4"/>
      <c r="AR130" s="4"/>
      <c r="AS130" s="5"/>
      <c r="AT130" s="4"/>
      <c r="AU130" s="5"/>
      <c r="AV130" s="5"/>
      <c r="AW130" s="5"/>
      <c r="AX130" s="5"/>
      <c r="AY130" s="5"/>
      <c r="AZ130" s="5"/>
      <c r="BA130" s="5"/>
      <c r="BB130" s="5"/>
      <c r="BC130" s="4"/>
      <c r="BD130" s="4"/>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4"/>
      <c r="GG130" s="4"/>
      <c r="GH130" s="5"/>
      <c r="GI130" s="5"/>
      <c r="GJ130" s="5"/>
      <c r="GK130" s="5"/>
      <c r="GL130" s="5"/>
      <c r="GM130" s="5"/>
      <c r="GN130" s="5"/>
      <c r="GO130" s="5"/>
      <c r="GP130" s="5"/>
      <c r="GQ130" s="5"/>
    </row>
    <row r="131" spans="1:199" ht="15.7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4"/>
      <c r="AR131" s="4"/>
      <c r="AS131" s="5"/>
      <c r="AT131" s="4"/>
      <c r="AU131" s="5"/>
      <c r="AV131" s="5"/>
      <c r="AW131" s="5"/>
      <c r="AX131" s="5"/>
      <c r="AY131" s="5"/>
      <c r="AZ131" s="5"/>
      <c r="BA131" s="5"/>
      <c r="BB131" s="5"/>
      <c r="BC131" s="4"/>
      <c r="BD131" s="4"/>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4"/>
      <c r="GG131" s="4"/>
      <c r="GH131" s="5"/>
      <c r="GI131" s="5"/>
      <c r="GJ131" s="5"/>
      <c r="GK131" s="5"/>
      <c r="GL131" s="5"/>
      <c r="GM131" s="5"/>
      <c r="GN131" s="5"/>
      <c r="GO131" s="5"/>
      <c r="GP131" s="5"/>
      <c r="GQ131" s="5"/>
    </row>
    <row r="132" spans="1:199" ht="15.7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4"/>
      <c r="AR132" s="4"/>
      <c r="AS132" s="5"/>
      <c r="AT132" s="4"/>
      <c r="AU132" s="5"/>
      <c r="AV132" s="5"/>
      <c r="AW132" s="5"/>
      <c r="AX132" s="5"/>
      <c r="AY132" s="5"/>
      <c r="AZ132" s="5"/>
      <c r="BA132" s="5"/>
      <c r="BB132" s="5"/>
      <c r="BC132" s="4"/>
      <c r="BD132" s="4"/>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4"/>
      <c r="GG132" s="4"/>
      <c r="GH132" s="5"/>
      <c r="GI132" s="5"/>
      <c r="GJ132" s="5"/>
      <c r="GK132" s="5"/>
      <c r="GL132" s="5"/>
      <c r="GM132" s="5"/>
      <c r="GN132" s="5"/>
      <c r="GO132" s="5"/>
      <c r="GP132" s="5"/>
      <c r="GQ132" s="5"/>
    </row>
    <row r="133" spans="1:199" ht="15.7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4"/>
      <c r="AR133" s="4"/>
      <c r="AS133" s="5"/>
      <c r="AT133" s="4"/>
      <c r="AU133" s="5"/>
      <c r="AV133" s="5"/>
      <c r="AW133" s="5"/>
      <c r="AX133" s="5"/>
      <c r="AY133" s="5"/>
      <c r="AZ133" s="5"/>
      <c r="BA133" s="5"/>
      <c r="BB133" s="5"/>
      <c r="BC133" s="4"/>
      <c r="BD133" s="4"/>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4"/>
      <c r="GG133" s="4"/>
      <c r="GH133" s="5"/>
      <c r="GI133" s="5"/>
      <c r="GJ133" s="5"/>
      <c r="GK133" s="5"/>
      <c r="GL133" s="5"/>
      <c r="GM133" s="5"/>
      <c r="GN133" s="5"/>
      <c r="GO133" s="5"/>
      <c r="GP133" s="5"/>
      <c r="GQ133" s="5"/>
    </row>
    <row r="134" spans="1:199" ht="15.7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4"/>
      <c r="AR134" s="4"/>
      <c r="AS134" s="5"/>
      <c r="AT134" s="4"/>
      <c r="AU134" s="5"/>
      <c r="AV134" s="5"/>
      <c r="AW134" s="5"/>
      <c r="AX134" s="5"/>
      <c r="AY134" s="5"/>
      <c r="AZ134" s="5"/>
      <c r="BA134" s="5"/>
      <c r="BB134" s="5"/>
      <c r="BC134" s="4"/>
      <c r="BD134" s="4"/>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4"/>
      <c r="GG134" s="4"/>
      <c r="GH134" s="5"/>
      <c r="GI134" s="5"/>
      <c r="GJ134" s="5"/>
      <c r="GK134" s="5"/>
      <c r="GL134" s="5"/>
      <c r="GM134" s="5"/>
      <c r="GN134" s="5"/>
      <c r="GO134" s="5"/>
      <c r="GP134" s="5"/>
      <c r="GQ134" s="5"/>
    </row>
    <row r="135" spans="1:199" ht="15.7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4"/>
      <c r="AR135" s="4"/>
      <c r="AS135" s="5"/>
      <c r="AT135" s="4"/>
      <c r="AU135" s="5"/>
      <c r="AV135" s="5"/>
      <c r="AW135" s="5"/>
      <c r="AX135" s="5"/>
      <c r="AY135" s="5"/>
      <c r="AZ135" s="5"/>
      <c r="BA135" s="5"/>
      <c r="BB135" s="5"/>
      <c r="BC135" s="4"/>
      <c r="BD135" s="4"/>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4"/>
      <c r="GG135" s="4"/>
      <c r="GH135" s="5"/>
      <c r="GI135" s="5"/>
      <c r="GJ135" s="5"/>
      <c r="GK135" s="5"/>
      <c r="GL135" s="5"/>
      <c r="GM135" s="5"/>
      <c r="GN135" s="5"/>
      <c r="GO135" s="5"/>
      <c r="GP135" s="5"/>
      <c r="GQ135" s="5"/>
    </row>
    <row r="136" spans="1:199" ht="15.7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4"/>
      <c r="AR136" s="4"/>
      <c r="AS136" s="5"/>
      <c r="AT136" s="4"/>
      <c r="AU136" s="5"/>
      <c r="AV136" s="5"/>
      <c r="AW136" s="5"/>
      <c r="AX136" s="5"/>
      <c r="AY136" s="5"/>
      <c r="AZ136" s="5"/>
      <c r="BA136" s="5"/>
      <c r="BB136" s="5"/>
      <c r="BC136" s="4"/>
      <c r="BD136" s="4"/>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4"/>
      <c r="GG136" s="4"/>
      <c r="GH136" s="5"/>
      <c r="GI136" s="5"/>
      <c r="GJ136" s="5"/>
      <c r="GK136" s="5"/>
      <c r="GL136" s="5"/>
      <c r="GM136" s="5"/>
      <c r="GN136" s="5"/>
      <c r="GO136" s="5"/>
      <c r="GP136" s="5"/>
      <c r="GQ136" s="5"/>
    </row>
    <row r="137" spans="1:199" ht="15.7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4"/>
      <c r="AR137" s="4"/>
      <c r="AS137" s="5"/>
      <c r="AT137" s="4"/>
      <c r="AU137" s="5"/>
      <c r="AV137" s="5"/>
      <c r="AW137" s="5"/>
      <c r="AX137" s="5"/>
      <c r="AY137" s="5"/>
      <c r="AZ137" s="5"/>
      <c r="BA137" s="5"/>
      <c r="BB137" s="5"/>
      <c r="BC137" s="4"/>
      <c r="BD137" s="4"/>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4"/>
      <c r="GG137" s="4"/>
      <c r="GH137" s="5"/>
      <c r="GI137" s="5"/>
      <c r="GJ137" s="5"/>
      <c r="GK137" s="5"/>
      <c r="GL137" s="5"/>
      <c r="GM137" s="5"/>
      <c r="GN137" s="5"/>
      <c r="GO137" s="5"/>
      <c r="GP137" s="5"/>
      <c r="GQ137" s="5"/>
    </row>
    <row r="138" spans="1:199" ht="15.7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4"/>
      <c r="AR138" s="4"/>
      <c r="AS138" s="5"/>
      <c r="AT138" s="4"/>
      <c r="AU138" s="5"/>
      <c r="AV138" s="5"/>
      <c r="AW138" s="5"/>
      <c r="AX138" s="5"/>
      <c r="AY138" s="5"/>
      <c r="AZ138" s="5"/>
      <c r="BA138" s="5"/>
      <c r="BB138" s="5"/>
      <c r="BC138" s="4"/>
      <c r="BD138" s="4"/>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4"/>
      <c r="GG138" s="4"/>
      <c r="GH138" s="5"/>
      <c r="GI138" s="5"/>
      <c r="GJ138" s="5"/>
      <c r="GK138" s="5"/>
      <c r="GL138" s="5"/>
      <c r="GM138" s="5"/>
      <c r="GN138" s="5"/>
      <c r="GO138" s="5"/>
      <c r="GP138" s="5"/>
      <c r="GQ138" s="5"/>
    </row>
    <row r="139" spans="1:199" ht="15.7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4"/>
      <c r="AR139" s="4"/>
      <c r="AS139" s="5"/>
      <c r="AT139" s="4"/>
      <c r="AU139" s="5"/>
      <c r="AV139" s="5"/>
      <c r="AW139" s="5"/>
      <c r="AX139" s="5"/>
      <c r="AY139" s="5"/>
      <c r="AZ139" s="5"/>
      <c r="BA139" s="5"/>
      <c r="BB139" s="5"/>
      <c r="BC139" s="4"/>
      <c r="BD139" s="4"/>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4"/>
      <c r="GG139" s="4"/>
      <c r="GH139" s="5"/>
      <c r="GI139" s="5"/>
      <c r="GJ139" s="5"/>
      <c r="GK139" s="5"/>
      <c r="GL139" s="5"/>
      <c r="GM139" s="5"/>
      <c r="GN139" s="5"/>
      <c r="GO139" s="5"/>
      <c r="GP139" s="5"/>
      <c r="GQ139" s="5"/>
    </row>
    <row r="140" spans="1:199" ht="15.7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4"/>
      <c r="AR140" s="4"/>
      <c r="AS140" s="5"/>
      <c r="AT140" s="4"/>
      <c r="AU140" s="5"/>
      <c r="AV140" s="5"/>
      <c r="AW140" s="5"/>
      <c r="AX140" s="5"/>
      <c r="AY140" s="5"/>
      <c r="AZ140" s="5"/>
      <c r="BA140" s="5"/>
      <c r="BB140" s="5"/>
      <c r="BC140" s="4"/>
      <c r="BD140" s="4"/>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4"/>
      <c r="GG140" s="4"/>
      <c r="GH140" s="5"/>
      <c r="GI140" s="5"/>
      <c r="GJ140" s="5"/>
      <c r="GK140" s="5"/>
      <c r="GL140" s="5"/>
      <c r="GM140" s="5"/>
      <c r="GN140" s="5"/>
      <c r="GO140" s="5"/>
      <c r="GP140" s="5"/>
      <c r="GQ140" s="5"/>
    </row>
    <row r="141" spans="1:199" ht="15.7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4"/>
      <c r="AR141" s="4"/>
      <c r="AS141" s="5"/>
      <c r="AT141" s="4"/>
      <c r="AU141" s="5"/>
      <c r="AV141" s="5"/>
      <c r="AW141" s="5"/>
      <c r="AX141" s="5"/>
      <c r="AY141" s="5"/>
      <c r="AZ141" s="5"/>
      <c r="BA141" s="5"/>
      <c r="BB141" s="5"/>
      <c r="BC141" s="4"/>
      <c r="BD141" s="4"/>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4"/>
      <c r="GG141" s="4"/>
      <c r="GH141" s="5"/>
      <c r="GI141" s="5"/>
      <c r="GJ141" s="5"/>
      <c r="GK141" s="5"/>
      <c r="GL141" s="5"/>
      <c r="GM141" s="5"/>
      <c r="GN141" s="5"/>
      <c r="GO141" s="5"/>
      <c r="GP141" s="5"/>
      <c r="GQ141" s="5"/>
    </row>
    <row r="142" spans="1:199" ht="15.7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4"/>
      <c r="AR142" s="4"/>
      <c r="AS142" s="5"/>
      <c r="AT142" s="4"/>
      <c r="AU142" s="5"/>
      <c r="AV142" s="5"/>
      <c r="AW142" s="5"/>
      <c r="AX142" s="5"/>
      <c r="AY142" s="5"/>
      <c r="AZ142" s="5"/>
      <c r="BA142" s="5"/>
      <c r="BB142" s="5"/>
      <c r="BC142" s="4"/>
      <c r="BD142" s="4"/>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4"/>
      <c r="GG142" s="4"/>
      <c r="GH142" s="5"/>
      <c r="GI142" s="5"/>
      <c r="GJ142" s="5"/>
      <c r="GK142" s="5"/>
      <c r="GL142" s="5"/>
      <c r="GM142" s="5"/>
      <c r="GN142" s="5"/>
      <c r="GO142" s="5"/>
      <c r="GP142" s="5"/>
      <c r="GQ142" s="5"/>
    </row>
    <row r="143" spans="1:199" ht="15.7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4"/>
      <c r="AR143" s="4"/>
      <c r="AS143" s="5"/>
      <c r="AT143" s="4"/>
      <c r="AU143" s="5"/>
      <c r="AV143" s="5"/>
      <c r="AW143" s="5"/>
      <c r="AX143" s="5"/>
      <c r="AY143" s="5"/>
      <c r="AZ143" s="5"/>
      <c r="BA143" s="5"/>
      <c r="BB143" s="5"/>
      <c r="BC143" s="4"/>
      <c r="BD143" s="4"/>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4"/>
      <c r="GG143" s="4"/>
      <c r="GH143" s="5"/>
      <c r="GI143" s="5"/>
      <c r="GJ143" s="5"/>
      <c r="GK143" s="5"/>
      <c r="GL143" s="5"/>
      <c r="GM143" s="5"/>
      <c r="GN143" s="5"/>
      <c r="GO143" s="5"/>
      <c r="GP143" s="5"/>
      <c r="GQ143" s="5"/>
    </row>
    <row r="144" spans="1:199" ht="15.7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4"/>
      <c r="AR144" s="4"/>
      <c r="AS144" s="5"/>
      <c r="AT144" s="4"/>
      <c r="AU144" s="5"/>
      <c r="AV144" s="5"/>
      <c r="AW144" s="5"/>
      <c r="AX144" s="5"/>
      <c r="AY144" s="5"/>
      <c r="AZ144" s="5"/>
      <c r="BA144" s="5"/>
      <c r="BB144" s="5"/>
      <c r="BC144" s="4"/>
      <c r="BD144" s="4"/>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4"/>
      <c r="GG144" s="4"/>
      <c r="GH144" s="5"/>
      <c r="GI144" s="5"/>
      <c r="GJ144" s="5"/>
      <c r="GK144" s="5"/>
      <c r="GL144" s="5"/>
      <c r="GM144" s="5"/>
      <c r="GN144" s="5"/>
      <c r="GO144" s="5"/>
      <c r="GP144" s="5"/>
      <c r="GQ144" s="5"/>
    </row>
    <row r="145" spans="1:199" ht="15.7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4"/>
      <c r="AR145" s="4"/>
      <c r="AS145" s="5"/>
      <c r="AT145" s="4"/>
      <c r="AU145" s="5"/>
      <c r="AV145" s="5"/>
      <c r="AW145" s="5"/>
      <c r="AX145" s="5"/>
      <c r="AY145" s="5"/>
      <c r="AZ145" s="5"/>
      <c r="BA145" s="5"/>
      <c r="BB145" s="5"/>
      <c r="BC145" s="4"/>
      <c r="BD145" s="4"/>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4"/>
      <c r="GG145" s="4"/>
      <c r="GH145" s="5"/>
      <c r="GI145" s="5"/>
      <c r="GJ145" s="5"/>
      <c r="GK145" s="5"/>
      <c r="GL145" s="5"/>
      <c r="GM145" s="5"/>
      <c r="GN145" s="5"/>
      <c r="GO145" s="5"/>
      <c r="GP145" s="5"/>
      <c r="GQ145" s="5"/>
    </row>
    <row r="146" spans="1:199" ht="15.7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4"/>
      <c r="AR146" s="4"/>
      <c r="AS146" s="5"/>
      <c r="AT146" s="4"/>
      <c r="AU146" s="5"/>
      <c r="AV146" s="5"/>
      <c r="AW146" s="5"/>
      <c r="AX146" s="5"/>
      <c r="AY146" s="5"/>
      <c r="AZ146" s="5"/>
      <c r="BA146" s="5"/>
      <c r="BB146" s="5"/>
      <c r="BC146" s="4"/>
      <c r="BD146" s="4"/>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4"/>
      <c r="GG146" s="4"/>
      <c r="GH146" s="5"/>
      <c r="GI146" s="5"/>
      <c r="GJ146" s="5"/>
      <c r="GK146" s="5"/>
      <c r="GL146" s="5"/>
      <c r="GM146" s="5"/>
      <c r="GN146" s="5"/>
      <c r="GO146" s="5"/>
      <c r="GP146" s="5"/>
      <c r="GQ146" s="5"/>
    </row>
    <row r="147" spans="1:199" ht="15.7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4"/>
      <c r="AR147" s="4"/>
      <c r="AS147" s="5"/>
      <c r="AT147" s="4"/>
      <c r="AU147" s="5"/>
      <c r="AV147" s="5"/>
      <c r="AW147" s="5"/>
      <c r="AX147" s="5"/>
      <c r="AY147" s="5"/>
      <c r="AZ147" s="5"/>
      <c r="BA147" s="5"/>
      <c r="BB147" s="5"/>
      <c r="BC147" s="4"/>
      <c r="BD147" s="4"/>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4"/>
      <c r="GG147" s="4"/>
      <c r="GH147" s="5"/>
      <c r="GI147" s="5"/>
      <c r="GJ147" s="5"/>
      <c r="GK147" s="5"/>
      <c r="GL147" s="5"/>
      <c r="GM147" s="5"/>
      <c r="GN147" s="5"/>
      <c r="GO147" s="5"/>
      <c r="GP147" s="5"/>
      <c r="GQ147" s="5"/>
    </row>
    <row r="148" spans="1:199" ht="15.7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4"/>
      <c r="AR148" s="4"/>
      <c r="AS148" s="5"/>
      <c r="AT148" s="4"/>
      <c r="AU148" s="5"/>
      <c r="AV148" s="5"/>
      <c r="AW148" s="5"/>
      <c r="AX148" s="5"/>
      <c r="AY148" s="5"/>
      <c r="AZ148" s="5"/>
      <c r="BA148" s="5"/>
      <c r="BB148" s="5"/>
      <c r="BC148" s="4"/>
      <c r="BD148" s="4"/>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4"/>
      <c r="GG148" s="4"/>
      <c r="GH148" s="5"/>
      <c r="GI148" s="5"/>
      <c r="GJ148" s="5"/>
      <c r="GK148" s="5"/>
      <c r="GL148" s="5"/>
      <c r="GM148" s="5"/>
      <c r="GN148" s="5"/>
      <c r="GO148" s="5"/>
      <c r="GP148" s="5"/>
      <c r="GQ148" s="5"/>
    </row>
    <row r="149" spans="1:199" ht="15.7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4"/>
      <c r="AR149" s="4"/>
      <c r="AS149" s="5"/>
      <c r="AT149" s="4"/>
      <c r="AU149" s="5"/>
      <c r="AV149" s="5"/>
      <c r="AW149" s="5"/>
      <c r="AX149" s="5"/>
      <c r="AY149" s="5"/>
      <c r="AZ149" s="5"/>
      <c r="BA149" s="5"/>
      <c r="BB149" s="5"/>
      <c r="BC149" s="4"/>
      <c r="BD149" s="4"/>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4"/>
      <c r="GG149" s="4"/>
      <c r="GH149" s="5"/>
      <c r="GI149" s="5"/>
      <c r="GJ149" s="5"/>
      <c r="GK149" s="5"/>
      <c r="GL149" s="5"/>
      <c r="GM149" s="5"/>
      <c r="GN149" s="5"/>
      <c r="GO149" s="5"/>
      <c r="GP149" s="5"/>
      <c r="GQ149" s="5"/>
    </row>
    <row r="150" spans="1:199" ht="15.7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4"/>
      <c r="AR150" s="4"/>
      <c r="AS150" s="5"/>
      <c r="AT150" s="4"/>
      <c r="AU150" s="5"/>
      <c r="AV150" s="5"/>
      <c r="AW150" s="5"/>
      <c r="AX150" s="5"/>
      <c r="AY150" s="5"/>
      <c r="AZ150" s="5"/>
      <c r="BA150" s="5"/>
      <c r="BB150" s="5"/>
      <c r="BC150" s="4"/>
      <c r="BD150" s="4"/>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4"/>
      <c r="GG150" s="4"/>
      <c r="GH150" s="5"/>
      <c r="GI150" s="5"/>
      <c r="GJ150" s="5"/>
      <c r="GK150" s="5"/>
      <c r="GL150" s="5"/>
      <c r="GM150" s="5"/>
      <c r="GN150" s="5"/>
      <c r="GO150" s="5"/>
      <c r="GP150" s="5"/>
      <c r="GQ150" s="5"/>
    </row>
    <row r="151" spans="1:199" ht="15.7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4"/>
      <c r="AR151" s="4"/>
      <c r="AS151" s="5"/>
      <c r="AT151" s="4"/>
      <c r="AU151" s="5"/>
      <c r="AV151" s="5"/>
      <c r="AW151" s="5"/>
      <c r="AX151" s="5"/>
      <c r="AY151" s="5"/>
      <c r="AZ151" s="5"/>
      <c r="BA151" s="5"/>
      <c r="BB151" s="5"/>
      <c r="BC151" s="4"/>
      <c r="BD151" s="4"/>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4"/>
      <c r="GG151" s="4"/>
      <c r="GH151" s="5"/>
      <c r="GI151" s="5"/>
      <c r="GJ151" s="5"/>
      <c r="GK151" s="5"/>
      <c r="GL151" s="5"/>
      <c r="GM151" s="5"/>
      <c r="GN151" s="5"/>
      <c r="GO151" s="5"/>
      <c r="GP151" s="5"/>
      <c r="GQ151" s="5"/>
    </row>
    <row r="152" spans="1:199" ht="15.7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4"/>
      <c r="AR152" s="4"/>
      <c r="AS152" s="5"/>
      <c r="AT152" s="4"/>
      <c r="AU152" s="5"/>
      <c r="AV152" s="5"/>
      <c r="AW152" s="5"/>
      <c r="AX152" s="5"/>
      <c r="AY152" s="5"/>
      <c r="AZ152" s="5"/>
      <c r="BA152" s="5"/>
      <c r="BB152" s="5"/>
      <c r="BC152" s="4"/>
      <c r="BD152" s="4"/>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4"/>
      <c r="GG152" s="4"/>
      <c r="GH152" s="5"/>
      <c r="GI152" s="5"/>
      <c r="GJ152" s="5"/>
      <c r="GK152" s="5"/>
      <c r="GL152" s="5"/>
      <c r="GM152" s="5"/>
      <c r="GN152" s="5"/>
      <c r="GO152" s="5"/>
      <c r="GP152" s="5"/>
      <c r="GQ152" s="5"/>
    </row>
    <row r="153" spans="1:199" ht="15.7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4"/>
      <c r="AR153" s="4"/>
      <c r="AS153" s="5"/>
      <c r="AT153" s="4"/>
      <c r="AU153" s="5"/>
      <c r="AV153" s="5"/>
      <c r="AW153" s="5"/>
      <c r="AX153" s="5"/>
      <c r="AY153" s="5"/>
      <c r="AZ153" s="5"/>
      <c r="BA153" s="5"/>
      <c r="BB153" s="5"/>
      <c r="BC153" s="4"/>
      <c r="BD153" s="4"/>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4"/>
      <c r="GG153" s="4"/>
      <c r="GH153" s="5"/>
      <c r="GI153" s="5"/>
      <c r="GJ153" s="5"/>
      <c r="GK153" s="5"/>
      <c r="GL153" s="5"/>
      <c r="GM153" s="5"/>
      <c r="GN153" s="5"/>
      <c r="GO153" s="5"/>
      <c r="GP153" s="5"/>
      <c r="GQ153" s="5"/>
    </row>
    <row r="154" spans="1:199" ht="15.7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4"/>
      <c r="AR154" s="4"/>
      <c r="AS154" s="5"/>
      <c r="AT154" s="4"/>
      <c r="AU154" s="5"/>
      <c r="AV154" s="5"/>
      <c r="AW154" s="5"/>
      <c r="AX154" s="5"/>
      <c r="AY154" s="5"/>
      <c r="AZ154" s="5"/>
      <c r="BA154" s="5"/>
      <c r="BB154" s="5"/>
      <c r="BC154" s="4"/>
      <c r="BD154" s="4"/>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4"/>
      <c r="GG154" s="4"/>
      <c r="GH154" s="5"/>
      <c r="GI154" s="5"/>
      <c r="GJ154" s="5"/>
      <c r="GK154" s="5"/>
      <c r="GL154" s="5"/>
      <c r="GM154" s="5"/>
      <c r="GN154" s="5"/>
      <c r="GO154" s="5"/>
      <c r="GP154" s="5"/>
      <c r="GQ154" s="5"/>
    </row>
    <row r="155" spans="1:199" ht="15.7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4"/>
      <c r="AR155" s="4"/>
      <c r="AS155" s="5"/>
      <c r="AT155" s="4"/>
      <c r="AU155" s="5"/>
      <c r="AV155" s="5"/>
      <c r="AW155" s="5"/>
      <c r="AX155" s="5"/>
      <c r="AY155" s="5"/>
      <c r="AZ155" s="5"/>
      <c r="BA155" s="5"/>
      <c r="BB155" s="5"/>
      <c r="BC155" s="4"/>
      <c r="BD155" s="4"/>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4"/>
      <c r="GG155" s="4"/>
      <c r="GH155" s="5"/>
      <c r="GI155" s="5"/>
      <c r="GJ155" s="5"/>
      <c r="GK155" s="5"/>
      <c r="GL155" s="5"/>
      <c r="GM155" s="5"/>
      <c r="GN155" s="5"/>
      <c r="GO155" s="5"/>
      <c r="GP155" s="5"/>
      <c r="GQ155" s="5"/>
    </row>
    <row r="156" spans="1:199" ht="15.7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4"/>
      <c r="AR156" s="4"/>
      <c r="AS156" s="5"/>
      <c r="AT156" s="4"/>
      <c r="AU156" s="5"/>
      <c r="AV156" s="5"/>
      <c r="AW156" s="5"/>
      <c r="AX156" s="5"/>
      <c r="AY156" s="5"/>
      <c r="AZ156" s="5"/>
      <c r="BA156" s="5"/>
      <c r="BB156" s="5"/>
      <c r="BC156" s="4"/>
      <c r="BD156" s="4"/>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4"/>
      <c r="GG156" s="4"/>
      <c r="GH156" s="5"/>
      <c r="GI156" s="5"/>
      <c r="GJ156" s="5"/>
      <c r="GK156" s="5"/>
      <c r="GL156" s="5"/>
      <c r="GM156" s="5"/>
      <c r="GN156" s="5"/>
      <c r="GO156" s="5"/>
      <c r="GP156" s="5"/>
      <c r="GQ156" s="5"/>
    </row>
    <row r="157" spans="1:199" ht="15.7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4"/>
      <c r="AR157" s="4"/>
      <c r="AS157" s="5"/>
      <c r="AT157" s="4"/>
      <c r="AU157" s="5"/>
      <c r="AV157" s="5"/>
      <c r="AW157" s="5"/>
      <c r="AX157" s="5"/>
      <c r="AY157" s="5"/>
      <c r="AZ157" s="5"/>
      <c r="BA157" s="5"/>
      <c r="BB157" s="5"/>
      <c r="BC157" s="4"/>
      <c r="BD157" s="4"/>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4"/>
      <c r="GG157" s="4"/>
      <c r="GH157" s="5"/>
      <c r="GI157" s="5"/>
      <c r="GJ157" s="5"/>
      <c r="GK157" s="5"/>
      <c r="GL157" s="5"/>
      <c r="GM157" s="5"/>
      <c r="GN157" s="5"/>
      <c r="GO157" s="5"/>
      <c r="GP157" s="5"/>
      <c r="GQ157" s="5"/>
    </row>
    <row r="158" spans="1:199" ht="15.7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4"/>
      <c r="AR158" s="4"/>
      <c r="AS158" s="5"/>
      <c r="AT158" s="4"/>
      <c r="AU158" s="5"/>
      <c r="AV158" s="5"/>
      <c r="AW158" s="5"/>
      <c r="AX158" s="5"/>
      <c r="AY158" s="5"/>
      <c r="AZ158" s="5"/>
      <c r="BA158" s="5"/>
      <c r="BB158" s="5"/>
      <c r="BC158" s="4"/>
      <c r="BD158" s="4"/>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4"/>
      <c r="GG158" s="4"/>
      <c r="GH158" s="5"/>
      <c r="GI158" s="5"/>
      <c r="GJ158" s="5"/>
      <c r="GK158" s="5"/>
      <c r="GL158" s="5"/>
      <c r="GM158" s="5"/>
      <c r="GN158" s="5"/>
      <c r="GO158" s="5"/>
      <c r="GP158" s="5"/>
      <c r="GQ158" s="5"/>
    </row>
    <row r="159" spans="1:199" ht="15.7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4"/>
      <c r="AR159" s="4"/>
      <c r="AS159" s="5"/>
      <c r="AT159" s="4"/>
      <c r="AU159" s="5"/>
      <c r="AV159" s="5"/>
      <c r="AW159" s="5"/>
      <c r="AX159" s="5"/>
      <c r="AY159" s="5"/>
      <c r="AZ159" s="5"/>
      <c r="BA159" s="5"/>
      <c r="BB159" s="5"/>
      <c r="BC159" s="4"/>
      <c r="BD159" s="4"/>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4"/>
      <c r="GG159" s="4"/>
      <c r="GH159" s="5"/>
      <c r="GI159" s="5"/>
      <c r="GJ159" s="5"/>
      <c r="GK159" s="5"/>
      <c r="GL159" s="5"/>
      <c r="GM159" s="5"/>
      <c r="GN159" s="5"/>
      <c r="GO159" s="5"/>
      <c r="GP159" s="5"/>
      <c r="GQ159" s="5"/>
    </row>
    <row r="160" spans="1:199" ht="15.7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4"/>
      <c r="AR160" s="4"/>
      <c r="AS160" s="5"/>
      <c r="AT160" s="4"/>
      <c r="AU160" s="5"/>
      <c r="AV160" s="5"/>
      <c r="AW160" s="5"/>
      <c r="AX160" s="5"/>
      <c r="AY160" s="5"/>
      <c r="AZ160" s="5"/>
      <c r="BA160" s="5"/>
      <c r="BB160" s="5"/>
      <c r="BC160" s="4"/>
      <c r="BD160" s="4"/>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4"/>
      <c r="GG160" s="4"/>
      <c r="GH160" s="5"/>
      <c r="GI160" s="5"/>
      <c r="GJ160" s="5"/>
      <c r="GK160" s="5"/>
      <c r="GL160" s="5"/>
      <c r="GM160" s="5"/>
      <c r="GN160" s="5"/>
      <c r="GO160" s="5"/>
      <c r="GP160" s="5"/>
      <c r="GQ160" s="5"/>
    </row>
    <row r="161" spans="1:199" ht="15.7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4"/>
      <c r="AR161" s="4"/>
      <c r="AS161" s="5"/>
      <c r="AT161" s="4"/>
      <c r="AU161" s="5"/>
      <c r="AV161" s="5"/>
      <c r="AW161" s="5"/>
      <c r="AX161" s="5"/>
      <c r="AY161" s="5"/>
      <c r="AZ161" s="5"/>
      <c r="BA161" s="5"/>
      <c r="BB161" s="5"/>
      <c r="BC161" s="4"/>
      <c r="BD161" s="4"/>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4"/>
      <c r="GG161" s="4"/>
      <c r="GH161" s="5"/>
      <c r="GI161" s="5"/>
      <c r="GJ161" s="5"/>
      <c r="GK161" s="5"/>
      <c r="GL161" s="5"/>
      <c r="GM161" s="5"/>
      <c r="GN161" s="5"/>
      <c r="GO161" s="5"/>
      <c r="GP161" s="5"/>
      <c r="GQ161" s="5"/>
    </row>
    <row r="162" spans="1:199" ht="15.7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4"/>
      <c r="AR162" s="4"/>
      <c r="AS162" s="5"/>
      <c r="AT162" s="4"/>
      <c r="AU162" s="5"/>
      <c r="AV162" s="5"/>
      <c r="AW162" s="5"/>
      <c r="AX162" s="5"/>
      <c r="AY162" s="5"/>
      <c r="AZ162" s="5"/>
      <c r="BA162" s="5"/>
      <c r="BB162" s="5"/>
      <c r="BC162" s="4"/>
      <c r="BD162" s="4"/>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4"/>
      <c r="GG162" s="4"/>
      <c r="GH162" s="5"/>
      <c r="GI162" s="5"/>
      <c r="GJ162" s="5"/>
      <c r="GK162" s="5"/>
      <c r="GL162" s="5"/>
      <c r="GM162" s="5"/>
      <c r="GN162" s="5"/>
      <c r="GO162" s="5"/>
      <c r="GP162" s="5"/>
      <c r="GQ162" s="5"/>
    </row>
    <row r="163" spans="1:199" ht="15.7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4"/>
      <c r="AR163" s="4"/>
      <c r="AS163" s="5"/>
      <c r="AT163" s="4"/>
      <c r="AU163" s="5"/>
      <c r="AV163" s="5"/>
      <c r="AW163" s="5"/>
      <c r="AX163" s="5"/>
      <c r="AY163" s="5"/>
      <c r="AZ163" s="5"/>
      <c r="BA163" s="5"/>
      <c r="BB163" s="5"/>
      <c r="BC163" s="4"/>
      <c r="BD163" s="4"/>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4"/>
      <c r="GG163" s="4"/>
      <c r="GH163" s="5"/>
      <c r="GI163" s="5"/>
      <c r="GJ163" s="5"/>
      <c r="GK163" s="5"/>
      <c r="GL163" s="5"/>
      <c r="GM163" s="5"/>
      <c r="GN163" s="5"/>
      <c r="GO163" s="5"/>
      <c r="GP163" s="5"/>
      <c r="GQ163" s="5"/>
    </row>
    <row r="164" spans="1:199" ht="15.7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4"/>
      <c r="AR164" s="4"/>
      <c r="AS164" s="5"/>
      <c r="AT164" s="4"/>
      <c r="AU164" s="5"/>
      <c r="AV164" s="5"/>
      <c r="AW164" s="5"/>
      <c r="AX164" s="5"/>
      <c r="AY164" s="5"/>
      <c r="AZ164" s="5"/>
      <c r="BA164" s="5"/>
      <c r="BB164" s="5"/>
      <c r="BC164" s="4"/>
      <c r="BD164" s="4"/>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4"/>
      <c r="GG164" s="4"/>
      <c r="GH164" s="5"/>
      <c r="GI164" s="5"/>
      <c r="GJ164" s="5"/>
      <c r="GK164" s="5"/>
      <c r="GL164" s="5"/>
      <c r="GM164" s="5"/>
      <c r="GN164" s="5"/>
      <c r="GO164" s="5"/>
      <c r="GP164" s="5"/>
      <c r="GQ164" s="5"/>
    </row>
    <row r="165" spans="1:199" ht="15.7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4"/>
      <c r="AR165" s="4"/>
      <c r="AS165" s="5"/>
      <c r="AT165" s="4"/>
      <c r="AU165" s="5"/>
      <c r="AV165" s="5"/>
      <c r="AW165" s="5"/>
      <c r="AX165" s="5"/>
      <c r="AY165" s="5"/>
      <c r="AZ165" s="5"/>
      <c r="BA165" s="5"/>
      <c r="BB165" s="5"/>
      <c r="BC165" s="4"/>
      <c r="BD165" s="4"/>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4"/>
      <c r="GG165" s="4"/>
      <c r="GH165" s="5"/>
      <c r="GI165" s="5"/>
      <c r="GJ165" s="5"/>
      <c r="GK165" s="5"/>
      <c r="GL165" s="5"/>
      <c r="GM165" s="5"/>
      <c r="GN165" s="5"/>
      <c r="GO165" s="5"/>
      <c r="GP165" s="5"/>
      <c r="GQ165" s="5"/>
    </row>
    <row r="166" spans="1:199" ht="15.7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4"/>
      <c r="AR166" s="4"/>
      <c r="AS166" s="5"/>
      <c r="AT166" s="4"/>
      <c r="AU166" s="5"/>
      <c r="AV166" s="5"/>
      <c r="AW166" s="5"/>
      <c r="AX166" s="5"/>
      <c r="AY166" s="5"/>
      <c r="AZ166" s="5"/>
      <c r="BA166" s="5"/>
      <c r="BB166" s="5"/>
      <c r="BC166" s="4"/>
      <c r="BD166" s="4"/>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4"/>
      <c r="GG166" s="4"/>
      <c r="GH166" s="5"/>
      <c r="GI166" s="5"/>
      <c r="GJ166" s="5"/>
      <c r="GK166" s="5"/>
      <c r="GL166" s="5"/>
      <c r="GM166" s="5"/>
      <c r="GN166" s="5"/>
      <c r="GO166" s="5"/>
      <c r="GP166" s="5"/>
      <c r="GQ166" s="5"/>
    </row>
    <row r="167" spans="1:199" ht="15.7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4"/>
      <c r="AR167" s="4"/>
      <c r="AS167" s="5"/>
      <c r="AT167" s="4"/>
      <c r="AU167" s="5"/>
      <c r="AV167" s="5"/>
      <c r="AW167" s="5"/>
      <c r="AX167" s="5"/>
      <c r="AY167" s="5"/>
      <c r="AZ167" s="5"/>
      <c r="BA167" s="5"/>
      <c r="BB167" s="5"/>
      <c r="BC167" s="4"/>
      <c r="BD167" s="4"/>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4"/>
      <c r="GG167" s="4"/>
      <c r="GH167" s="5"/>
      <c r="GI167" s="5"/>
      <c r="GJ167" s="5"/>
      <c r="GK167" s="5"/>
      <c r="GL167" s="5"/>
      <c r="GM167" s="5"/>
      <c r="GN167" s="5"/>
      <c r="GO167" s="5"/>
      <c r="GP167" s="5"/>
      <c r="GQ167" s="5"/>
    </row>
    <row r="168" spans="1:199" ht="15.7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4"/>
      <c r="AR168" s="4"/>
      <c r="AS168" s="5"/>
      <c r="AT168" s="4"/>
      <c r="AU168" s="5"/>
      <c r="AV168" s="5"/>
      <c r="AW168" s="5"/>
      <c r="AX168" s="5"/>
      <c r="AY168" s="5"/>
      <c r="AZ168" s="5"/>
      <c r="BA168" s="5"/>
      <c r="BB168" s="5"/>
      <c r="BC168" s="4"/>
      <c r="BD168" s="4"/>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4"/>
      <c r="GG168" s="4"/>
      <c r="GH168" s="5"/>
      <c r="GI168" s="5"/>
      <c r="GJ168" s="5"/>
      <c r="GK168" s="5"/>
      <c r="GL168" s="5"/>
      <c r="GM168" s="5"/>
      <c r="GN168" s="5"/>
      <c r="GO168" s="5"/>
      <c r="GP168" s="5"/>
      <c r="GQ168" s="5"/>
    </row>
    <row r="169" spans="1:199" ht="15.7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4"/>
      <c r="AR169" s="4"/>
      <c r="AS169" s="5"/>
      <c r="AT169" s="4"/>
      <c r="AU169" s="5"/>
      <c r="AV169" s="5"/>
      <c r="AW169" s="5"/>
      <c r="AX169" s="5"/>
      <c r="AY169" s="5"/>
      <c r="AZ169" s="5"/>
      <c r="BA169" s="5"/>
      <c r="BB169" s="5"/>
      <c r="BC169" s="4"/>
      <c r="BD169" s="4"/>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4"/>
      <c r="GG169" s="4"/>
      <c r="GH169" s="5"/>
      <c r="GI169" s="5"/>
      <c r="GJ169" s="5"/>
      <c r="GK169" s="5"/>
      <c r="GL169" s="5"/>
      <c r="GM169" s="5"/>
      <c r="GN169" s="5"/>
      <c r="GO169" s="5"/>
      <c r="GP169" s="5"/>
      <c r="GQ169" s="5"/>
    </row>
    <row r="170" spans="1:199" ht="15.7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4"/>
      <c r="AR170" s="4"/>
      <c r="AS170" s="5"/>
      <c r="AT170" s="4"/>
      <c r="AU170" s="5"/>
      <c r="AV170" s="5"/>
      <c r="AW170" s="5"/>
      <c r="AX170" s="5"/>
      <c r="AY170" s="5"/>
      <c r="AZ170" s="5"/>
      <c r="BA170" s="5"/>
      <c r="BB170" s="5"/>
      <c r="BC170" s="4"/>
      <c r="BD170" s="4"/>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4"/>
      <c r="GG170" s="4"/>
      <c r="GH170" s="5"/>
      <c r="GI170" s="5"/>
      <c r="GJ170" s="5"/>
      <c r="GK170" s="5"/>
      <c r="GL170" s="5"/>
      <c r="GM170" s="5"/>
      <c r="GN170" s="5"/>
      <c r="GO170" s="5"/>
      <c r="GP170" s="5"/>
      <c r="GQ170" s="5"/>
    </row>
    <row r="171" spans="1:199" ht="15.7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4"/>
      <c r="AR171" s="4"/>
      <c r="AS171" s="5"/>
      <c r="AT171" s="4"/>
      <c r="AU171" s="5"/>
      <c r="AV171" s="5"/>
      <c r="AW171" s="5"/>
      <c r="AX171" s="5"/>
      <c r="AY171" s="5"/>
      <c r="AZ171" s="5"/>
      <c r="BA171" s="5"/>
      <c r="BB171" s="5"/>
      <c r="BC171" s="4"/>
      <c r="BD171" s="4"/>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4"/>
      <c r="GG171" s="4"/>
      <c r="GH171" s="5"/>
      <c r="GI171" s="5"/>
      <c r="GJ171" s="5"/>
      <c r="GK171" s="5"/>
      <c r="GL171" s="5"/>
      <c r="GM171" s="5"/>
      <c r="GN171" s="5"/>
      <c r="GO171" s="5"/>
      <c r="GP171" s="5"/>
      <c r="GQ171" s="5"/>
    </row>
    <row r="172" spans="1:199" ht="15.7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4"/>
      <c r="AR172" s="4"/>
      <c r="AS172" s="5"/>
      <c r="AT172" s="4"/>
      <c r="AU172" s="5"/>
      <c r="AV172" s="5"/>
      <c r="AW172" s="5"/>
      <c r="AX172" s="5"/>
      <c r="AY172" s="5"/>
      <c r="AZ172" s="5"/>
      <c r="BA172" s="5"/>
      <c r="BB172" s="5"/>
      <c r="BC172" s="4"/>
      <c r="BD172" s="4"/>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4"/>
      <c r="GG172" s="4"/>
      <c r="GH172" s="5"/>
      <c r="GI172" s="5"/>
      <c r="GJ172" s="5"/>
      <c r="GK172" s="5"/>
      <c r="GL172" s="5"/>
      <c r="GM172" s="5"/>
      <c r="GN172" s="5"/>
      <c r="GO172" s="5"/>
      <c r="GP172" s="5"/>
      <c r="GQ172" s="5"/>
    </row>
    <row r="173" spans="1:199" ht="15.7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4"/>
      <c r="AR173" s="4"/>
      <c r="AS173" s="5"/>
      <c r="AT173" s="4"/>
      <c r="AU173" s="5"/>
      <c r="AV173" s="5"/>
      <c r="AW173" s="5"/>
      <c r="AX173" s="5"/>
      <c r="AY173" s="5"/>
      <c r="AZ173" s="5"/>
      <c r="BA173" s="5"/>
      <c r="BB173" s="5"/>
      <c r="BC173" s="4"/>
      <c r="BD173" s="4"/>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4"/>
      <c r="GG173" s="4"/>
      <c r="GH173" s="5"/>
      <c r="GI173" s="5"/>
      <c r="GJ173" s="5"/>
      <c r="GK173" s="5"/>
      <c r="GL173" s="5"/>
      <c r="GM173" s="5"/>
      <c r="GN173" s="5"/>
      <c r="GO173" s="5"/>
      <c r="GP173" s="5"/>
      <c r="GQ173" s="5"/>
    </row>
    <row r="174" spans="1:199" ht="15.7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4"/>
      <c r="AR174" s="4"/>
      <c r="AS174" s="5"/>
      <c r="AT174" s="4"/>
      <c r="AU174" s="5"/>
      <c r="AV174" s="5"/>
      <c r="AW174" s="5"/>
      <c r="AX174" s="5"/>
      <c r="AY174" s="5"/>
      <c r="AZ174" s="5"/>
      <c r="BA174" s="5"/>
      <c r="BB174" s="5"/>
      <c r="BC174" s="4"/>
      <c r="BD174" s="4"/>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4"/>
      <c r="GG174" s="4"/>
      <c r="GH174" s="5"/>
      <c r="GI174" s="5"/>
      <c r="GJ174" s="5"/>
      <c r="GK174" s="5"/>
      <c r="GL174" s="5"/>
      <c r="GM174" s="5"/>
      <c r="GN174" s="5"/>
      <c r="GO174" s="5"/>
      <c r="GP174" s="5"/>
      <c r="GQ174" s="5"/>
    </row>
    <row r="175" spans="1:199" ht="15.7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4"/>
      <c r="AR175" s="4"/>
      <c r="AS175" s="5"/>
      <c r="AT175" s="4"/>
      <c r="AU175" s="5"/>
      <c r="AV175" s="5"/>
      <c r="AW175" s="5"/>
      <c r="AX175" s="5"/>
      <c r="AY175" s="5"/>
      <c r="AZ175" s="5"/>
      <c r="BA175" s="5"/>
      <c r="BB175" s="5"/>
      <c r="BC175" s="4"/>
      <c r="BD175" s="4"/>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4"/>
      <c r="GG175" s="4"/>
      <c r="GH175" s="5"/>
      <c r="GI175" s="5"/>
      <c r="GJ175" s="5"/>
      <c r="GK175" s="5"/>
      <c r="GL175" s="5"/>
      <c r="GM175" s="5"/>
      <c r="GN175" s="5"/>
      <c r="GO175" s="5"/>
      <c r="GP175" s="5"/>
      <c r="GQ175" s="5"/>
    </row>
    <row r="176" spans="1:199" ht="15.7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4"/>
      <c r="AR176" s="4"/>
      <c r="AS176" s="5"/>
      <c r="AT176" s="4"/>
      <c r="AU176" s="5"/>
      <c r="AV176" s="5"/>
      <c r="AW176" s="5"/>
      <c r="AX176" s="5"/>
      <c r="AY176" s="5"/>
      <c r="AZ176" s="5"/>
      <c r="BA176" s="5"/>
      <c r="BB176" s="5"/>
      <c r="BC176" s="4"/>
      <c r="BD176" s="4"/>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4"/>
      <c r="GG176" s="4"/>
      <c r="GH176" s="5"/>
      <c r="GI176" s="5"/>
      <c r="GJ176" s="5"/>
      <c r="GK176" s="5"/>
      <c r="GL176" s="5"/>
      <c r="GM176" s="5"/>
      <c r="GN176" s="5"/>
      <c r="GO176" s="5"/>
      <c r="GP176" s="5"/>
      <c r="GQ176" s="5"/>
    </row>
    <row r="177" spans="1:199" ht="15.7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4"/>
      <c r="AR177" s="4"/>
      <c r="AS177" s="5"/>
      <c r="AT177" s="4"/>
      <c r="AU177" s="5"/>
      <c r="AV177" s="5"/>
      <c r="AW177" s="5"/>
      <c r="AX177" s="5"/>
      <c r="AY177" s="5"/>
      <c r="AZ177" s="5"/>
      <c r="BA177" s="5"/>
      <c r="BB177" s="5"/>
      <c r="BC177" s="4"/>
      <c r="BD177" s="4"/>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4"/>
      <c r="GG177" s="4"/>
      <c r="GH177" s="5"/>
      <c r="GI177" s="5"/>
      <c r="GJ177" s="5"/>
      <c r="GK177" s="5"/>
      <c r="GL177" s="5"/>
      <c r="GM177" s="5"/>
      <c r="GN177" s="5"/>
      <c r="GO177" s="5"/>
      <c r="GP177" s="5"/>
      <c r="GQ177" s="5"/>
    </row>
    <row r="178" spans="1:199" ht="15.7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4"/>
      <c r="AR178" s="4"/>
      <c r="AS178" s="5"/>
      <c r="AT178" s="4"/>
      <c r="AU178" s="5"/>
      <c r="AV178" s="5"/>
      <c r="AW178" s="5"/>
      <c r="AX178" s="5"/>
      <c r="AY178" s="5"/>
      <c r="AZ178" s="5"/>
      <c r="BA178" s="5"/>
      <c r="BB178" s="5"/>
      <c r="BC178" s="4"/>
      <c r="BD178" s="4"/>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4"/>
      <c r="GG178" s="4"/>
      <c r="GH178" s="5"/>
      <c r="GI178" s="5"/>
      <c r="GJ178" s="5"/>
      <c r="GK178" s="5"/>
      <c r="GL178" s="5"/>
      <c r="GM178" s="5"/>
      <c r="GN178" s="5"/>
      <c r="GO178" s="5"/>
      <c r="GP178" s="5"/>
      <c r="GQ178" s="5"/>
    </row>
    <row r="179" spans="1:199" ht="15.7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4"/>
      <c r="AR179" s="4"/>
      <c r="AS179" s="5"/>
      <c r="AT179" s="4"/>
      <c r="AU179" s="5"/>
      <c r="AV179" s="5"/>
      <c r="AW179" s="5"/>
      <c r="AX179" s="5"/>
      <c r="AY179" s="5"/>
      <c r="AZ179" s="5"/>
      <c r="BA179" s="5"/>
      <c r="BB179" s="5"/>
      <c r="BC179" s="4"/>
      <c r="BD179" s="4"/>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4"/>
      <c r="GG179" s="4"/>
      <c r="GH179" s="5"/>
      <c r="GI179" s="5"/>
      <c r="GJ179" s="5"/>
      <c r="GK179" s="5"/>
      <c r="GL179" s="5"/>
      <c r="GM179" s="5"/>
      <c r="GN179" s="5"/>
      <c r="GO179" s="5"/>
      <c r="GP179" s="5"/>
      <c r="GQ179" s="5"/>
    </row>
    <row r="180" spans="1:199" ht="15.7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4"/>
      <c r="AR180" s="4"/>
      <c r="AS180" s="5"/>
      <c r="AT180" s="4"/>
      <c r="AU180" s="5"/>
      <c r="AV180" s="5"/>
      <c r="AW180" s="5"/>
      <c r="AX180" s="5"/>
      <c r="AY180" s="5"/>
      <c r="AZ180" s="5"/>
      <c r="BA180" s="5"/>
      <c r="BB180" s="5"/>
      <c r="BC180" s="4"/>
      <c r="BD180" s="4"/>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4"/>
      <c r="GG180" s="4"/>
      <c r="GH180" s="5"/>
      <c r="GI180" s="5"/>
      <c r="GJ180" s="5"/>
      <c r="GK180" s="5"/>
      <c r="GL180" s="5"/>
      <c r="GM180" s="5"/>
      <c r="GN180" s="5"/>
      <c r="GO180" s="5"/>
      <c r="GP180" s="5"/>
      <c r="GQ180" s="5"/>
    </row>
    <row r="181" spans="1:199" ht="15.7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4"/>
      <c r="AR181" s="4"/>
      <c r="AS181" s="5"/>
      <c r="AT181" s="4"/>
      <c r="AU181" s="5"/>
      <c r="AV181" s="5"/>
      <c r="AW181" s="5"/>
      <c r="AX181" s="5"/>
      <c r="AY181" s="5"/>
      <c r="AZ181" s="5"/>
      <c r="BA181" s="5"/>
      <c r="BB181" s="5"/>
      <c r="BC181" s="4"/>
      <c r="BD181" s="4"/>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4"/>
      <c r="GG181" s="4"/>
      <c r="GH181" s="5"/>
      <c r="GI181" s="5"/>
      <c r="GJ181" s="5"/>
      <c r="GK181" s="5"/>
      <c r="GL181" s="5"/>
      <c r="GM181" s="5"/>
      <c r="GN181" s="5"/>
      <c r="GO181" s="5"/>
      <c r="GP181" s="5"/>
      <c r="GQ181" s="5"/>
    </row>
    <row r="182" spans="1:199" ht="15.7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4"/>
      <c r="AR182" s="4"/>
      <c r="AS182" s="5"/>
      <c r="AT182" s="4"/>
      <c r="AU182" s="5"/>
      <c r="AV182" s="5"/>
      <c r="AW182" s="5"/>
      <c r="AX182" s="5"/>
      <c r="AY182" s="5"/>
      <c r="AZ182" s="5"/>
      <c r="BA182" s="5"/>
      <c r="BB182" s="5"/>
      <c r="BC182" s="4"/>
      <c r="BD182" s="4"/>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4"/>
      <c r="GG182" s="4"/>
      <c r="GH182" s="5"/>
      <c r="GI182" s="5"/>
      <c r="GJ182" s="5"/>
      <c r="GK182" s="5"/>
      <c r="GL182" s="5"/>
      <c r="GM182" s="5"/>
      <c r="GN182" s="5"/>
      <c r="GO182" s="5"/>
      <c r="GP182" s="5"/>
      <c r="GQ182" s="5"/>
    </row>
    <row r="183" spans="1:199" ht="15.7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4"/>
      <c r="AR183" s="4"/>
      <c r="AS183" s="5"/>
      <c r="AT183" s="4"/>
      <c r="AU183" s="5"/>
      <c r="AV183" s="5"/>
      <c r="AW183" s="5"/>
      <c r="AX183" s="5"/>
      <c r="AY183" s="5"/>
      <c r="AZ183" s="5"/>
      <c r="BA183" s="5"/>
      <c r="BB183" s="5"/>
      <c r="BC183" s="4"/>
      <c r="BD183" s="4"/>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4"/>
      <c r="GG183" s="4"/>
      <c r="GH183" s="5"/>
      <c r="GI183" s="5"/>
      <c r="GJ183" s="5"/>
      <c r="GK183" s="5"/>
      <c r="GL183" s="5"/>
      <c r="GM183" s="5"/>
      <c r="GN183" s="5"/>
      <c r="GO183" s="5"/>
      <c r="GP183" s="5"/>
      <c r="GQ183" s="5"/>
    </row>
    <row r="184" spans="1:199" ht="15.7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4"/>
      <c r="AR184" s="4"/>
      <c r="AS184" s="5"/>
      <c r="AT184" s="4"/>
      <c r="AU184" s="5"/>
      <c r="AV184" s="5"/>
      <c r="AW184" s="5"/>
      <c r="AX184" s="5"/>
      <c r="AY184" s="5"/>
      <c r="AZ184" s="5"/>
      <c r="BA184" s="5"/>
      <c r="BB184" s="5"/>
      <c r="BC184" s="4"/>
      <c r="BD184" s="4"/>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4"/>
      <c r="GG184" s="4"/>
      <c r="GH184" s="5"/>
      <c r="GI184" s="5"/>
      <c r="GJ184" s="5"/>
      <c r="GK184" s="5"/>
      <c r="GL184" s="5"/>
      <c r="GM184" s="5"/>
      <c r="GN184" s="5"/>
      <c r="GO184" s="5"/>
      <c r="GP184" s="5"/>
      <c r="GQ184" s="5"/>
    </row>
    <row r="185" spans="1:199" ht="15.7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4"/>
      <c r="AR185" s="4"/>
      <c r="AS185" s="5"/>
      <c r="AT185" s="4"/>
      <c r="AU185" s="5"/>
      <c r="AV185" s="5"/>
      <c r="AW185" s="5"/>
      <c r="AX185" s="5"/>
      <c r="AY185" s="5"/>
      <c r="AZ185" s="5"/>
      <c r="BA185" s="5"/>
      <c r="BB185" s="5"/>
      <c r="BC185" s="4"/>
      <c r="BD185" s="4"/>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4"/>
      <c r="GG185" s="4"/>
      <c r="GH185" s="5"/>
      <c r="GI185" s="5"/>
      <c r="GJ185" s="5"/>
      <c r="GK185" s="5"/>
      <c r="GL185" s="5"/>
      <c r="GM185" s="5"/>
      <c r="GN185" s="5"/>
      <c r="GO185" s="5"/>
      <c r="GP185" s="5"/>
      <c r="GQ185" s="5"/>
    </row>
    <row r="186" spans="1:199" ht="15.7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4"/>
      <c r="AR186" s="4"/>
      <c r="AS186" s="5"/>
      <c r="AT186" s="4"/>
      <c r="AU186" s="5"/>
      <c r="AV186" s="5"/>
      <c r="AW186" s="5"/>
      <c r="AX186" s="5"/>
      <c r="AY186" s="5"/>
      <c r="AZ186" s="5"/>
      <c r="BA186" s="5"/>
      <c r="BB186" s="5"/>
      <c r="BC186" s="4"/>
      <c r="BD186" s="4"/>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4"/>
      <c r="GG186" s="4"/>
      <c r="GH186" s="5"/>
      <c r="GI186" s="5"/>
      <c r="GJ186" s="5"/>
      <c r="GK186" s="5"/>
      <c r="GL186" s="5"/>
      <c r="GM186" s="5"/>
      <c r="GN186" s="5"/>
      <c r="GO186" s="5"/>
      <c r="GP186" s="5"/>
      <c r="GQ186" s="5"/>
    </row>
    <row r="187" spans="1:199" ht="15.7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4"/>
      <c r="AR187" s="4"/>
      <c r="AS187" s="5"/>
      <c r="AT187" s="4"/>
      <c r="AU187" s="5"/>
      <c r="AV187" s="5"/>
      <c r="AW187" s="5"/>
      <c r="AX187" s="5"/>
      <c r="AY187" s="5"/>
      <c r="AZ187" s="5"/>
      <c r="BA187" s="5"/>
      <c r="BB187" s="5"/>
      <c r="BC187" s="4"/>
      <c r="BD187" s="4"/>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4"/>
      <c r="GG187" s="4"/>
      <c r="GH187" s="5"/>
      <c r="GI187" s="5"/>
      <c r="GJ187" s="5"/>
      <c r="GK187" s="5"/>
      <c r="GL187" s="5"/>
      <c r="GM187" s="5"/>
      <c r="GN187" s="5"/>
      <c r="GO187" s="5"/>
      <c r="GP187" s="5"/>
      <c r="GQ187" s="5"/>
    </row>
    <row r="188" spans="1:199" ht="15.7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4"/>
      <c r="AR188" s="4"/>
      <c r="AS188" s="5"/>
      <c r="AT188" s="4"/>
      <c r="AU188" s="5"/>
      <c r="AV188" s="5"/>
      <c r="AW188" s="5"/>
      <c r="AX188" s="5"/>
      <c r="AY188" s="5"/>
      <c r="AZ188" s="5"/>
      <c r="BA188" s="5"/>
      <c r="BB188" s="5"/>
      <c r="BC188" s="4"/>
      <c r="BD188" s="4"/>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4"/>
      <c r="GG188" s="4"/>
      <c r="GH188" s="5"/>
      <c r="GI188" s="5"/>
      <c r="GJ188" s="5"/>
      <c r="GK188" s="5"/>
      <c r="GL188" s="5"/>
      <c r="GM188" s="5"/>
      <c r="GN188" s="5"/>
      <c r="GO188" s="5"/>
      <c r="GP188" s="5"/>
      <c r="GQ188" s="5"/>
    </row>
    <row r="189" spans="1:199" ht="15.7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4"/>
      <c r="AR189" s="4"/>
      <c r="AS189" s="5"/>
      <c r="AT189" s="4"/>
      <c r="AU189" s="5"/>
      <c r="AV189" s="5"/>
      <c r="AW189" s="5"/>
      <c r="AX189" s="5"/>
      <c r="AY189" s="5"/>
      <c r="AZ189" s="5"/>
      <c r="BA189" s="5"/>
      <c r="BB189" s="5"/>
      <c r="BC189" s="4"/>
      <c r="BD189" s="4"/>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4"/>
      <c r="GG189" s="4"/>
      <c r="GH189" s="5"/>
      <c r="GI189" s="5"/>
      <c r="GJ189" s="5"/>
      <c r="GK189" s="5"/>
      <c r="GL189" s="5"/>
      <c r="GM189" s="5"/>
      <c r="GN189" s="5"/>
      <c r="GO189" s="5"/>
      <c r="GP189" s="5"/>
      <c r="GQ189" s="5"/>
    </row>
    <row r="190" spans="1:199" ht="15.7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4"/>
      <c r="AR190" s="4"/>
      <c r="AS190" s="5"/>
      <c r="AT190" s="4"/>
      <c r="AU190" s="5"/>
      <c r="AV190" s="5"/>
      <c r="AW190" s="5"/>
      <c r="AX190" s="5"/>
      <c r="AY190" s="5"/>
      <c r="AZ190" s="5"/>
      <c r="BA190" s="5"/>
      <c r="BB190" s="5"/>
      <c r="BC190" s="4"/>
      <c r="BD190" s="4"/>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4"/>
      <c r="GG190" s="4"/>
      <c r="GH190" s="5"/>
      <c r="GI190" s="5"/>
      <c r="GJ190" s="5"/>
      <c r="GK190" s="5"/>
      <c r="GL190" s="5"/>
      <c r="GM190" s="5"/>
      <c r="GN190" s="5"/>
      <c r="GO190" s="5"/>
      <c r="GP190" s="5"/>
      <c r="GQ190" s="5"/>
    </row>
    <row r="191" spans="1:199" ht="15.7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4"/>
      <c r="AR191" s="4"/>
      <c r="AS191" s="5"/>
      <c r="AT191" s="4"/>
      <c r="AU191" s="5"/>
      <c r="AV191" s="5"/>
      <c r="AW191" s="5"/>
      <c r="AX191" s="5"/>
      <c r="AY191" s="5"/>
      <c r="AZ191" s="5"/>
      <c r="BA191" s="5"/>
      <c r="BB191" s="5"/>
      <c r="BC191" s="4"/>
      <c r="BD191" s="4"/>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4"/>
      <c r="GG191" s="4"/>
      <c r="GH191" s="5"/>
      <c r="GI191" s="5"/>
      <c r="GJ191" s="5"/>
      <c r="GK191" s="5"/>
      <c r="GL191" s="5"/>
      <c r="GM191" s="5"/>
      <c r="GN191" s="5"/>
      <c r="GO191" s="5"/>
      <c r="GP191" s="5"/>
      <c r="GQ191" s="5"/>
    </row>
    <row r="192" spans="1:199" ht="15.7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4"/>
      <c r="AR192" s="4"/>
      <c r="AS192" s="5"/>
      <c r="AT192" s="4"/>
      <c r="AU192" s="5"/>
      <c r="AV192" s="5"/>
      <c r="AW192" s="5"/>
      <c r="AX192" s="5"/>
      <c r="AY192" s="5"/>
      <c r="AZ192" s="5"/>
      <c r="BA192" s="5"/>
      <c r="BB192" s="5"/>
      <c r="BC192" s="4"/>
      <c r="BD192" s="4"/>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4"/>
      <c r="GG192" s="4"/>
      <c r="GH192" s="5"/>
      <c r="GI192" s="5"/>
      <c r="GJ192" s="5"/>
      <c r="GK192" s="5"/>
      <c r="GL192" s="5"/>
      <c r="GM192" s="5"/>
      <c r="GN192" s="5"/>
      <c r="GO192" s="5"/>
      <c r="GP192" s="5"/>
      <c r="GQ192" s="5"/>
    </row>
    <row r="193" spans="1:199" ht="15.7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4"/>
      <c r="AR193" s="4"/>
      <c r="AS193" s="5"/>
      <c r="AT193" s="4"/>
      <c r="AU193" s="5"/>
      <c r="AV193" s="5"/>
      <c r="AW193" s="5"/>
      <c r="AX193" s="5"/>
      <c r="AY193" s="5"/>
      <c r="AZ193" s="5"/>
      <c r="BA193" s="5"/>
      <c r="BB193" s="5"/>
      <c r="BC193" s="4"/>
      <c r="BD193" s="4"/>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4"/>
      <c r="GG193" s="4"/>
      <c r="GH193" s="5"/>
      <c r="GI193" s="5"/>
      <c r="GJ193" s="5"/>
      <c r="GK193" s="5"/>
      <c r="GL193" s="5"/>
      <c r="GM193" s="5"/>
      <c r="GN193" s="5"/>
      <c r="GO193" s="5"/>
      <c r="GP193" s="5"/>
      <c r="GQ193" s="5"/>
    </row>
    <row r="194" spans="1:199" ht="15.7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4"/>
      <c r="AR194" s="4"/>
      <c r="AS194" s="5"/>
      <c r="AT194" s="4"/>
      <c r="AU194" s="5"/>
      <c r="AV194" s="5"/>
      <c r="AW194" s="5"/>
      <c r="AX194" s="5"/>
      <c r="AY194" s="5"/>
      <c r="AZ194" s="5"/>
      <c r="BA194" s="5"/>
      <c r="BB194" s="5"/>
      <c r="BC194" s="4"/>
      <c r="BD194" s="4"/>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4"/>
      <c r="GG194" s="4"/>
      <c r="GH194" s="5"/>
      <c r="GI194" s="5"/>
      <c r="GJ194" s="5"/>
      <c r="GK194" s="5"/>
      <c r="GL194" s="5"/>
      <c r="GM194" s="5"/>
      <c r="GN194" s="5"/>
      <c r="GO194" s="5"/>
      <c r="GP194" s="5"/>
      <c r="GQ194" s="5"/>
    </row>
    <row r="195" spans="1:199" ht="15.7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4"/>
      <c r="AR195" s="4"/>
      <c r="AS195" s="5"/>
      <c r="AT195" s="4"/>
      <c r="AU195" s="5"/>
      <c r="AV195" s="5"/>
      <c r="AW195" s="5"/>
      <c r="AX195" s="5"/>
      <c r="AY195" s="5"/>
      <c r="AZ195" s="5"/>
      <c r="BA195" s="5"/>
      <c r="BB195" s="5"/>
      <c r="BC195" s="4"/>
      <c r="BD195" s="4"/>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4"/>
      <c r="GG195" s="4"/>
      <c r="GH195" s="5"/>
      <c r="GI195" s="5"/>
      <c r="GJ195" s="5"/>
      <c r="GK195" s="5"/>
      <c r="GL195" s="5"/>
      <c r="GM195" s="5"/>
      <c r="GN195" s="5"/>
      <c r="GO195" s="5"/>
      <c r="GP195" s="5"/>
      <c r="GQ195" s="5"/>
    </row>
    <row r="196" spans="1:199" ht="15.7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4"/>
      <c r="AR196" s="4"/>
      <c r="AS196" s="5"/>
      <c r="AT196" s="4"/>
      <c r="AU196" s="5"/>
      <c r="AV196" s="5"/>
      <c r="AW196" s="5"/>
      <c r="AX196" s="5"/>
      <c r="AY196" s="5"/>
      <c r="AZ196" s="5"/>
      <c r="BA196" s="5"/>
      <c r="BB196" s="5"/>
      <c r="BC196" s="4"/>
      <c r="BD196" s="4"/>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4"/>
      <c r="GG196" s="4"/>
      <c r="GH196" s="5"/>
      <c r="GI196" s="5"/>
      <c r="GJ196" s="5"/>
      <c r="GK196" s="5"/>
      <c r="GL196" s="5"/>
      <c r="GM196" s="5"/>
      <c r="GN196" s="5"/>
      <c r="GO196" s="5"/>
      <c r="GP196" s="5"/>
      <c r="GQ196" s="5"/>
    </row>
    <row r="197" spans="1:199" ht="15.7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4"/>
      <c r="AR197" s="4"/>
      <c r="AS197" s="5"/>
      <c r="AT197" s="4"/>
      <c r="AU197" s="5"/>
      <c r="AV197" s="5"/>
      <c r="AW197" s="5"/>
      <c r="AX197" s="5"/>
      <c r="AY197" s="5"/>
      <c r="AZ197" s="5"/>
      <c r="BA197" s="5"/>
      <c r="BB197" s="5"/>
      <c r="BC197" s="4"/>
      <c r="BD197" s="4"/>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4"/>
      <c r="GG197" s="4"/>
      <c r="GH197" s="5"/>
      <c r="GI197" s="5"/>
      <c r="GJ197" s="5"/>
      <c r="GK197" s="5"/>
      <c r="GL197" s="5"/>
      <c r="GM197" s="5"/>
      <c r="GN197" s="5"/>
      <c r="GO197" s="5"/>
      <c r="GP197" s="5"/>
      <c r="GQ197" s="5"/>
    </row>
    <row r="198" spans="1:199" ht="15.7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4"/>
      <c r="AR198" s="4"/>
      <c r="AS198" s="5"/>
      <c r="AT198" s="4"/>
      <c r="AU198" s="5"/>
      <c r="AV198" s="5"/>
      <c r="AW198" s="5"/>
      <c r="AX198" s="5"/>
      <c r="AY198" s="5"/>
      <c r="AZ198" s="5"/>
      <c r="BA198" s="5"/>
      <c r="BB198" s="5"/>
      <c r="BC198" s="4"/>
      <c r="BD198" s="4"/>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4"/>
      <c r="GG198" s="4"/>
      <c r="GH198" s="5"/>
      <c r="GI198" s="5"/>
      <c r="GJ198" s="5"/>
      <c r="GK198" s="5"/>
      <c r="GL198" s="5"/>
      <c r="GM198" s="5"/>
      <c r="GN198" s="5"/>
      <c r="GO198" s="5"/>
      <c r="GP198" s="5"/>
      <c r="GQ198" s="5"/>
    </row>
    <row r="199" spans="1:199" ht="15.7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4"/>
      <c r="AR199" s="4"/>
      <c r="AS199" s="5"/>
      <c r="AT199" s="4"/>
      <c r="AU199" s="5"/>
      <c r="AV199" s="5"/>
      <c r="AW199" s="5"/>
      <c r="AX199" s="5"/>
      <c r="AY199" s="5"/>
      <c r="AZ199" s="5"/>
      <c r="BA199" s="5"/>
      <c r="BB199" s="5"/>
      <c r="BC199" s="4"/>
      <c r="BD199" s="4"/>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4"/>
      <c r="GG199" s="4"/>
      <c r="GH199" s="5"/>
      <c r="GI199" s="5"/>
      <c r="GJ199" s="5"/>
      <c r="GK199" s="5"/>
      <c r="GL199" s="5"/>
      <c r="GM199" s="5"/>
      <c r="GN199" s="5"/>
      <c r="GO199" s="5"/>
      <c r="GP199" s="5"/>
      <c r="GQ199" s="5"/>
    </row>
    <row r="200" spans="1:199" ht="15.7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4"/>
      <c r="AR200" s="4"/>
      <c r="AS200" s="5"/>
      <c r="AT200" s="4"/>
      <c r="AU200" s="5"/>
      <c r="AV200" s="5"/>
      <c r="AW200" s="5"/>
      <c r="AX200" s="5"/>
      <c r="AY200" s="5"/>
      <c r="AZ200" s="5"/>
      <c r="BA200" s="5"/>
      <c r="BB200" s="5"/>
      <c r="BC200" s="4"/>
      <c r="BD200" s="4"/>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4"/>
      <c r="GG200" s="4"/>
      <c r="GH200" s="5"/>
      <c r="GI200" s="5"/>
      <c r="GJ200" s="5"/>
      <c r="GK200" s="5"/>
      <c r="GL200" s="5"/>
      <c r="GM200" s="5"/>
      <c r="GN200" s="5"/>
      <c r="GO200" s="5"/>
      <c r="GP200" s="5"/>
      <c r="GQ200" s="5"/>
    </row>
    <row r="201" spans="1:199" ht="15.7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4"/>
      <c r="AR201" s="4"/>
      <c r="AS201" s="5"/>
      <c r="AT201" s="4"/>
      <c r="AU201" s="5"/>
      <c r="AV201" s="5"/>
      <c r="AW201" s="5"/>
      <c r="AX201" s="5"/>
      <c r="AY201" s="5"/>
      <c r="AZ201" s="5"/>
      <c r="BA201" s="5"/>
      <c r="BB201" s="5"/>
      <c r="BC201" s="4"/>
      <c r="BD201" s="4"/>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4"/>
      <c r="GG201" s="4"/>
      <c r="GH201" s="5"/>
      <c r="GI201" s="5"/>
      <c r="GJ201" s="5"/>
      <c r="GK201" s="5"/>
      <c r="GL201" s="5"/>
      <c r="GM201" s="5"/>
      <c r="GN201" s="5"/>
      <c r="GO201" s="5"/>
      <c r="GP201" s="5"/>
      <c r="GQ201" s="5"/>
    </row>
    <row r="202" spans="1:199" ht="15.7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4"/>
      <c r="AR202" s="4"/>
      <c r="AS202" s="5"/>
      <c r="AT202" s="4"/>
      <c r="AU202" s="5"/>
      <c r="AV202" s="5"/>
      <c r="AW202" s="5"/>
      <c r="AX202" s="5"/>
      <c r="AY202" s="5"/>
      <c r="AZ202" s="5"/>
      <c r="BA202" s="5"/>
      <c r="BB202" s="5"/>
      <c r="BC202" s="4"/>
      <c r="BD202" s="4"/>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4"/>
      <c r="GG202" s="4"/>
      <c r="GH202" s="5"/>
      <c r="GI202" s="5"/>
      <c r="GJ202" s="5"/>
      <c r="GK202" s="5"/>
      <c r="GL202" s="5"/>
      <c r="GM202" s="5"/>
      <c r="GN202" s="5"/>
      <c r="GO202" s="5"/>
      <c r="GP202" s="5"/>
      <c r="GQ202" s="5"/>
    </row>
    <row r="203" spans="1:199" ht="15.7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4"/>
      <c r="AR203" s="4"/>
      <c r="AS203" s="5"/>
      <c r="AT203" s="4"/>
      <c r="AU203" s="5"/>
      <c r="AV203" s="5"/>
      <c r="AW203" s="5"/>
      <c r="AX203" s="5"/>
      <c r="AY203" s="5"/>
      <c r="AZ203" s="5"/>
      <c r="BA203" s="5"/>
      <c r="BB203" s="5"/>
      <c r="BC203" s="4"/>
      <c r="BD203" s="4"/>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4"/>
      <c r="GG203" s="4"/>
      <c r="GH203" s="5"/>
      <c r="GI203" s="5"/>
      <c r="GJ203" s="5"/>
      <c r="GK203" s="5"/>
      <c r="GL203" s="5"/>
      <c r="GM203" s="5"/>
      <c r="GN203" s="5"/>
      <c r="GO203" s="5"/>
      <c r="GP203" s="5"/>
      <c r="GQ203" s="5"/>
    </row>
    <row r="204" spans="1:199" ht="15.7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4"/>
      <c r="AR204" s="4"/>
      <c r="AS204" s="5"/>
      <c r="AT204" s="4"/>
      <c r="AU204" s="5"/>
      <c r="AV204" s="5"/>
      <c r="AW204" s="5"/>
      <c r="AX204" s="5"/>
      <c r="AY204" s="5"/>
      <c r="AZ204" s="5"/>
      <c r="BA204" s="5"/>
      <c r="BB204" s="5"/>
      <c r="BC204" s="4"/>
      <c r="BD204" s="4"/>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4"/>
      <c r="GG204" s="4"/>
      <c r="GH204" s="5"/>
      <c r="GI204" s="5"/>
      <c r="GJ204" s="5"/>
      <c r="GK204" s="5"/>
      <c r="GL204" s="5"/>
      <c r="GM204" s="5"/>
      <c r="GN204" s="5"/>
      <c r="GO204" s="5"/>
      <c r="GP204" s="5"/>
      <c r="GQ204" s="5"/>
    </row>
    <row r="205" spans="1:199" ht="15.7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4"/>
      <c r="AR205" s="4"/>
      <c r="AS205" s="5"/>
      <c r="AT205" s="4"/>
      <c r="AU205" s="5"/>
      <c r="AV205" s="5"/>
      <c r="AW205" s="5"/>
      <c r="AX205" s="5"/>
      <c r="AY205" s="5"/>
      <c r="AZ205" s="5"/>
      <c r="BA205" s="5"/>
      <c r="BB205" s="5"/>
      <c r="BC205" s="4"/>
      <c r="BD205" s="4"/>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4"/>
      <c r="GG205" s="4"/>
      <c r="GH205" s="5"/>
      <c r="GI205" s="5"/>
      <c r="GJ205" s="5"/>
      <c r="GK205" s="5"/>
      <c r="GL205" s="5"/>
      <c r="GM205" s="5"/>
      <c r="GN205" s="5"/>
      <c r="GO205" s="5"/>
      <c r="GP205" s="5"/>
      <c r="GQ205" s="5"/>
    </row>
    <row r="206" spans="1:199" ht="15.7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4"/>
      <c r="AR206" s="4"/>
      <c r="AS206" s="5"/>
      <c r="AT206" s="4"/>
      <c r="AU206" s="5"/>
      <c r="AV206" s="5"/>
      <c r="AW206" s="5"/>
      <c r="AX206" s="5"/>
      <c r="AY206" s="5"/>
      <c r="AZ206" s="5"/>
      <c r="BA206" s="5"/>
      <c r="BB206" s="5"/>
      <c r="BC206" s="4"/>
      <c r="BD206" s="4"/>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4"/>
      <c r="GG206" s="4"/>
      <c r="GH206" s="5"/>
      <c r="GI206" s="5"/>
      <c r="GJ206" s="5"/>
      <c r="GK206" s="5"/>
      <c r="GL206" s="5"/>
      <c r="GM206" s="5"/>
      <c r="GN206" s="5"/>
      <c r="GO206" s="5"/>
      <c r="GP206" s="5"/>
      <c r="GQ206" s="5"/>
    </row>
    <row r="207" spans="1:199" ht="15.7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4"/>
      <c r="AR207" s="4"/>
      <c r="AS207" s="5"/>
      <c r="AT207" s="4"/>
      <c r="AU207" s="5"/>
      <c r="AV207" s="5"/>
      <c r="AW207" s="5"/>
      <c r="AX207" s="5"/>
      <c r="AY207" s="5"/>
      <c r="AZ207" s="5"/>
      <c r="BA207" s="5"/>
      <c r="BB207" s="5"/>
      <c r="BC207" s="4"/>
      <c r="BD207" s="4"/>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4"/>
      <c r="GG207" s="4"/>
      <c r="GH207" s="5"/>
      <c r="GI207" s="5"/>
      <c r="GJ207" s="5"/>
      <c r="GK207" s="5"/>
      <c r="GL207" s="5"/>
      <c r="GM207" s="5"/>
      <c r="GN207" s="5"/>
      <c r="GO207" s="5"/>
      <c r="GP207" s="5"/>
      <c r="GQ207" s="5"/>
    </row>
    <row r="208" spans="1:199" ht="15.7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4"/>
      <c r="AR208" s="4"/>
      <c r="AS208" s="5"/>
      <c r="AT208" s="4"/>
      <c r="AU208" s="5"/>
      <c r="AV208" s="5"/>
      <c r="AW208" s="5"/>
      <c r="AX208" s="5"/>
      <c r="AY208" s="5"/>
      <c r="AZ208" s="5"/>
      <c r="BA208" s="5"/>
      <c r="BB208" s="5"/>
      <c r="BC208" s="4"/>
      <c r="BD208" s="4"/>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4"/>
      <c r="GG208" s="4"/>
      <c r="GH208" s="5"/>
      <c r="GI208" s="5"/>
      <c r="GJ208" s="5"/>
      <c r="GK208" s="5"/>
      <c r="GL208" s="5"/>
      <c r="GM208" s="5"/>
      <c r="GN208" s="5"/>
      <c r="GO208" s="5"/>
      <c r="GP208" s="5"/>
      <c r="GQ208" s="5"/>
    </row>
    <row r="209" spans="1:199" ht="15.7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4"/>
      <c r="AR209" s="4"/>
      <c r="AS209" s="5"/>
      <c r="AT209" s="4"/>
      <c r="AU209" s="5"/>
      <c r="AV209" s="5"/>
      <c r="AW209" s="5"/>
      <c r="AX209" s="5"/>
      <c r="AY209" s="5"/>
      <c r="AZ209" s="5"/>
      <c r="BA209" s="5"/>
      <c r="BB209" s="5"/>
      <c r="BC209" s="4"/>
      <c r="BD209" s="4"/>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4"/>
      <c r="GG209" s="4"/>
      <c r="GH209" s="5"/>
      <c r="GI209" s="5"/>
      <c r="GJ209" s="5"/>
      <c r="GK209" s="5"/>
      <c r="GL209" s="5"/>
      <c r="GM209" s="5"/>
      <c r="GN209" s="5"/>
      <c r="GO209" s="5"/>
      <c r="GP209" s="5"/>
      <c r="GQ209" s="5"/>
    </row>
    <row r="210" spans="1:199" ht="15.7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4"/>
      <c r="AR210" s="4"/>
      <c r="AS210" s="5"/>
      <c r="AT210" s="4"/>
      <c r="AU210" s="5"/>
      <c r="AV210" s="5"/>
      <c r="AW210" s="5"/>
      <c r="AX210" s="5"/>
      <c r="AY210" s="5"/>
      <c r="AZ210" s="5"/>
      <c r="BA210" s="5"/>
      <c r="BB210" s="5"/>
      <c r="BC210" s="4"/>
      <c r="BD210" s="4"/>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4"/>
      <c r="GG210" s="4"/>
      <c r="GH210" s="5"/>
      <c r="GI210" s="5"/>
      <c r="GJ210" s="5"/>
      <c r="GK210" s="5"/>
      <c r="GL210" s="5"/>
      <c r="GM210" s="5"/>
      <c r="GN210" s="5"/>
      <c r="GO210" s="5"/>
      <c r="GP210" s="5"/>
      <c r="GQ210" s="5"/>
    </row>
    <row r="211" spans="1:199" ht="15.7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4"/>
      <c r="AR211" s="4"/>
      <c r="AS211" s="5"/>
      <c r="AT211" s="4"/>
      <c r="AU211" s="5"/>
      <c r="AV211" s="5"/>
      <c r="AW211" s="5"/>
      <c r="AX211" s="5"/>
      <c r="AY211" s="5"/>
      <c r="AZ211" s="5"/>
      <c r="BA211" s="5"/>
      <c r="BB211" s="5"/>
      <c r="BC211" s="4"/>
      <c r="BD211" s="4"/>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4"/>
      <c r="GG211" s="4"/>
      <c r="GH211" s="5"/>
      <c r="GI211" s="5"/>
      <c r="GJ211" s="5"/>
      <c r="GK211" s="5"/>
      <c r="GL211" s="5"/>
      <c r="GM211" s="5"/>
      <c r="GN211" s="5"/>
      <c r="GO211" s="5"/>
      <c r="GP211" s="5"/>
      <c r="GQ211" s="5"/>
    </row>
    <row r="212" spans="1:199" ht="15.7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4"/>
      <c r="AR212" s="4"/>
      <c r="AS212" s="5"/>
      <c r="AT212" s="4"/>
      <c r="AU212" s="5"/>
      <c r="AV212" s="5"/>
      <c r="AW212" s="5"/>
      <c r="AX212" s="5"/>
      <c r="AY212" s="5"/>
      <c r="AZ212" s="5"/>
      <c r="BA212" s="5"/>
      <c r="BB212" s="5"/>
      <c r="BC212" s="4"/>
      <c r="BD212" s="4"/>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4"/>
      <c r="GG212" s="4"/>
      <c r="GH212" s="5"/>
      <c r="GI212" s="5"/>
      <c r="GJ212" s="5"/>
      <c r="GK212" s="5"/>
      <c r="GL212" s="5"/>
      <c r="GM212" s="5"/>
      <c r="GN212" s="5"/>
      <c r="GO212" s="5"/>
      <c r="GP212" s="5"/>
      <c r="GQ212" s="5"/>
    </row>
    <row r="213" spans="1:199" ht="15.7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4"/>
      <c r="AR213" s="4"/>
      <c r="AS213" s="5"/>
      <c r="AT213" s="4"/>
      <c r="AU213" s="5"/>
      <c r="AV213" s="5"/>
      <c r="AW213" s="5"/>
      <c r="AX213" s="5"/>
      <c r="AY213" s="5"/>
      <c r="AZ213" s="5"/>
      <c r="BA213" s="5"/>
      <c r="BB213" s="5"/>
      <c r="BC213" s="4"/>
      <c r="BD213" s="4"/>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4"/>
      <c r="GG213" s="4"/>
      <c r="GH213" s="5"/>
      <c r="GI213" s="5"/>
      <c r="GJ213" s="5"/>
      <c r="GK213" s="5"/>
      <c r="GL213" s="5"/>
      <c r="GM213" s="5"/>
      <c r="GN213" s="5"/>
      <c r="GO213" s="5"/>
      <c r="GP213" s="5"/>
      <c r="GQ213" s="5"/>
    </row>
    <row r="214" spans="1:199" ht="15.7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4"/>
      <c r="AR214" s="4"/>
      <c r="AS214" s="5"/>
      <c r="AT214" s="4"/>
      <c r="AU214" s="5"/>
      <c r="AV214" s="5"/>
      <c r="AW214" s="5"/>
      <c r="AX214" s="5"/>
      <c r="AY214" s="5"/>
      <c r="AZ214" s="5"/>
      <c r="BA214" s="5"/>
      <c r="BB214" s="5"/>
      <c r="BC214" s="4"/>
      <c r="BD214" s="4"/>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4"/>
      <c r="GG214" s="4"/>
      <c r="GH214" s="5"/>
      <c r="GI214" s="5"/>
      <c r="GJ214" s="5"/>
      <c r="GK214" s="5"/>
      <c r="GL214" s="5"/>
      <c r="GM214" s="5"/>
      <c r="GN214" s="5"/>
      <c r="GO214" s="5"/>
      <c r="GP214" s="5"/>
      <c r="GQ214" s="5"/>
    </row>
    <row r="215" spans="1:199" ht="15.7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4"/>
      <c r="AR215" s="4"/>
      <c r="AS215" s="5"/>
      <c r="AT215" s="4"/>
      <c r="AU215" s="5"/>
      <c r="AV215" s="5"/>
      <c r="AW215" s="5"/>
      <c r="AX215" s="5"/>
      <c r="AY215" s="5"/>
      <c r="AZ215" s="5"/>
      <c r="BA215" s="5"/>
      <c r="BB215" s="5"/>
      <c r="BC215" s="4"/>
      <c r="BD215" s="4"/>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4"/>
      <c r="GG215" s="4"/>
      <c r="GH215" s="5"/>
      <c r="GI215" s="5"/>
      <c r="GJ215" s="5"/>
      <c r="GK215" s="5"/>
      <c r="GL215" s="5"/>
      <c r="GM215" s="5"/>
      <c r="GN215" s="5"/>
      <c r="GO215" s="5"/>
      <c r="GP215" s="5"/>
      <c r="GQ215" s="5"/>
    </row>
    <row r="216" spans="1:199" ht="15.7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4"/>
      <c r="AR216" s="4"/>
      <c r="AS216" s="5"/>
      <c r="AT216" s="4"/>
      <c r="AU216" s="5"/>
      <c r="AV216" s="5"/>
      <c r="AW216" s="5"/>
      <c r="AX216" s="5"/>
      <c r="AY216" s="5"/>
      <c r="AZ216" s="5"/>
      <c r="BA216" s="5"/>
      <c r="BB216" s="5"/>
      <c r="BC216" s="4"/>
      <c r="BD216" s="4"/>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4"/>
      <c r="GG216" s="4"/>
      <c r="GH216" s="5"/>
      <c r="GI216" s="5"/>
      <c r="GJ216" s="5"/>
      <c r="GK216" s="5"/>
      <c r="GL216" s="5"/>
      <c r="GM216" s="5"/>
      <c r="GN216" s="5"/>
      <c r="GO216" s="5"/>
      <c r="GP216" s="5"/>
      <c r="GQ216" s="5"/>
    </row>
    <row r="217" spans="1:199" ht="15.7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4"/>
      <c r="AR217" s="4"/>
      <c r="AS217" s="5"/>
      <c r="AT217" s="4"/>
      <c r="AU217" s="5"/>
      <c r="AV217" s="5"/>
      <c r="AW217" s="5"/>
      <c r="AX217" s="5"/>
      <c r="AY217" s="5"/>
      <c r="AZ217" s="5"/>
      <c r="BA217" s="5"/>
      <c r="BB217" s="5"/>
      <c r="BC217" s="4"/>
      <c r="BD217" s="4"/>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4"/>
      <c r="GG217" s="4"/>
      <c r="GH217" s="5"/>
      <c r="GI217" s="5"/>
      <c r="GJ217" s="5"/>
      <c r="GK217" s="5"/>
      <c r="GL217" s="5"/>
      <c r="GM217" s="5"/>
      <c r="GN217" s="5"/>
      <c r="GO217" s="5"/>
      <c r="GP217" s="5"/>
      <c r="GQ217" s="5"/>
    </row>
    <row r="218" spans="1:199" ht="15.7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4"/>
      <c r="AR218" s="4"/>
      <c r="AS218" s="5"/>
      <c r="AT218" s="4"/>
      <c r="AU218" s="5"/>
      <c r="AV218" s="5"/>
      <c r="AW218" s="5"/>
      <c r="AX218" s="5"/>
      <c r="AY218" s="5"/>
      <c r="AZ218" s="5"/>
      <c r="BA218" s="5"/>
      <c r="BB218" s="5"/>
      <c r="BC218" s="4"/>
      <c r="BD218" s="4"/>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4"/>
      <c r="GG218" s="4"/>
      <c r="GH218" s="5"/>
      <c r="GI218" s="5"/>
      <c r="GJ218" s="5"/>
      <c r="GK218" s="5"/>
      <c r="GL218" s="5"/>
      <c r="GM218" s="5"/>
      <c r="GN218" s="5"/>
      <c r="GO218" s="5"/>
      <c r="GP218" s="5"/>
      <c r="GQ218" s="5"/>
    </row>
    <row r="219" spans="1:199" ht="15.7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4"/>
      <c r="AR219" s="4"/>
      <c r="AS219" s="5"/>
      <c r="AT219" s="4"/>
      <c r="AU219" s="5"/>
      <c r="AV219" s="5"/>
      <c r="AW219" s="5"/>
      <c r="AX219" s="5"/>
      <c r="AY219" s="5"/>
      <c r="AZ219" s="5"/>
      <c r="BA219" s="5"/>
      <c r="BB219" s="5"/>
      <c r="BC219" s="4"/>
      <c r="BD219" s="4"/>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4"/>
      <c r="GG219" s="4"/>
      <c r="GH219" s="5"/>
      <c r="GI219" s="5"/>
      <c r="GJ219" s="5"/>
      <c r="GK219" s="5"/>
      <c r="GL219" s="5"/>
      <c r="GM219" s="5"/>
      <c r="GN219" s="5"/>
      <c r="GO219" s="5"/>
      <c r="GP219" s="5"/>
      <c r="GQ219" s="5"/>
    </row>
    <row r="220" spans="1:199" ht="15.7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4"/>
      <c r="AR220" s="4"/>
      <c r="AS220" s="5"/>
      <c r="AT220" s="4"/>
      <c r="AU220" s="5"/>
      <c r="AV220" s="5"/>
      <c r="AW220" s="5"/>
      <c r="AX220" s="5"/>
      <c r="AY220" s="5"/>
      <c r="AZ220" s="5"/>
      <c r="BA220" s="5"/>
      <c r="BB220" s="5"/>
      <c r="BC220" s="4"/>
      <c r="BD220" s="4"/>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4"/>
      <c r="GG220" s="4"/>
      <c r="GH220" s="5"/>
      <c r="GI220" s="5"/>
      <c r="GJ220" s="5"/>
      <c r="GK220" s="5"/>
      <c r="GL220" s="5"/>
      <c r="GM220" s="5"/>
      <c r="GN220" s="5"/>
      <c r="GO220" s="5"/>
      <c r="GP220" s="5"/>
      <c r="GQ220" s="5"/>
    </row>
    <row r="221" spans="1:199" ht="15.7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4"/>
      <c r="AR221" s="4"/>
      <c r="AS221" s="5"/>
      <c r="AT221" s="4"/>
      <c r="AU221" s="5"/>
      <c r="AV221" s="5"/>
      <c r="AW221" s="5"/>
      <c r="AX221" s="5"/>
      <c r="AY221" s="5"/>
      <c r="AZ221" s="5"/>
      <c r="BA221" s="5"/>
      <c r="BB221" s="5"/>
      <c r="BC221" s="4"/>
      <c r="BD221" s="4"/>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4"/>
      <c r="GG221" s="4"/>
      <c r="GH221" s="5"/>
      <c r="GI221" s="5"/>
      <c r="GJ221" s="5"/>
      <c r="GK221" s="5"/>
      <c r="GL221" s="5"/>
      <c r="GM221" s="5"/>
      <c r="GN221" s="5"/>
      <c r="GO221" s="5"/>
      <c r="GP221" s="5"/>
      <c r="GQ221" s="5"/>
    </row>
    <row r="222" spans="1:199" ht="15.7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4"/>
      <c r="AR222" s="4"/>
      <c r="AS222" s="5"/>
      <c r="AT222" s="4"/>
      <c r="AU222" s="5"/>
      <c r="AV222" s="5"/>
      <c r="AW222" s="5"/>
      <c r="AX222" s="5"/>
      <c r="AY222" s="5"/>
      <c r="AZ222" s="5"/>
      <c r="BA222" s="5"/>
      <c r="BB222" s="5"/>
      <c r="BC222" s="4"/>
      <c r="BD222" s="4"/>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4"/>
      <c r="GG222" s="4"/>
      <c r="GH222" s="5"/>
      <c r="GI222" s="5"/>
      <c r="GJ222" s="5"/>
      <c r="GK222" s="5"/>
      <c r="GL222" s="5"/>
      <c r="GM222" s="5"/>
      <c r="GN222" s="5"/>
      <c r="GO222" s="5"/>
      <c r="GP222" s="5"/>
      <c r="GQ222" s="5"/>
    </row>
    <row r="223" spans="1:199" ht="15.7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4"/>
      <c r="AR223" s="4"/>
      <c r="AS223" s="5"/>
      <c r="AT223" s="4"/>
      <c r="AU223" s="5"/>
      <c r="AV223" s="5"/>
      <c r="AW223" s="5"/>
      <c r="AX223" s="5"/>
      <c r="AY223" s="5"/>
      <c r="AZ223" s="5"/>
      <c r="BA223" s="5"/>
      <c r="BB223" s="5"/>
      <c r="BC223" s="4"/>
      <c r="BD223" s="4"/>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4"/>
      <c r="GG223" s="4"/>
      <c r="GH223" s="5"/>
      <c r="GI223" s="5"/>
      <c r="GJ223" s="5"/>
      <c r="GK223" s="5"/>
      <c r="GL223" s="5"/>
      <c r="GM223" s="5"/>
      <c r="GN223" s="5"/>
      <c r="GO223" s="5"/>
      <c r="GP223" s="5"/>
      <c r="GQ223" s="5"/>
    </row>
    <row r="224" spans="1:199" ht="15.7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4"/>
      <c r="AR224" s="4"/>
      <c r="AS224" s="5"/>
      <c r="AT224" s="4"/>
      <c r="AU224" s="5"/>
      <c r="AV224" s="5"/>
      <c r="AW224" s="5"/>
      <c r="AX224" s="5"/>
      <c r="AY224" s="5"/>
      <c r="AZ224" s="5"/>
      <c r="BA224" s="5"/>
      <c r="BB224" s="5"/>
      <c r="BC224" s="4"/>
      <c r="BD224" s="4"/>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4"/>
      <c r="GG224" s="4"/>
      <c r="GH224" s="5"/>
      <c r="GI224" s="5"/>
      <c r="GJ224" s="5"/>
      <c r="GK224" s="5"/>
      <c r="GL224" s="5"/>
      <c r="GM224" s="5"/>
      <c r="GN224" s="5"/>
      <c r="GO224" s="5"/>
      <c r="GP224" s="5"/>
      <c r="GQ224" s="5"/>
    </row>
    <row r="225" spans="1:199" ht="15.7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4"/>
      <c r="AR225" s="4"/>
      <c r="AS225" s="5"/>
      <c r="AT225" s="4"/>
      <c r="AU225" s="5"/>
      <c r="AV225" s="5"/>
      <c r="AW225" s="5"/>
      <c r="AX225" s="5"/>
      <c r="AY225" s="5"/>
      <c r="AZ225" s="5"/>
      <c r="BA225" s="5"/>
      <c r="BB225" s="5"/>
      <c r="BC225" s="4"/>
      <c r="BD225" s="4"/>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4"/>
      <c r="GG225" s="4"/>
      <c r="GH225" s="5"/>
      <c r="GI225" s="5"/>
      <c r="GJ225" s="5"/>
      <c r="GK225" s="5"/>
      <c r="GL225" s="5"/>
      <c r="GM225" s="5"/>
      <c r="GN225" s="5"/>
      <c r="GO225" s="5"/>
      <c r="GP225" s="5"/>
      <c r="GQ225" s="5"/>
    </row>
    <row r="226" spans="1:199" ht="15.7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4"/>
      <c r="AR226" s="4"/>
      <c r="AS226" s="5"/>
      <c r="AT226" s="4"/>
      <c r="AU226" s="5"/>
      <c r="AV226" s="5"/>
      <c r="AW226" s="5"/>
      <c r="AX226" s="5"/>
      <c r="AY226" s="5"/>
      <c r="AZ226" s="5"/>
      <c r="BA226" s="5"/>
      <c r="BB226" s="5"/>
      <c r="BC226" s="4"/>
      <c r="BD226" s="4"/>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4"/>
      <c r="GG226" s="4"/>
      <c r="GH226" s="5"/>
      <c r="GI226" s="5"/>
      <c r="GJ226" s="5"/>
      <c r="GK226" s="5"/>
      <c r="GL226" s="5"/>
      <c r="GM226" s="5"/>
      <c r="GN226" s="5"/>
      <c r="GO226" s="5"/>
      <c r="GP226" s="5"/>
      <c r="GQ226" s="5"/>
    </row>
    <row r="227" spans="1:199" ht="15.7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4"/>
      <c r="AR227" s="4"/>
      <c r="AS227" s="5"/>
      <c r="AT227" s="4"/>
      <c r="AU227" s="5"/>
      <c r="AV227" s="5"/>
      <c r="AW227" s="5"/>
      <c r="AX227" s="5"/>
      <c r="AY227" s="5"/>
      <c r="AZ227" s="5"/>
      <c r="BA227" s="5"/>
      <c r="BB227" s="5"/>
      <c r="BC227" s="4"/>
      <c r="BD227" s="4"/>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4"/>
      <c r="GG227" s="4"/>
      <c r="GH227" s="5"/>
      <c r="GI227" s="5"/>
      <c r="GJ227" s="5"/>
      <c r="GK227" s="5"/>
      <c r="GL227" s="5"/>
      <c r="GM227" s="5"/>
      <c r="GN227" s="5"/>
      <c r="GO227" s="5"/>
      <c r="GP227" s="5"/>
      <c r="GQ227" s="5"/>
    </row>
    <row r="228" spans="1:199" ht="15.7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4"/>
      <c r="AR228" s="4"/>
      <c r="AS228" s="5"/>
      <c r="AT228" s="4"/>
      <c r="AU228" s="5"/>
      <c r="AV228" s="5"/>
      <c r="AW228" s="5"/>
      <c r="AX228" s="5"/>
      <c r="AY228" s="5"/>
      <c r="AZ228" s="5"/>
      <c r="BA228" s="5"/>
      <c r="BB228" s="5"/>
      <c r="BC228" s="4"/>
      <c r="BD228" s="4"/>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4"/>
      <c r="GG228" s="4"/>
      <c r="GH228" s="5"/>
      <c r="GI228" s="5"/>
      <c r="GJ228" s="5"/>
      <c r="GK228" s="5"/>
      <c r="GL228" s="5"/>
      <c r="GM228" s="5"/>
      <c r="GN228" s="5"/>
      <c r="GO228" s="5"/>
      <c r="GP228" s="5"/>
      <c r="GQ228" s="5"/>
    </row>
    <row r="229" spans="1:199" ht="15.7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4"/>
      <c r="AR229" s="4"/>
      <c r="AS229" s="5"/>
      <c r="AT229" s="4"/>
      <c r="AU229" s="5"/>
      <c r="AV229" s="5"/>
      <c r="AW229" s="5"/>
      <c r="AX229" s="5"/>
      <c r="AY229" s="5"/>
      <c r="AZ229" s="5"/>
      <c r="BA229" s="5"/>
      <c r="BB229" s="5"/>
      <c r="BC229" s="4"/>
      <c r="BD229" s="4"/>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4"/>
      <c r="GG229" s="4"/>
      <c r="GH229" s="5"/>
      <c r="GI229" s="5"/>
      <c r="GJ229" s="5"/>
      <c r="GK229" s="5"/>
      <c r="GL229" s="5"/>
      <c r="GM229" s="5"/>
      <c r="GN229" s="5"/>
      <c r="GO229" s="5"/>
      <c r="GP229" s="5"/>
      <c r="GQ229" s="5"/>
    </row>
    <row r="230" spans="1:199" ht="15.7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4"/>
      <c r="AR230" s="4"/>
      <c r="AS230" s="5"/>
      <c r="AT230" s="4"/>
      <c r="AU230" s="5"/>
      <c r="AV230" s="5"/>
      <c r="AW230" s="5"/>
      <c r="AX230" s="5"/>
      <c r="AY230" s="5"/>
      <c r="AZ230" s="5"/>
      <c r="BA230" s="5"/>
      <c r="BB230" s="5"/>
      <c r="BC230" s="4"/>
      <c r="BD230" s="4"/>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4"/>
      <c r="GG230" s="4"/>
      <c r="GH230" s="5"/>
      <c r="GI230" s="5"/>
      <c r="GJ230" s="5"/>
      <c r="GK230" s="5"/>
      <c r="GL230" s="5"/>
      <c r="GM230" s="5"/>
      <c r="GN230" s="5"/>
      <c r="GO230" s="5"/>
      <c r="GP230" s="5"/>
      <c r="GQ230" s="5"/>
    </row>
    <row r="231" spans="1:199" ht="15.7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4"/>
      <c r="AR231" s="4"/>
      <c r="AS231" s="5"/>
      <c r="AT231" s="4"/>
      <c r="AU231" s="5"/>
      <c r="AV231" s="5"/>
      <c r="AW231" s="5"/>
      <c r="AX231" s="5"/>
      <c r="AY231" s="5"/>
      <c r="AZ231" s="5"/>
      <c r="BA231" s="5"/>
      <c r="BB231" s="5"/>
      <c r="BC231" s="4"/>
      <c r="BD231" s="4"/>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4"/>
      <c r="GG231" s="4"/>
      <c r="GH231" s="5"/>
      <c r="GI231" s="5"/>
      <c r="GJ231" s="5"/>
      <c r="GK231" s="5"/>
      <c r="GL231" s="5"/>
      <c r="GM231" s="5"/>
      <c r="GN231" s="5"/>
      <c r="GO231" s="5"/>
      <c r="GP231" s="5"/>
      <c r="GQ231" s="5"/>
    </row>
    <row r="232" spans="1:199" ht="15.7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4"/>
      <c r="AR232" s="4"/>
      <c r="AS232" s="5"/>
      <c r="AT232" s="4"/>
      <c r="AU232" s="5"/>
      <c r="AV232" s="5"/>
      <c r="AW232" s="5"/>
      <c r="AX232" s="5"/>
      <c r="AY232" s="5"/>
      <c r="AZ232" s="5"/>
      <c r="BA232" s="5"/>
      <c r="BB232" s="5"/>
      <c r="BC232" s="4"/>
      <c r="BD232" s="4"/>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4"/>
      <c r="GG232" s="4"/>
      <c r="GH232" s="5"/>
      <c r="GI232" s="5"/>
      <c r="GJ232" s="5"/>
      <c r="GK232" s="5"/>
      <c r="GL232" s="5"/>
      <c r="GM232" s="5"/>
      <c r="GN232" s="5"/>
      <c r="GO232" s="5"/>
      <c r="GP232" s="5"/>
      <c r="GQ232" s="5"/>
    </row>
    <row r="233" spans="1:199" ht="15.7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4"/>
      <c r="AR233" s="4"/>
      <c r="AS233" s="5"/>
      <c r="AT233" s="4"/>
      <c r="AU233" s="5"/>
      <c r="AV233" s="5"/>
      <c r="AW233" s="5"/>
      <c r="AX233" s="5"/>
      <c r="AY233" s="5"/>
      <c r="AZ233" s="5"/>
      <c r="BA233" s="5"/>
      <c r="BB233" s="5"/>
      <c r="BC233" s="4"/>
      <c r="BD233" s="4"/>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4"/>
      <c r="GG233" s="4"/>
      <c r="GH233" s="5"/>
      <c r="GI233" s="5"/>
      <c r="GJ233" s="5"/>
      <c r="GK233" s="5"/>
      <c r="GL233" s="5"/>
      <c r="GM233" s="5"/>
      <c r="GN233" s="5"/>
      <c r="GO233" s="5"/>
      <c r="GP233" s="5"/>
      <c r="GQ233" s="5"/>
    </row>
    <row r="234" spans="1:199" ht="15.7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4"/>
      <c r="AR234" s="4"/>
      <c r="AS234" s="5"/>
      <c r="AT234" s="4"/>
      <c r="AU234" s="5"/>
      <c r="AV234" s="5"/>
      <c r="AW234" s="5"/>
      <c r="AX234" s="5"/>
      <c r="AY234" s="5"/>
      <c r="AZ234" s="5"/>
      <c r="BA234" s="5"/>
      <c r="BB234" s="5"/>
      <c r="BC234" s="4"/>
      <c r="BD234" s="4"/>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4"/>
      <c r="GG234" s="4"/>
      <c r="GH234" s="5"/>
      <c r="GI234" s="5"/>
      <c r="GJ234" s="5"/>
      <c r="GK234" s="5"/>
      <c r="GL234" s="5"/>
      <c r="GM234" s="5"/>
      <c r="GN234" s="5"/>
      <c r="GO234" s="5"/>
      <c r="GP234" s="5"/>
      <c r="GQ234" s="5"/>
    </row>
    <row r="235" spans="1:199" ht="15.7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4"/>
      <c r="AR235" s="4"/>
      <c r="AS235" s="5"/>
      <c r="AT235" s="4"/>
      <c r="AU235" s="5"/>
      <c r="AV235" s="5"/>
      <c r="AW235" s="5"/>
      <c r="AX235" s="5"/>
      <c r="AY235" s="5"/>
      <c r="AZ235" s="5"/>
      <c r="BA235" s="5"/>
      <c r="BB235" s="5"/>
      <c r="BC235" s="4"/>
      <c r="BD235" s="4"/>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4"/>
      <c r="GG235" s="4"/>
      <c r="GH235" s="5"/>
      <c r="GI235" s="5"/>
      <c r="GJ235" s="5"/>
      <c r="GK235" s="5"/>
      <c r="GL235" s="5"/>
      <c r="GM235" s="5"/>
      <c r="GN235" s="5"/>
      <c r="GO235" s="5"/>
      <c r="GP235" s="5"/>
      <c r="GQ235" s="5"/>
    </row>
    <row r="236" spans="1:199" ht="15.7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4"/>
      <c r="AR236" s="4"/>
      <c r="AS236" s="5"/>
      <c r="AT236" s="4"/>
      <c r="AU236" s="5"/>
      <c r="AV236" s="5"/>
      <c r="AW236" s="5"/>
      <c r="AX236" s="5"/>
      <c r="AY236" s="5"/>
      <c r="AZ236" s="5"/>
      <c r="BA236" s="5"/>
      <c r="BB236" s="5"/>
      <c r="BC236" s="4"/>
      <c r="BD236" s="4"/>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4"/>
      <c r="GG236" s="4"/>
      <c r="GH236" s="5"/>
      <c r="GI236" s="5"/>
      <c r="GJ236" s="5"/>
      <c r="GK236" s="5"/>
      <c r="GL236" s="5"/>
      <c r="GM236" s="5"/>
      <c r="GN236" s="5"/>
      <c r="GO236" s="5"/>
      <c r="GP236" s="5"/>
      <c r="GQ236" s="5"/>
    </row>
    <row r="237" spans="1:199" ht="15.7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4"/>
      <c r="AR237" s="4"/>
      <c r="AS237" s="5"/>
      <c r="AT237" s="4"/>
      <c r="AU237" s="5"/>
      <c r="AV237" s="5"/>
      <c r="AW237" s="5"/>
      <c r="AX237" s="5"/>
      <c r="AY237" s="5"/>
      <c r="AZ237" s="5"/>
      <c r="BA237" s="5"/>
      <c r="BB237" s="5"/>
      <c r="BC237" s="4"/>
      <c r="BD237" s="4"/>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4"/>
      <c r="GG237" s="4"/>
      <c r="GH237" s="5"/>
      <c r="GI237" s="5"/>
      <c r="GJ237" s="5"/>
      <c r="GK237" s="5"/>
      <c r="GL237" s="5"/>
      <c r="GM237" s="5"/>
      <c r="GN237" s="5"/>
      <c r="GO237" s="5"/>
      <c r="GP237" s="5"/>
      <c r="GQ237" s="5"/>
    </row>
    <row r="238" spans="1:199" ht="15.7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4"/>
      <c r="AR238" s="4"/>
      <c r="AS238" s="5"/>
      <c r="AT238" s="4"/>
      <c r="AU238" s="5"/>
      <c r="AV238" s="5"/>
      <c r="AW238" s="5"/>
      <c r="AX238" s="5"/>
      <c r="AY238" s="5"/>
      <c r="AZ238" s="5"/>
      <c r="BA238" s="5"/>
      <c r="BB238" s="5"/>
      <c r="BC238" s="4"/>
      <c r="BD238" s="4"/>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4"/>
      <c r="GG238" s="4"/>
      <c r="GH238" s="5"/>
      <c r="GI238" s="5"/>
      <c r="GJ238" s="5"/>
      <c r="GK238" s="5"/>
      <c r="GL238" s="5"/>
      <c r="GM238" s="5"/>
      <c r="GN238" s="5"/>
      <c r="GO238" s="5"/>
      <c r="GP238" s="5"/>
      <c r="GQ238" s="5"/>
    </row>
    <row r="239" spans="1:199" ht="15.7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4"/>
      <c r="AR239" s="4"/>
      <c r="AS239" s="5"/>
      <c r="AT239" s="4"/>
      <c r="AU239" s="5"/>
      <c r="AV239" s="5"/>
      <c r="AW239" s="5"/>
      <c r="AX239" s="5"/>
      <c r="AY239" s="5"/>
      <c r="AZ239" s="5"/>
      <c r="BA239" s="5"/>
      <c r="BB239" s="5"/>
      <c r="BC239" s="4"/>
      <c r="BD239" s="4"/>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4"/>
      <c r="GG239" s="4"/>
      <c r="GH239" s="5"/>
      <c r="GI239" s="5"/>
      <c r="GJ239" s="5"/>
      <c r="GK239" s="5"/>
      <c r="GL239" s="5"/>
      <c r="GM239" s="5"/>
      <c r="GN239" s="5"/>
      <c r="GO239" s="5"/>
      <c r="GP239" s="5"/>
      <c r="GQ239" s="5"/>
    </row>
    <row r="240" spans="1:199" ht="15.7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4"/>
      <c r="AR240" s="4"/>
      <c r="AS240" s="5"/>
      <c r="AT240" s="4"/>
      <c r="AU240" s="5"/>
      <c r="AV240" s="5"/>
      <c r="AW240" s="5"/>
      <c r="AX240" s="5"/>
      <c r="AY240" s="5"/>
      <c r="AZ240" s="5"/>
      <c r="BA240" s="5"/>
      <c r="BB240" s="5"/>
      <c r="BC240" s="4"/>
      <c r="BD240" s="4"/>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4"/>
      <c r="GG240" s="4"/>
      <c r="GH240" s="5"/>
      <c r="GI240" s="5"/>
      <c r="GJ240" s="5"/>
      <c r="GK240" s="5"/>
      <c r="GL240" s="5"/>
      <c r="GM240" s="5"/>
      <c r="GN240" s="5"/>
      <c r="GO240" s="5"/>
      <c r="GP240" s="5"/>
      <c r="GQ240" s="5"/>
    </row>
    <row r="241" spans="1:199" ht="15.7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4"/>
      <c r="AR241" s="4"/>
      <c r="AS241" s="5"/>
      <c r="AT241" s="4"/>
      <c r="AU241" s="5"/>
      <c r="AV241" s="5"/>
      <c r="AW241" s="5"/>
      <c r="AX241" s="5"/>
      <c r="AY241" s="5"/>
      <c r="AZ241" s="5"/>
      <c r="BA241" s="5"/>
      <c r="BB241" s="5"/>
      <c r="BC241" s="4"/>
      <c r="BD241" s="4"/>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4"/>
      <c r="GG241" s="4"/>
      <c r="GH241" s="5"/>
      <c r="GI241" s="5"/>
      <c r="GJ241" s="5"/>
      <c r="GK241" s="5"/>
      <c r="GL241" s="5"/>
      <c r="GM241" s="5"/>
      <c r="GN241" s="5"/>
      <c r="GO241" s="5"/>
      <c r="GP241" s="5"/>
      <c r="GQ241" s="5"/>
    </row>
    <row r="242" spans="1:199" ht="15.7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4"/>
      <c r="AR242" s="4"/>
      <c r="AS242" s="5"/>
      <c r="AT242" s="4"/>
      <c r="AU242" s="5"/>
      <c r="AV242" s="5"/>
      <c r="AW242" s="5"/>
      <c r="AX242" s="5"/>
      <c r="AY242" s="5"/>
      <c r="AZ242" s="5"/>
      <c r="BA242" s="5"/>
      <c r="BB242" s="5"/>
      <c r="BC242" s="4"/>
      <c r="BD242" s="4"/>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4"/>
      <c r="GG242" s="4"/>
      <c r="GH242" s="5"/>
      <c r="GI242" s="5"/>
      <c r="GJ242" s="5"/>
      <c r="GK242" s="5"/>
      <c r="GL242" s="5"/>
      <c r="GM242" s="5"/>
      <c r="GN242" s="5"/>
      <c r="GO242" s="5"/>
      <c r="GP242" s="5"/>
      <c r="GQ242" s="5"/>
    </row>
    <row r="243" spans="1:199" ht="15.7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4"/>
      <c r="AR243" s="4"/>
      <c r="AS243" s="5"/>
      <c r="AT243" s="4"/>
      <c r="AU243" s="5"/>
      <c r="AV243" s="5"/>
      <c r="AW243" s="5"/>
      <c r="AX243" s="5"/>
      <c r="AY243" s="5"/>
      <c r="AZ243" s="5"/>
      <c r="BA243" s="5"/>
      <c r="BB243" s="5"/>
      <c r="BC243" s="4"/>
      <c r="BD243" s="4"/>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4"/>
      <c r="GG243" s="4"/>
      <c r="GH243" s="5"/>
      <c r="GI243" s="5"/>
      <c r="GJ243" s="5"/>
      <c r="GK243" s="5"/>
      <c r="GL243" s="5"/>
      <c r="GM243" s="5"/>
      <c r="GN243" s="5"/>
      <c r="GO243" s="5"/>
      <c r="GP243" s="5"/>
      <c r="GQ243" s="5"/>
    </row>
    <row r="244" spans="1:199" ht="15.7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4"/>
      <c r="AR244" s="4"/>
      <c r="AS244" s="5"/>
      <c r="AT244" s="4"/>
      <c r="AU244" s="5"/>
      <c r="AV244" s="5"/>
      <c r="AW244" s="5"/>
      <c r="AX244" s="5"/>
      <c r="AY244" s="5"/>
      <c r="AZ244" s="5"/>
      <c r="BA244" s="5"/>
      <c r="BB244" s="5"/>
      <c r="BC244" s="4"/>
      <c r="BD244" s="4"/>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4"/>
      <c r="GG244" s="4"/>
      <c r="GH244" s="5"/>
      <c r="GI244" s="5"/>
      <c r="GJ244" s="5"/>
      <c r="GK244" s="5"/>
      <c r="GL244" s="5"/>
      <c r="GM244" s="5"/>
      <c r="GN244" s="5"/>
      <c r="GO244" s="5"/>
      <c r="GP244" s="5"/>
      <c r="GQ244" s="5"/>
    </row>
    <row r="245" spans="1:199" ht="15.7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4"/>
      <c r="AR245" s="4"/>
      <c r="AS245" s="5"/>
      <c r="AT245" s="4"/>
      <c r="AU245" s="5"/>
      <c r="AV245" s="5"/>
      <c r="AW245" s="5"/>
      <c r="AX245" s="5"/>
      <c r="AY245" s="5"/>
      <c r="AZ245" s="5"/>
      <c r="BA245" s="5"/>
      <c r="BB245" s="5"/>
      <c r="BC245" s="4"/>
      <c r="BD245" s="4"/>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4"/>
      <c r="GG245" s="4"/>
      <c r="GH245" s="5"/>
      <c r="GI245" s="5"/>
      <c r="GJ245" s="5"/>
      <c r="GK245" s="5"/>
      <c r="GL245" s="5"/>
      <c r="GM245" s="5"/>
      <c r="GN245" s="5"/>
      <c r="GO245" s="5"/>
      <c r="GP245" s="5"/>
      <c r="GQ245" s="5"/>
    </row>
    <row r="246" spans="1:199" ht="15.7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4"/>
      <c r="AR246" s="4"/>
      <c r="AS246" s="5"/>
      <c r="AT246" s="4"/>
      <c r="AU246" s="5"/>
      <c r="AV246" s="5"/>
      <c r="AW246" s="5"/>
      <c r="AX246" s="5"/>
      <c r="AY246" s="5"/>
      <c r="AZ246" s="5"/>
      <c r="BA246" s="5"/>
      <c r="BB246" s="5"/>
      <c r="BC246" s="4"/>
      <c r="BD246" s="4"/>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4"/>
      <c r="GG246" s="4"/>
      <c r="GH246" s="5"/>
      <c r="GI246" s="5"/>
      <c r="GJ246" s="5"/>
      <c r="GK246" s="5"/>
      <c r="GL246" s="5"/>
      <c r="GM246" s="5"/>
      <c r="GN246" s="5"/>
      <c r="GO246" s="5"/>
      <c r="GP246" s="5"/>
      <c r="GQ246" s="5"/>
    </row>
    <row r="247" spans="1:199" ht="15.7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4"/>
      <c r="AR247" s="4"/>
      <c r="AS247" s="5"/>
      <c r="AT247" s="4"/>
      <c r="AU247" s="5"/>
      <c r="AV247" s="5"/>
      <c r="AW247" s="5"/>
      <c r="AX247" s="5"/>
      <c r="AY247" s="5"/>
      <c r="AZ247" s="5"/>
      <c r="BA247" s="5"/>
      <c r="BB247" s="5"/>
      <c r="BC247" s="4"/>
      <c r="BD247" s="4"/>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4"/>
      <c r="GG247" s="4"/>
      <c r="GH247" s="5"/>
      <c r="GI247" s="5"/>
      <c r="GJ247" s="5"/>
      <c r="GK247" s="5"/>
      <c r="GL247" s="5"/>
      <c r="GM247" s="5"/>
      <c r="GN247" s="5"/>
      <c r="GO247" s="5"/>
      <c r="GP247" s="5"/>
      <c r="GQ247" s="5"/>
    </row>
    <row r="248" spans="1:199" ht="15.7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4"/>
      <c r="AR248" s="4"/>
      <c r="AS248" s="5"/>
      <c r="AT248" s="4"/>
      <c r="AU248" s="5"/>
      <c r="AV248" s="5"/>
      <c r="AW248" s="5"/>
      <c r="AX248" s="5"/>
      <c r="AY248" s="5"/>
      <c r="AZ248" s="5"/>
      <c r="BA248" s="5"/>
      <c r="BB248" s="5"/>
      <c r="BC248" s="4"/>
      <c r="BD248" s="4"/>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4"/>
      <c r="GG248" s="4"/>
      <c r="GH248" s="5"/>
      <c r="GI248" s="5"/>
      <c r="GJ248" s="5"/>
      <c r="GK248" s="5"/>
      <c r="GL248" s="5"/>
      <c r="GM248" s="5"/>
      <c r="GN248" s="5"/>
      <c r="GO248" s="5"/>
      <c r="GP248" s="5"/>
      <c r="GQ248" s="5"/>
    </row>
    <row r="249" spans="1:199" ht="15.7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4"/>
      <c r="AR249" s="4"/>
      <c r="AS249" s="5"/>
      <c r="AT249" s="4"/>
      <c r="AU249" s="5"/>
      <c r="AV249" s="5"/>
      <c r="AW249" s="5"/>
      <c r="AX249" s="5"/>
      <c r="AY249" s="5"/>
      <c r="AZ249" s="5"/>
      <c r="BA249" s="5"/>
      <c r="BB249" s="5"/>
      <c r="BC249" s="4"/>
      <c r="BD249" s="4"/>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4"/>
      <c r="GG249" s="4"/>
      <c r="GH249" s="5"/>
      <c r="GI249" s="5"/>
      <c r="GJ249" s="5"/>
      <c r="GK249" s="5"/>
      <c r="GL249" s="5"/>
      <c r="GM249" s="5"/>
      <c r="GN249" s="5"/>
      <c r="GO249" s="5"/>
      <c r="GP249" s="5"/>
      <c r="GQ249" s="5"/>
    </row>
    <row r="250" spans="1:199" ht="15.7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4"/>
      <c r="AR250" s="4"/>
      <c r="AS250" s="5"/>
      <c r="AT250" s="4"/>
      <c r="AU250" s="5"/>
      <c r="AV250" s="5"/>
      <c r="AW250" s="5"/>
      <c r="AX250" s="5"/>
      <c r="AY250" s="5"/>
      <c r="AZ250" s="5"/>
      <c r="BA250" s="5"/>
      <c r="BB250" s="5"/>
      <c r="BC250" s="4"/>
      <c r="BD250" s="4"/>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4"/>
      <c r="GG250" s="4"/>
      <c r="GH250" s="5"/>
      <c r="GI250" s="5"/>
      <c r="GJ250" s="5"/>
      <c r="GK250" s="5"/>
      <c r="GL250" s="5"/>
      <c r="GM250" s="5"/>
      <c r="GN250" s="5"/>
      <c r="GO250" s="5"/>
      <c r="GP250" s="5"/>
      <c r="GQ250" s="5"/>
    </row>
    <row r="251" spans="1:199" ht="15.7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4"/>
      <c r="AR251" s="4"/>
      <c r="AS251" s="5"/>
      <c r="AT251" s="4"/>
      <c r="AU251" s="5"/>
      <c r="AV251" s="5"/>
      <c r="AW251" s="5"/>
      <c r="AX251" s="5"/>
      <c r="AY251" s="5"/>
      <c r="AZ251" s="5"/>
      <c r="BA251" s="5"/>
      <c r="BB251" s="5"/>
      <c r="BC251" s="4"/>
      <c r="BD251" s="4"/>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4"/>
      <c r="GG251" s="4"/>
      <c r="GH251" s="5"/>
      <c r="GI251" s="5"/>
      <c r="GJ251" s="5"/>
      <c r="GK251" s="5"/>
      <c r="GL251" s="5"/>
      <c r="GM251" s="5"/>
      <c r="GN251" s="5"/>
      <c r="GO251" s="5"/>
      <c r="GP251" s="5"/>
      <c r="GQ251" s="5"/>
    </row>
    <row r="252" spans="1:199" ht="15.7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4"/>
      <c r="AR252" s="4"/>
      <c r="AS252" s="5"/>
      <c r="AT252" s="4"/>
      <c r="AU252" s="5"/>
      <c r="AV252" s="5"/>
      <c r="AW252" s="5"/>
      <c r="AX252" s="5"/>
      <c r="AY252" s="5"/>
      <c r="AZ252" s="5"/>
      <c r="BA252" s="5"/>
      <c r="BB252" s="5"/>
      <c r="BC252" s="4"/>
      <c r="BD252" s="4"/>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4"/>
      <c r="GG252" s="4"/>
      <c r="GH252" s="5"/>
      <c r="GI252" s="5"/>
      <c r="GJ252" s="5"/>
      <c r="GK252" s="5"/>
      <c r="GL252" s="5"/>
      <c r="GM252" s="5"/>
      <c r="GN252" s="5"/>
      <c r="GO252" s="5"/>
      <c r="GP252" s="5"/>
      <c r="GQ252" s="5"/>
    </row>
    <row r="253" spans="1:199" ht="15.7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4"/>
      <c r="AR253" s="4"/>
      <c r="AS253" s="5"/>
      <c r="AT253" s="4"/>
      <c r="AU253" s="5"/>
      <c r="AV253" s="5"/>
      <c r="AW253" s="5"/>
      <c r="AX253" s="5"/>
      <c r="AY253" s="5"/>
      <c r="AZ253" s="5"/>
      <c r="BA253" s="5"/>
      <c r="BB253" s="5"/>
      <c r="BC253" s="4"/>
      <c r="BD253" s="4"/>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4"/>
      <c r="GG253" s="4"/>
      <c r="GH253" s="5"/>
      <c r="GI253" s="5"/>
      <c r="GJ253" s="5"/>
      <c r="GK253" s="5"/>
      <c r="GL253" s="5"/>
      <c r="GM253" s="5"/>
      <c r="GN253" s="5"/>
      <c r="GO253" s="5"/>
      <c r="GP253" s="5"/>
      <c r="GQ253" s="5"/>
    </row>
    <row r="254" spans="1:199" ht="15.7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4"/>
      <c r="AR254" s="4"/>
      <c r="AS254" s="5"/>
      <c r="AT254" s="4"/>
      <c r="AU254" s="5"/>
      <c r="AV254" s="5"/>
      <c r="AW254" s="5"/>
      <c r="AX254" s="5"/>
      <c r="AY254" s="5"/>
      <c r="AZ254" s="5"/>
      <c r="BA254" s="5"/>
      <c r="BB254" s="5"/>
      <c r="BC254" s="4"/>
      <c r="BD254" s="4"/>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4"/>
      <c r="GG254" s="4"/>
      <c r="GH254" s="5"/>
      <c r="GI254" s="5"/>
      <c r="GJ254" s="5"/>
      <c r="GK254" s="5"/>
      <c r="GL254" s="5"/>
      <c r="GM254" s="5"/>
      <c r="GN254" s="5"/>
      <c r="GO254" s="5"/>
      <c r="GP254" s="5"/>
      <c r="GQ254" s="5"/>
    </row>
    <row r="255" spans="1:199" ht="15.7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4"/>
      <c r="AR255" s="4"/>
      <c r="AS255" s="5"/>
      <c r="AT255" s="4"/>
      <c r="AU255" s="5"/>
      <c r="AV255" s="5"/>
      <c r="AW255" s="5"/>
      <c r="AX255" s="5"/>
      <c r="AY255" s="5"/>
      <c r="AZ255" s="5"/>
      <c r="BA255" s="5"/>
      <c r="BB255" s="5"/>
      <c r="BC255" s="4"/>
      <c r="BD255" s="4"/>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4"/>
      <c r="GG255" s="4"/>
      <c r="GH255" s="5"/>
      <c r="GI255" s="5"/>
      <c r="GJ255" s="5"/>
      <c r="GK255" s="5"/>
      <c r="GL255" s="5"/>
      <c r="GM255" s="5"/>
      <c r="GN255" s="5"/>
      <c r="GO255" s="5"/>
      <c r="GP255" s="5"/>
      <c r="GQ255" s="5"/>
    </row>
    <row r="256" spans="1:199" ht="15.7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4"/>
      <c r="AR256" s="4"/>
      <c r="AS256" s="5"/>
      <c r="AT256" s="4"/>
      <c r="AU256" s="5"/>
      <c r="AV256" s="5"/>
      <c r="AW256" s="5"/>
      <c r="AX256" s="5"/>
      <c r="AY256" s="5"/>
      <c r="AZ256" s="5"/>
      <c r="BA256" s="5"/>
      <c r="BB256" s="5"/>
      <c r="BC256" s="4"/>
      <c r="BD256" s="4"/>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4"/>
      <c r="GG256" s="4"/>
      <c r="GH256" s="5"/>
      <c r="GI256" s="5"/>
      <c r="GJ256" s="5"/>
      <c r="GK256" s="5"/>
      <c r="GL256" s="5"/>
      <c r="GM256" s="5"/>
      <c r="GN256" s="5"/>
      <c r="GO256" s="5"/>
      <c r="GP256" s="5"/>
      <c r="GQ256" s="5"/>
    </row>
    <row r="257" spans="1:199" ht="15.7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4"/>
      <c r="AR257" s="4"/>
      <c r="AS257" s="5"/>
      <c r="AT257" s="4"/>
      <c r="AU257" s="5"/>
      <c r="AV257" s="5"/>
      <c r="AW257" s="5"/>
      <c r="AX257" s="5"/>
      <c r="AY257" s="5"/>
      <c r="AZ257" s="5"/>
      <c r="BA257" s="5"/>
      <c r="BB257" s="5"/>
      <c r="BC257" s="4"/>
      <c r="BD257" s="4"/>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4"/>
      <c r="GG257" s="4"/>
      <c r="GH257" s="5"/>
      <c r="GI257" s="5"/>
      <c r="GJ257" s="5"/>
      <c r="GK257" s="5"/>
      <c r="GL257" s="5"/>
      <c r="GM257" s="5"/>
      <c r="GN257" s="5"/>
      <c r="GO257" s="5"/>
      <c r="GP257" s="5"/>
      <c r="GQ257" s="5"/>
    </row>
    <row r="258" spans="1:199" ht="15.7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4"/>
      <c r="AR258" s="4"/>
      <c r="AS258" s="5"/>
      <c r="AT258" s="4"/>
      <c r="AU258" s="5"/>
      <c r="AV258" s="5"/>
      <c r="AW258" s="5"/>
      <c r="AX258" s="5"/>
      <c r="AY258" s="5"/>
      <c r="AZ258" s="5"/>
      <c r="BA258" s="5"/>
      <c r="BB258" s="5"/>
      <c r="BC258" s="4"/>
      <c r="BD258" s="4"/>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4"/>
      <c r="GG258" s="4"/>
      <c r="GH258" s="5"/>
      <c r="GI258" s="5"/>
      <c r="GJ258" s="5"/>
      <c r="GK258" s="5"/>
      <c r="GL258" s="5"/>
      <c r="GM258" s="5"/>
      <c r="GN258" s="5"/>
      <c r="GO258" s="5"/>
      <c r="GP258" s="5"/>
      <c r="GQ258" s="5"/>
    </row>
    <row r="259" spans="1:199" ht="15.7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4"/>
      <c r="AR259" s="4"/>
      <c r="AS259" s="5"/>
      <c r="AT259" s="4"/>
      <c r="AU259" s="5"/>
      <c r="AV259" s="5"/>
      <c r="AW259" s="5"/>
      <c r="AX259" s="5"/>
      <c r="AY259" s="5"/>
      <c r="AZ259" s="5"/>
      <c r="BA259" s="5"/>
      <c r="BB259" s="5"/>
      <c r="BC259" s="4"/>
      <c r="BD259" s="4"/>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4"/>
      <c r="GG259" s="4"/>
      <c r="GH259" s="5"/>
      <c r="GI259" s="5"/>
      <c r="GJ259" s="5"/>
      <c r="GK259" s="5"/>
      <c r="GL259" s="5"/>
      <c r="GM259" s="5"/>
      <c r="GN259" s="5"/>
      <c r="GO259" s="5"/>
      <c r="GP259" s="5"/>
      <c r="GQ259" s="5"/>
    </row>
    <row r="260" spans="1:199" ht="15.7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4"/>
      <c r="AR260" s="4"/>
      <c r="AS260" s="5"/>
      <c r="AT260" s="4"/>
      <c r="AU260" s="5"/>
      <c r="AV260" s="5"/>
      <c r="AW260" s="5"/>
      <c r="AX260" s="5"/>
      <c r="AY260" s="5"/>
      <c r="AZ260" s="5"/>
      <c r="BA260" s="5"/>
      <c r="BB260" s="5"/>
      <c r="BC260" s="4"/>
      <c r="BD260" s="4"/>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4"/>
      <c r="GG260" s="4"/>
      <c r="GH260" s="5"/>
      <c r="GI260" s="5"/>
      <c r="GJ260" s="5"/>
      <c r="GK260" s="5"/>
      <c r="GL260" s="5"/>
      <c r="GM260" s="5"/>
      <c r="GN260" s="5"/>
      <c r="GO260" s="5"/>
      <c r="GP260" s="5"/>
      <c r="GQ260" s="5"/>
    </row>
    <row r="261" spans="1:199" ht="15.7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4"/>
      <c r="AR261" s="4"/>
      <c r="AS261" s="5"/>
      <c r="AT261" s="4"/>
      <c r="AU261" s="5"/>
      <c r="AV261" s="5"/>
      <c r="AW261" s="5"/>
      <c r="AX261" s="5"/>
      <c r="AY261" s="5"/>
      <c r="AZ261" s="5"/>
      <c r="BA261" s="5"/>
      <c r="BB261" s="5"/>
      <c r="BC261" s="4"/>
      <c r="BD261" s="4"/>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4"/>
      <c r="GG261" s="4"/>
      <c r="GH261" s="5"/>
      <c r="GI261" s="5"/>
      <c r="GJ261" s="5"/>
      <c r="GK261" s="5"/>
      <c r="GL261" s="5"/>
      <c r="GM261" s="5"/>
      <c r="GN261" s="5"/>
      <c r="GO261" s="5"/>
      <c r="GP261" s="5"/>
      <c r="GQ261" s="5"/>
    </row>
    <row r="262" spans="1:199" ht="15.7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4"/>
      <c r="AR262" s="4"/>
      <c r="AS262" s="5"/>
      <c r="AT262" s="4"/>
      <c r="AU262" s="5"/>
      <c r="AV262" s="5"/>
      <c r="AW262" s="5"/>
      <c r="AX262" s="5"/>
      <c r="AY262" s="5"/>
      <c r="AZ262" s="5"/>
      <c r="BA262" s="5"/>
      <c r="BB262" s="5"/>
      <c r="BC262" s="4"/>
      <c r="BD262" s="4"/>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4"/>
      <c r="GG262" s="4"/>
      <c r="GH262" s="5"/>
      <c r="GI262" s="5"/>
      <c r="GJ262" s="5"/>
      <c r="GK262" s="5"/>
      <c r="GL262" s="5"/>
      <c r="GM262" s="5"/>
      <c r="GN262" s="5"/>
      <c r="GO262" s="5"/>
      <c r="GP262" s="5"/>
      <c r="GQ262" s="5"/>
    </row>
    <row r="263" spans="1:199" ht="15.7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4"/>
      <c r="AR263" s="4"/>
      <c r="AS263" s="5"/>
      <c r="AT263" s="4"/>
      <c r="AU263" s="5"/>
      <c r="AV263" s="5"/>
      <c r="AW263" s="5"/>
      <c r="AX263" s="5"/>
      <c r="AY263" s="5"/>
      <c r="AZ263" s="5"/>
      <c r="BA263" s="5"/>
      <c r="BB263" s="5"/>
      <c r="BC263" s="4"/>
      <c r="BD263" s="4"/>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4"/>
      <c r="GG263" s="4"/>
      <c r="GH263" s="5"/>
      <c r="GI263" s="5"/>
      <c r="GJ263" s="5"/>
      <c r="GK263" s="5"/>
      <c r="GL263" s="5"/>
      <c r="GM263" s="5"/>
      <c r="GN263" s="5"/>
      <c r="GO263" s="5"/>
      <c r="GP263" s="5"/>
      <c r="GQ263" s="5"/>
    </row>
    <row r="264" spans="1:199" ht="15.7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4"/>
      <c r="AR264" s="4"/>
      <c r="AS264" s="5"/>
      <c r="AT264" s="4"/>
      <c r="AU264" s="5"/>
      <c r="AV264" s="5"/>
      <c r="AW264" s="5"/>
      <c r="AX264" s="5"/>
      <c r="AY264" s="5"/>
      <c r="AZ264" s="5"/>
      <c r="BA264" s="5"/>
      <c r="BB264" s="5"/>
      <c r="BC264" s="4"/>
      <c r="BD264" s="4"/>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4"/>
      <c r="GG264" s="4"/>
      <c r="GH264" s="5"/>
      <c r="GI264" s="5"/>
      <c r="GJ264" s="5"/>
      <c r="GK264" s="5"/>
      <c r="GL264" s="5"/>
      <c r="GM264" s="5"/>
      <c r="GN264" s="5"/>
      <c r="GO264" s="5"/>
      <c r="GP264" s="5"/>
      <c r="GQ264" s="5"/>
    </row>
    <row r="265" spans="1:199" ht="15.7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4"/>
      <c r="AR265" s="4"/>
      <c r="AS265" s="5"/>
      <c r="AT265" s="4"/>
      <c r="AU265" s="5"/>
      <c r="AV265" s="5"/>
      <c r="AW265" s="5"/>
      <c r="AX265" s="5"/>
      <c r="AY265" s="5"/>
      <c r="AZ265" s="5"/>
      <c r="BA265" s="5"/>
      <c r="BB265" s="5"/>
      <c r="BC265" s="4"/>
      <c r="BD265" s="4"/>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4"/>
      <c r="GG265" s="4"/>
      <c r="GH265" s="5"/>
      <c r="GI265" s="5"/>
      <c r="GJ265" s="5"/>
      <c r="GK265" s="5"/>
      <c r="GL265" s="5"/>
      <c r="GM265" s="5"/>
      <c r="GN265" s="5"/>
      <c r="GO265" s="5"/>
      <c r="GP265" s="5"/>
      <c r="GQ265" s="5"/>
    </row>
    <row r="266" spans="1:199" ht="15.7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4"/>
      <c r="AR266" s="4"/>
      <c r="AS266" s="5"/>
      <c r="AT266" s="4"/>
      <c r="AU266" s="5"/>
      <c r="AV266" s="5"/>
      <c r="AW266" s="5"/>
      <c r="AX266" s="5"/>
      <c r="AY266" s="5"/>
      <c r="AZ266" s="5"/>
      <c r="BA266" s="5"/>
      <c r="BB266" s="5"/>
      <c r="BC266" s="4"/>
      <c r="BD266" s="4"/>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4"/>
      <c r="GG266" s="4"/>
      <c r="GH266" s="5"/>
      <c r="GI266" s="5"/>
      <c r="GJ266" s="5"/>
      <c r="GK266" s="5"/>
      <c r="GL266" s="5"/>
      <c r="GM266" s="5"/>
      <c r="GN266" s="5"/>
      <c r="GO266" s="5"/>
      <c r="GP266" s="5"/>
      <c r="GQ266" s="5"/>
    </row>
    <row r="267" spans="1:199" ht="15.7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4"/>
      <c r="AR267" s="4"/>
      <c r="AS267" s="5"/>
      <c r="AT267" s="4"/>
      <c r="AU267" s="5"/>
      <c r="AV267" s="5"/>
      <c r="AW267" s="5"/>
      <c r="AX267" s="5"/>
      <c r="AY267" s="5"/>
      <c r="AZ267" s="5"/>
      <c r="BA267" s="5"/>
      <c r="BB267" s="5"/>
      <c r="BC267" s="4"/>
      <c r="BD267" s="4"/>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4"/>
      <c r="GG267" s="4"/>
      <c r="GH267" s="5"/>
      <c r="GI267" s="5"/>
      <c r="GJ267" s="5"/>
      <c r="GK267" s="5"/>
      <c r="GL267" s="5"/>
      <c r="GM267" s="5"/>
      <c r="GN267" s="5"/>
      <c r="GO267" s="5"/>
      <c r="GP267" s="5"/>
      <c r="GQ267" s="5"/>
    </row>
    <row r="268" spans="1:199" ht="15.7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4"/>
      <c r="AR268" s="4"/>
      <c r="AS268" s="5"/>
      <c r="AT268" s="4"/>
      <c r="AU268" s="5"/>
      <c r="AV268" s="5"/>
      <c r="AW268" s="5"/>
      <c r="AX268" s="5"/>
      <c r="AY268" s="5"/>
      <c r="AZ268" s="5"/>
      <c r="BA268" s="5"/>
      <c r="BB268" s="5"/>
      <c r="BC268" s="4"/>
      <c r="BD268" s="4"/>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4"/>
      <c r="GG268" s="4"/>
      <c r="GH268" s="5"/>
      <c r="GI268" s="5"/>
      <c r="GJ268" s="5"/>
      <c r="GK268" s="5"/>
      <c r="GL268" s="5"/>
      <c r="GM268" s="5"/>
      <c r="GN268" s="5"/>
      <c r="GO268" s="5"/>
      <c r="GP268" s="5"/>
      <c r="GQ268" s="5"/>
    </row>
    <row r="269" spans="1:199" ht="15.7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4"/>
      <c r="AR269" s="4"/>
      <c r="AS269" s="5"/>
      <c r="AT269" s="4"/>
      <c r="AU269" s="5"/>
      <c r="AV269" s="5"/>
      <c r="AW269" s="5"/>
      <c r="AX269" s="5"/>
      <c r="AY269" s="5"/>
      <c r="AZ269" s="5"/>
      <c r="BA269" s="5"/>
      <c r="BB269" s="5"/>
      <c r="BC269" s="4"/>
      <c r="BD269" s="4"/>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4"/>
      <c r="GG269" s="4"/>
      <c r="GH269" s="5"/>
      <c r="GI269" s="5"/>
      <c r="GJ269" s="5"/>
      <c r="GK269" s="5"/>
      <c r="GL269" s="5"/>
      <c r="GM269" s="5"/>
      <c r="GN269" s="5"/>
      <c r="GO269" s="5"/>
      <c r="GP269" s="5"/>
      <c r="GQ269" s="5"/>
    </row>
    <row r="270" spans="1:199" ht="15.7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4"/>
      <c r="AR270" s="4"/>
      <c r="AS270" s="5"/>
      <c r="AT270" s="4"/>
      <c r="AU270" s="5"/>
      <c r="AV270" s="5"/>
      <c r="AW270" s="5"/>
      <c r="AX270" s="5"/>
      <c r="AY270" s="5"/>
      <c r="AZ270" s="5"/>
      <c r="BA270" s="5"/>
      <c r="BB270" s="5"/>
      <c r="BC270" s="4"/>
      <c r="BD270" s="4"/>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4"/>
      <c r="GG270" s="4"/>
      <c r="GH270" s="5"/>
      <c r="GI270" s="5"/>
      <c r="GJ270" s="5"/>
      <c r="GK270" s="5"/>
      <c r="GL270" s="5"/>
      <c r="GM270" s="5"/>
      <c r="GN270" s="5"/>
      <c r="GO270" s="5"/>
      <c r="GP270" s="5"/>
      <c r="GQ270" s="5"/>
    </row>
    <row r="271" spans="1:199" ht="15.7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4"/>
      <c r="AR271" s="4"/>
      <c r="AS271" s="5"/>
      <c r="AT271" s="4"/>
      <c r="AU271" s="5"/>
      <c r="AV271" s="5"/>
      <c r="AW271" s="5"/>
      <c r="AX271" s="5"/>
      <c r="AY271" s="5"/>
      <c r="AZ271" s="5"/>
      <c r="BA271" s="5"/>
      <c r="BB271" s="5"/>
      <c r="BC271" s="4"/>
      <c r="BD271" s="4"/>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4"/>
      <c r="GG271" s="4"/>
      <c r="GH271" s="5"/>
      <c r="GI271" s="5"/>
      <c r="GJ271" s="5"/>
      <c r="GK271" s="5"/>
      <c r="GL271" s="5"/>
      <c r="GM271" s="5"/>
      <c r="GN271" s="5"/>
      <c r="GO271" s="5"/>
      <c r="GP271" s="5"/>
      <c r="GQ271" s="5"/>
    </row>
    <row r="272" spans="1:199" ht="15.7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4"/>
      <c r="AR272" s="4"/>
      <c r="AS272" s="5"/>
      <c r="AT272" s="4"/>
      <c r="AU272" s="5"/>
      <c r="AV272" s="5"/>
      <c r="AW272" s="5"/>
      <c r="AX272" s="5"/>
      <c r="AY272" s="5"/>
      <c r="AZ272" s="5"/>
      <c r="BA272" s="5"/>
      <c r="BB272" s="5"/>
      <c r="BC272" s="4"/>
      <c r="BD272" s="4"/>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4"/>
      <c r="GG272" s="4"/>
      <c r="GH272" s="5"/>
      <c r="GI272" s="5"/>
      <c r="GJ272" s="5"/>
      <c r="GK272" s="5"/>
      <c r="GL272" s="5"/>
      <c r="GM272" s="5"/>
      <c r="GN272" s="5"/>
      <c r="GO272" s="5"/>
      <c r="GP272" s="5"/>
      <c r="GQ272" s="5"/>
    </row>
    <row r="273" spans="1:199" ht="15.7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4"/>
      <c r="AR273" s="4"/>
      <c r="AS273" s="5"/>
      <c r="AT273" s="4"/>
      <c r="AU273" s="5"/>
      <c r="AV273" s="5"/>
      <c r="AW273" s="5"/>
      <c r="AX273" s="5"/>
      <c r="AY273" s="5"/>
      <c r="AZ273" s="5"/>
      <c r="BA273" s="5"/>
      <c r="BB273" s="5"/>
      <c r="BC273" s="4"/>
      <c r="BD273" s="4"/>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4"/>
      <c r="GG273" s="4"/>
      <c r="GH273" s="5"/>
      <c r="GI273" s="5"/>
      <c r="GJ273" s="5"/>
      <c r="GK273" s="5"/>
      <c r="GL273" s="5"/>
      <c r="GM273" s="5"/>
      <c r="GN273" s="5"/>
      <c r="GO273" s="5"/>
      <c r="GP273" s="5"/>
      <c r="GQ273" s="5"/>
    </row>
    <row r="274" spans="1:199" ht="15.7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4"/>
      <c r="AR274" s="4"/>
      <c r="AS274" s="5"/>
      <c r="AT274" s="4"/>
      <c r="AU274" s="5"/>
      <c r="AV274" s="5"/>
      <c r="AW274" s="5"/>
      <c r="AX274" s="5"/>
      <c r="AY274" s="5"/>
      <c r="AZ274" s="5"/>
      <c r="BA274" s="5"/>
      <c r="BB274" s="5"/>
      <c r="BC274" s="4"/>
      <c r="BD274" s="4"/>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4"/>
      <c r="GG274" s="4"/>
      <c r="GH274" s="5"/>
      <c r="GI274" s="5"/>
      <c r="GJ274" s="5"/>
      <c r="GK274" s="5"/>
      <c r="GL274" s="5"/>
      <c r="GM274" s="5"/>
      <c r="GN274" s="5"/>
      <c r="GO274" s="5"/>
      <c r="GP274" s="5"/>
      <c r="GQ274" s="5"/>
    </row>
    <row r="275" spans="1:199" ht="15.7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4"/>
      <c r="AR275" s="4"/>
      <c r="AS275" s="5"/>
      <c r="AT275" s="4"/>
      <c r="AU275" s="5"/>
      <c r="AV275" s="5"/>
      <c r="AW275" s="5"/>
      <c r="AX275" s="5"/>
      <c r="AY275" s="5"/>
      <c r="AZ275" s="5"/>
      <c r="BA275" s="5"/>
      <c r="BB275" s="5"/>
      <c r="BC275" s="4"/>
      <c r="BD275" s="4"/>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4"/>
      <c r="GG275" s="4"/>
      <c r="GH275" s="5"/>
      <c r="GI275" s="5"/>
      <c r="GJ275" s="5"/>
      <c r="GK275" s="5"/>
      <c r="GL275" s="5"/>
      <c r="GM275" s="5"/>
      <c r="GN275" s="5"/>
      <c r="GO275" s="5"/>
      <c r="GP275" s="5"/>
      <c r="GQ275" s="5"/>
    </row>
    <row r="276" spans="1:199" ht="15.7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4"/>
      <c r="AR276" s="4"/>
      <c r="AS276" s="5"/>
      <c r="AT276" s="4"/>
      <c r="AU276" s="5"/>
      <c r="AV276" s="5"/>
      <c r="AW276" s="5"/>
      <c r="AX276" s="5"/>
      <c r="AY276" s="5"/>
      <c r="AZ276" s="5"/>
      <c r="BA276" s="5"/>
      <c r="BB276" s="5"/>
      <c r="BC276" s="4"/>
      <c r="BD276" s="4"/>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4"/>
      <c r="GG276" s="4"/>
      <c r="GH276" s="5"/>
      <c r="GI276" s="5"/>
      <c r="GJ276" s="5"/>
      <c r="GK276" s="5"/>
      <c r="GL276" s="5"/>
      <c r="GM276" s="5"/>
      <c r="GN276" s="5"/>
      <c r="GO276" s="5"/>
      <c r="GP276" s="5"/>
      <c r="GQ276" s="5"/>
    </row>
    <row r="277" spans="1:199" ht="15.7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4"/>
      <c r="AR277" s="4"/>
      <c r="AS277" s="5"/>
      <c r="AT277" s="4"/>
      <c r="AU277" s="5"/>
      <c r="AV277" s="5"/>
      <c r="AW277" s="5"/>
      <c r="AX277" s="5"/>
      <c r="AY277" s="5"/>
      <c r="AZ277" s="5"/>
      <c r="BA277" s="5"/>
      <c r="BB277" s="5"/>
      <c r="BC277" s="4"/>
      <c r="BD277" s="4"/>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4"/>
      <c r="GG277" s="4"/>
      <c r="GH277" s="5"/>
      <c r="GI277" s="5"/>
      <c r="GJ277" s="5"/>
      <c r="GK277" s="5"/>
      <c r="GL277" s="5"/>
      <c r="GM277" s="5"/>
      <c r="GN277" s="5"/>
      <c r="GO277" s="5"/>
      <c r="GP277" s="5"/>
      <c r="GQ277" s="5"/>
    </row>
    <row r="278" spans="1:199" ht="15.7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4"/>
      <c r="AR278" s="4"/>
      <c r="AS278" s="5"/>
      <c r="AT278" s="4"/>
      <c r="AU278" s="5"/>
      <c r="AV278" s="5"/>
      <c r="AW278" s="5"/>
      <c r="AX278" s="5"/>
      <c r="AY278" s="5"/>
      <c r="AZ278" s="5"/>
      <c r="BA278" s="5"/>
      <c r="BB278" s="5"/>
      <c r="BC278" s="4"/>
      <c r="BD278" s="4"/>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4"/>
      <c r="GG278" s="4"/>
      <c r="GH278" s="5"/>
      <c r="GI278" s="5"/>
      <c r="GJ278" s="5"/>
      <c r="GK278" s="5"/>
      <c r="GL278" s="5"/>
      <c r="GM278" s="5"/>
      <c r="GN278" s="5"/>
      <c r="GO278" s="5"/>
      <c r="GP278" s="5"/>
      <c r="GQ278" s="5"/>
    </row>
    <row r="279" spans="1:199" ht="15.7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4"/>
      <c r="AR279" s="4"/>
      <c r="AS279" s="5"/>
      <c r="AT279" s="4"/>
      <c r="AU279" s="5"/>
      <c r="AV279" s="5"/>
      <c r="AW279" s="5"/>
      <c r="AX279" s="5"/>
      <c r="AY279" s="5"/>
      <c r="AZ279" s="5"/>
      <c r="BA279" s="5"/>
      <c r="BB279" s="5"/>
      <c r="BC279" s="4"/>
      <c r="BD279" s="4"/>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4"/>
      <c r="GG279" s="4"/>
      <c r="GH279" s="5"/>
      <c r="GI279" s="5"/>
      <c r="GJ279" s="5"/>
      <c r="GK279" s="5"/>
      <c r="GL279" s="5"/>
      <c r="GM279" s="5"/>
      <c r="GN279" s="5"/>
      <c r="GO279" s="5"/>
      <c r="GP279" s="5"/>
      <c r="GQ279" s="5"/>
    </row>
    <row r="280" spans="1:199" ht="15.7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4"/>
      <c r="AR280" s="4"/>
      <c r="AS280" s="5"/>
      <c r="AT280" s="4"/>
      <c r="AU280" s="5"/>
      <c r="AV280" s="5"/>
      <c r="AW280" s="5"/>
      <c r="AX280" s="5"/>
      <c r="AY280" s="5"/>
      <c r="AZ280" s="5"/>
      <c r="BA280" s="5"/>
      <c r="BB280" s="5"/>
      <c r="BC280" s="4"/>
      <c r="BD280" s="4"/>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4"/>
      <c r="GG280" s="4"/>
      <c r="GH280" s="5"/>
      <c r="GI280" s="5"/>
      <c r="GJ280" s="5"/>
      <c r="GK280" s="5"/>
      <c r="GL280" s="5"/>
      <c r="GM280" s="5"/>
      <c r="GN280" s="5"/>
      <c r="GO280" s="5"/>
      <c r="GP280" s="5"/>
      <c r="GQ280" s="5"/>
    </row>
    <row r="281" spans="1:199" ht="15.7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4"/>
      <c r="AR281" s="4"/>
      <c r="AS281" s="5"/>
      <c r="AT281" s="4"/>
      <c r="AU281" s="5"/>
      <c r="AV281" s="5"/>
      <c r="AW281" s="5"/>
      <c r="AX281" s="5"/>
      <c r="AY281" s="5"/>
      <c r="AZ281" s="5"/>
      <c r="BA281" s="5"/>
      <c r="BB281" s="5"/>
      <c r="BC281" s="4"/>
      <c r="BD281" s="4"/>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4"/>
      <c r="GG281" s="4"/>
      <c r="GH281" s="5"/>
      <c r="GI281" s="5"/>
      <c r="GJ281" s="5"/>
      <c r="GK281" s="5"/>
      <c r="GL281" s="5"/>
      <c r="GM281" s="5"/>
      <c r="GN281" s="5"/>
      <c r="GO281" s="5"/>
      <c r="GP281" s="5"/>
      <c r="GQ281" s="5"/>
    </row>
    <row r="282" spans="1:199" ht="15.7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4"/>
      <c r="AR282" s="4"/>
      <c r="AS282" s="5"/>
      <c r="AT282" s="4"/>
      <c r="AU282" s="5"/>
      <c r="AV282" s="5"/>
      <c r="AW282" s="5"/>
      <c r="AX282" s="5"/>
      <c r="AY282" s="5"/>
      <c r="AZ282" s="5"/>
      <c r="BA282" s="5"/>
      <c r="BB282" s="5"/>
      <c r="BC282" s="4"/>
      <c r="BD282" s="4"/>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4"/>
      <c r="GG282" s="4"/>
      <c r="GH282" s="5"/>
      <c r="GI282" s="5"/>
      <c r="GJ282" s="5"/>
      <c r="GK282" s="5"/>
      <c r="GL282" s="5"/>
      <c r="GM282" s="5"/>
      <c r="GN282" s="5"/>
      <c r="GO282" s="5"/>
      <c r="GP282" s="5"/>
      <c r="GQ282" s="5"/>
    </row>
    <row r="283" spans="1:199" ht="15.7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4"/>
      <c r="AR283" s="4"/>
      <c r="AS283" s="5"/>
      <c r="AT283" s="4"/>
      <c r="AU283" s="5"/>
      <c r="AV283" s="5"/>
      <c r="AW283" s="5"/>
      <c r="AX283" s="5"/>
      <c r="AY283" s="5"/>
      <c r="AZ283" s="5"/>
      <c r="BA283" s="5"/>
      <c r="BB283" s="5"/>
      <c r="BC283" s="4"/>
      <c r="BD283" s="4"/>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4"/>
      <c r="GG283" s="4"/>
      <c r="GH283" s="5"/>
      <c r="GI283" s="5"/>
      <c r="GJ283" s="5"/>
      <c r="GK283" s="5"/>
      <c r="GL283" s="5"/>
      <c r="GM283" s="5"/>
      <c r="GN283" s="5"/>
      <c r="GO283" s="5"/>
      <c r="GP283" s="5"/>
      <c r="GQ283" s="5"/>
    </row>
    <row r="284" spans="1:199" ht="15.7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4"/>
      <c r="AR284" s="4"/>
      <c r="AS284" s="5"/>
      <c r="AT284" s="4"/>
      <c r="AU284" s="5"/>
      <c r="AV284" s="5"/>
      <c r="AW284" s="5"/>
      <c r="AX284" s="5"/>
      <c r="AY284" s="5"/>
      <c r="AZ284" s="5"/>
      <c r="BA284" s="5"/>
      <c r="BB284" s="5"/>
      <c r="BC284" s="4"/>
      <c r="BD284" s="4"/>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4"/>
      <c r="GG284" s="4"/>
      <c r="GH284" s="5"/>
      <c r="GI284" s="5"/>
      <c r="GJ284" s="5"/>
      <c r="GK284" s="5"/>
      <c r="GL284" s="5"/>
      <c r="GM284" s="5"/>
      <c r="GN284" s="5"/>
      <c r="GO284" s="5"/>
      <c r="GP284" s="5"/>
      <c r="GQ284" s="5"/>
    </row>
    <row r="285" spans="1:199" ht="15.7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4"/>
      <c r="AR285" s="4"/>
      <c r="AS285" s="5"/>
      <c r="AT285" s="4"/>
      <c r="AU285" s="5"/>
      <c r="AV285" s="5"/>
      <c r="AW285" s="5"/>
      <c r="AX285" s="5"/>
      <c r="AY285" s="5"/>
      <c r="AZ285" s="5"/>
      <c r="BA285" s="5"/>
      <c r="BB285" s="5"/>
      <c r="BC285" s="4"/>
      <c r="BD285" s="4"/>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4"/>
      <c r="GG285" s="4"/>
      <c r="GH285" s="5"/>
      <c r="GI285" s="5"/>
      <c r="GJ285" s="5"/>
      <c r="GK285" s="5"/>
      <c r="GL285" s="5"/>
      <c r="GM285" s="5"/>
      <c r="GN285" s="5"/>
      <c r="GO285" s="5"/>
      <c r="GP285" s="5"/>
      <c r="GQ285" s="5"/>
    </row>
    <row r="286" spans="1:199" ht="15.7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4"/>
      <c r="AR286" s="4"/>
      <c r="AS286" s="5"/>
      <c r="AT286" s="4"/>
      <c r="AU286" s="5"/>
      <c r="AV286" s="5"/>
      <c r="AW286" s="5"/>
      <c r="AX286" s="5"/>
      <c r="AY286" s="5"/>
      <c r="AZ286" s="5"/>
      <c r="BA286" s="5"/>
      <c r="BB286" s="5"/>
      <c r="BC286" s="4"/>
      <c r="BD286" s="4"/>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4"/>
      <c r="GG286" s="4"/>
      <c r="GH286" s="5"/>
      <c r="GI286" s="5"/>
      <c r="GJ286" s="5"/>
      <c r="GK286" s="5"/>
      <c r="GL286" s="5"/>
      <c r="GM286" s="5"/>
      <c r="GN286" s="5"/>
      <c r="GO286" s="5"/>
      <c r="GP286" s="5"/>
      <c r="GQ286" s="5"/>
    </row>
    <row r="287" spans="1:199" ht="15.7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4"/>
      <c r="AR287" s="4"/>
      <c r="AS287" s="5"/>
      <c r="AT287" s="4"/>
      <c r="AU287" s="5"/>
      <c r="AV287" s="5"/>
      <c r="AW287" s="5"/>
      <c r="AX287" s="5"/>
      <c r="AY287" s="5"/>
      <c r="AZ287" s="5"/>
      <c r="BA287" s="5"/>
      <c r="BB287" s="5"/>
      <c r="BC287" s="4"/>
      <c r="BD287" s="4"/>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4"/>
      <c r="GG287" s="4"/>
      <c r="GH287" s="5"/>
      <c r="GI287" s="5"/>
      <c r="GJ287" s="5"/>
      <c r="GK287" s="5"/>
      <c r="GL287" s="5"/>
      <c r="GM287" s="5"/>
      <c r="GN287" s="5"/>
      <c r="GO287" s="5"/>
      <c r="GP287" s="5"/>
      <c r="GQ287" s="5"/>
    </row>
    <row r="288" spans="1:199" ht="15.7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4"/>
      <c r="AR288" s="4"/>
      <c r="AS288" s="5"/>
      <c r="AT288" s="4"/>
      <c r="AU288" s="5"/>
      <c r="AV288" s="5"/>
      <c r="AW288" s="5"/>
      <c r="AX288" s="5"/>
      <c r="AY288" s="5"/>
      <c r="AZ288" s="5"/>
      <c r="BA288" s="5"/>
      <c r="BB288" s="5"/>
      <c r="BC288" s="4"/>
      <c r="BD288" s="4"/>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4"/>
      <c r="GG288" s="4"/>
      <c r="GH288" s="5"/>
      <c r="GI288" s="5"/>
      <c r="GJ288" s="5"/>
      <c r="GK288" s="5"/>
      <c r="GL288" s="5"/>
      <c r="GM288" s="5"/>
      <c r="GN288" s="5"/>
      <c r="GO288" s="5"/>
      <c r="GP288" s="5"/>
      <c r="GQ288" s="5"/>
    </row>
    <row r="289" spans="1:199" ht="15.7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4"/>
      <c r="AR289" s="4"/>
      <c r="AS289" s="5"/>
      <c r="AT289" s="4"/>
      <c r="AU289" s="5"/>
      <c r="AV289" s="5"/>
      <c r="AW289" s="5"/>
      <c r="AX289" s="5"/>
      <c r="AY289" s="5"/>
      <c r="AZ289" s="5"/>
      <c r="BA289" s="5"/>
      <c r="BB289" s="5"/>
      <c r="BC289" s="4"/>
      <c r="BD289" s="4"/>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4"/>
      <c r="GG289" s="4"/>
      <c r="GH289" s="5"/>
      <c r="GI289" s="5"/>
      <c r="GJ289" s="5"/>
      <c r="GK289" s="5"/>
      <c r="GL289" s="5"/>
      <c r="GM289" s="5"/>
      <c r="GN289" s="5"/>
      <c r="GO289" s="5"/>
      <c r="GP289" s="5"/>
      <c r="GQ289" s="5"/>
    </row>
    <row r="290" spans="1:199" ht="15.7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4"/>
      <c r="AR290" s="4"/>
      <c r="AS290" s="5"/>
      <c r="AT290" s="4"/>
      <c r="AU290" s="5"/>
      <c r="AV290" s="5"/>
      <c r="AW290" s="5"/>
      <c r="AX290" s="5"/>
      <c r="AY290" s="5"/>
      <c r="AZ290" s="5"/>
      <c r="BA290" s="5"/>
      <c r="BB290" s="5"/>
      <c r="BC290" s="4"/>
      <c r="BD290" s="4"/>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4"/>
      <c r="GG290" s="4"/>
      <c r="GH290" s="5"/>
      <c r="GI290" s="5"/>
      <c r="GJ290" s="5"/>
      <c r="GK290" s="5"/>
      <c r="GL290" s="5"/>
      <c r="GM290" s="5"/>
      <c r="GN290" s="5"/>
      <c r="GO290" s="5"/>
      <c r="GP290" s="5"/>
      <c r="GQ290" s="5"/>
    </row>
    <row r="291" spans="1:199" ht="15.7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4"/>
      <c r="AR291" s="4"/>
      <c r="AS291" s="5"/>
      <c r="AT291" s="4"/>
      <c r="AU291" s="5"/>
      <c r="AV291" s="5"/>
      <c r="AW291" s="5"/>
      <c r="AX291" s="5"/>
      <c r="AY291" s="5"/>
      <c r="AZ291" s="5"/>
      <c r="BA291" s="5"/>
      <c r="BB291" s="5"/>
      <c r="BC291" s="4"/>
      <c r="BD291" s="4"/>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4"/>
      <c r="GG291" s="4"/>
      <c r="GH291" s="5"/>
      <c r="GI291" s="5"/>
      <c r="GJ291" s="5"/>
      <c r="GK291" s="5"/>
      <c r="GL291" s="5"/>
      <c r="GM291" s="5"/>
      <c r="GN291" s="5"/>
      <c r="GO291" s="5"/>
      <c r="GP291" s="5"/>
      <c r="GQ291" s="5"/>
    </row>
    <row r="292" spans="1:199" ht="15.7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4"/>
      <c r="AR292" s="4"/>
      <c r="AS292" s="5"/>
      <c r="AT292" s="4"/>
      <c r="AU292" s="5"/>
      <c r="AV292" s="5"/>
      <c r="AW292" s="5"/>
      <c r="AX292" s="5"/>
      <c r="AY292" s="5"/>
      <c r="AZ292" s="5"/>
      <c r="BA292" s="5"/>
      <c r="BB292" s="5"/>
      <c r="BC292" s="4"/>
      <c r="BD292" s="4"/>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4"/>
      <c r="GG292" s="4"/>
      <c r="GH292" s="5"/>
      <c r="GI292" s="5"/>
      <c r="GJ292" s="5"/>
      <c r="GK292" s="5"/>
      <c r="GL292" s="5"/>
      <c r="GM292" s="5"/>
      <c r="GN292" s="5"/>
      <c r="GO292" s="5"/>
      <c r="GP292" s="5"/>
      <c r="GQ292" s="5"/>
    </row>
    <row r="293" spans="1:199" ht="15.7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4"/>
      <c r="AR293" s="4"/>
      <c r="AS293" s="5"/>
      <c r="AT293" s="4"/>
      <c r="AU293" s="5"/>
      <c r="AV293" s="5"/>
      <c r="AW293" s="5"/>
      <c r="AX293" s="5"/>
      <c r="AY293" s="5"/>
      <c r="AZ293" s="5"/>
      <c r="BA293" s="5"/>
      <c r="BB293" s="5"/>
      <c r="BC293" s="4"/>
      <c r="BD293" s="4"/>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4"/>
      <c r="GG293" s="4"/>
      <c r="GH293" s="5"/>
      <c r="GI293" s="5"/>
      <c r="GJ293" s="5"/>
      <c r="GK293" s="5"/>
      <c r="GL293" s="5"/>
      <c r="GM293" s="5"/>
      <c r="GN293" s="5"/>
      <c r="GO293" s="5"/>
      <c r="GP293" s="5"/>
      <c r="GQ293" s="5"/>
    </row>
    <row r="294" spans="1:199" ht="15.7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4"/>
      <c r="AR294" s="4"/>
      <c r="AS294" s="5"/>
      <c r="AT294" s="4"/>
      <c r="AU294" s="5"/>
      <c r="AV294" s="5"/>
      <c r="AW294" s="5"/>
      <c r="AX294" s="5"/>
      <c r="AY294" s="5"/>
      <c r="AZ294" s="5"/>
      <c r="BA294" s="5"/>
      <c r="BB294" s="5"/>
      <c r="BC294" s="4"/>
      <c r="BD294" s="4"/>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4"/>
      <c r="GG294" s="4"/>
      <c r="GH294" s="5"/>
      <c r="GI294" s="5"/>
      <c r="GJ294" s="5"/>
      <c r="GK294" s="5"/>
      <c r="GL294" s="5"/>
      <c r="GM294" s="5"/>
      <c r="GN294" s="5"/>
      <c r="GO294" s="5"/>
      <c r="GP294" s="5"/>
      <c r="GQ294" s="5"/>
    </row>
    <row r="295" spans="1:199" ht="15.7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4"/>
      <c r="AR295" s="4"/>
      <c r="AS295" s="5"/>
      <c r="AT295" s="4"/>
      <c r="AU295" s="5"/>
      <c r="AV295" s="5"/>
      <c r="AW295" s="5"/>
      <c r="AX295" s="5"/>
      <c r="AY295" s="5"/>
      <c r="AZ295" s="5"/>
      <c r="BA295" s="5"/>
      <c r="BB295" s="5"/>
      <c r="BC295" s="4"/>
      <c r="BD295" s="4"/>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4"/>
      <c r="GG295" s="4"/>
      <c r="GH295" s="5"/>
      <c r="GI295" s="5"/>
      <c r="GJ295" s="5"/>
      <c r="GK295" s="5"/>
      <c r="GL295" s="5"/>
      <c r="GM295" s="5"/>
      <c r="GN295" s="5"/>
      <c r="GO295" s="5"/>
      <c r="GP295" s="5"/>
      <c r="GQ295" s="5"/>
    </row>
    <row r="296" spans="1:199" ht="15.7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4"/>
      <c r="AR296" s="4"/>
      <c r="AS296" s="5"/>
      <c r="AT296" s="4"/>
      <c r="AU296" s="5"/>
      <c r="AV296" s="5"/>
      <c r="AW296" s="5"/>
      <c r="AX296" s="5"/>
      <c r="AY296" s="5"/>
      <c r="AZ296" s="5"/>
      <c r="BA296" s="5"/>
      <c r="BB296" s="5"/>
      <c r="BC296" s="4"/>
      <c r="BD296" s="4"/>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4"/>
      <c r="GG296" s="4"/>
      <c r="GH296" s="5"/>
      <c r="GI296" s="5"/>
      <c r="GJ296" s="5"/>
      <c r="GK296" s="5"/>
      <c r="GL296" s="5"/>
      <c r="GM296" s="5"/>
      <c r="GN296" s="5"/>
      <c r="GO296" s="5"/>
      <c r="GP296" s="5"/>
      <c r="GQ296" s="5"/>
    </row>
    <row r="297" spans="1:199" ht="15.7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4"/>
      <c r="AR297" s="4"/>
      <c r="AS297" s="5"/>
      <c r="AT297" s="4"/>
      <c r="AU297" s="5"/>
      <c r="AV297" s="5"/>
      <c r="AW297" s="5"/>
      <c r="AX297" s="5"/>
      <c r="AY297" s="5"/>
      <c r="AZ297" s="5"/>
      <c r="BA297" s="5"/>
      <c r="BB297" s="5"/>
      <c r="BC297" s="4"/>
      <c r="BD297" s="4"/>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4"/>
      <c r="GG297" s="4"/>
      <c r="GH297" s="5"/>
      <c r="GI297" s="5"/>
      <c r="GJ297" s="5"/>
      <c r="GK297" s="5"/>
      <c r="GL297" s="5"/>
      <c r="GM297" s="5"/>
      <c r="GN297" s="5"/>
      <c r="GO297" s="5"/>
      <c r="GP297" s="5"/>
      <c r="GQ297" s="5"/>
    </row>
    <row r="298" spans="1:199" ht="15.7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4"/>
      <c r="AR298" s="4"/>
      <c r="AS298" s="5"/>
      <c r="AT298" s="4"/>
      <c r="AU298" s="5"/>
      <c r="AV298" s="5"/>
      <c r="AW298" s="5"/>
      <c r="AX298" s="5"/>
      <c r="AY298" s="5"/>
      <c r="AZ298" s="5"/>
      <c r="BA298" s="5"/>
      <c r="BB298" s="5"/>
      <c r="BC298" s="4"/>
      <c r="BD298" s="4"/>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4"/>
      <c r="GG298" s="4"/>
      <c r="GH298" s="5"/>
      <c r="GI298" s="5"/>
      <c r="GJ298" s="5"/>
      <c r="GK298" s="5"/>
      <c r="GL298" s="5"/>
      <c r="GM298" s="5"/>
      <c r="GN298" s="5"/>
      <c r="GO298" s="5"/>
      <c r="GP298" s="5"/>
      <c r="GQ298" s="5"/>
    </row>
    <row r="299" spans="1:199" ht="15.7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4"/>
      <c r="AR299" s="4"/>
      <c r="AS299" s="5"/>
      <c r="AT299" s="4"/>
      <c r="AU299" s="5"/>
      <c r="AV299" s="5"/>
      <c r="AW299" s="5"/>
      <c r="AX299" s="5"/>
      <c r="AY299" s="5"/>
      <c r="AZ299" s="5"/>
      <c r="BA299" s="5"/>
      <c r="BB299" s="5"/>
      <c r="BC299" s="4"/>
      <c r="BD299" s="4"/>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4"/>
      <c r="GG299" s="4"/>
      <c r="GH299" s="5"/>
      <c r="GI299" s="5"/>
      <c r="GJ299" s="5"/>
      <c r="GK299" s="5"/>
      <c r="GL299" s="5"/>
      <c r="GM299" s="5"/>
      <c r="GN299" s="5"/>
      <c r="GO299" s="5"/>
      <c r="GP299" s="5"/>
      <c r="GQ299" s="5"/>
    </row>
    <row r="300" spans="1:199" ht="15.7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4"/>
      <c r="AR300" s="4"/>
      <c r="AS300" s="5"/>
      <c r="AT300" s="4"/>
      <c r="AU300" s="5"/>
      <c r="AV300" s="5"/>
      <c r="AW300" s="5"/>
      <c r="AX300" s="5"/>
      <c r="AY300" s="5"/>
      <c r="AZ300" s="5"/>
      <c r="BA300" s="5"/>
      <c r="BB300" s="5"/>
      <c r="BC300" s="4"/>
      <c r="BD300" s="4"/>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4"/>
      <c r="GG300" s="4"/>
      <c r="GH300" s="5"/>
      <c r="GI300" s="5"/>
      <c r="GJ300" s="5"/>
      <c r="GK300" s="5"/>
      <c r="GL300" s="5"/>
      <c r="GM300" s="5"/>
      <c r="GN300" s="5"/>
      <c r="GO300" s="5"/>
      <c r="GP300" s="5"/>
      <c r="GQ300" s="5"/>
    </row>
    <row r="301" spans="1:199" ht="15.7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4"/>
      <c r="AR301" s="4"/>
      <c r="AS301" s="5"/>
      <c r="AT301" s="4"/>
      <c r="AU301" s="5"/>
      <c r="AV301" s="5"/>
      <c r="AW301" s="5"/>
      <c r="AX301" s="5"/>
      <c r="AY301" s="5"/>
      <c r="AZ301" s="5"/>
      <c r="BA301" s="5"/>
      <c r="BB301" s="5"/>
      <c r="BC301" s="4"/>
      <c r="BD301" s="4"/>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4"/>
      <c r="GG301" s="4"/>
      <c r="GH301" s="5"/>
      <c r="GI301" s="5"/>
      <c r="GJ301" s="5"/>
      <c r="GK301" s="5"/>
      <c r="GL301" s="5"/>
      <c r="GM301" s="5"/>
      <c r="GN301" s="5"/>
      <c r="GO301" s="5"/>
      <c r="GP301" s="5"/>
      <c r="GQ301" s="5"/>
    </row>
    <row r="302" spans="1:199" ht="15.7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4"/>
      <c r="AR302" s="4"/>
      <c r="AS302" s="5"/>
      <c r="AT302" s="4"/>
      <c r="AU302" s="5"/>
      <c r="AV302" s="5"/>
      <c r="AW302" s="5"/>
      <c r="AX302" s="5"/>
      <c r="AY302" s="5"/>
      <c r="AZ302" s="5"/>
      <c r="BA302" s="5"/>
      <c r="BB302" s="5"/>
      <c r="BC302" s="4"/>
      <c r="BD302" s="4"/>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4"/>
      <c r="GG302" s="4"/>
      <c r="GH302" s="5"/>
      <c r="GI302" s="5"/>
      <c r="GJ302" s="5"/>
      <c r="GK302" s="5"/>
      <c r="GL302" s="5"/>
      <c r="GM302" s="5"/>
      <c r="GN302" s="5"/>
      <c r="GO302" s="5"/>
      <c r="GP302" s="5"/>
      <c r="GQ302" s="5"/>
    </row>
    <row r="303" spans="1:199" ht="15.7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4"/>
      <c r="AR303" s="4"/>
      <c r="AS303" s="5"/>
      <c r="AT303" s="4"/>
      <c r="AU303" s="5"/>
      <c r="AV303" s="5"/>
      <c r="AW303" s="5"/>
      <c r="AX303" s="5"/>
      <c r="AY303" s="5"/>
      <c r="AZ303" s="5"/>
      <c r="BA303" s="5"/>
      <c r="BB303" s="5"/>
      <c r="BC303" s="4"/>
      <c r="BD303" s="4"/>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4"/>
      <c r="GG303" s="4"/>
      <c r="GH303" s="5"/>
      <c r="GI303" s="5"/>
      <c r="GJ303" s="5"/>
      <c r="GK303" s="5"/>
      <c r="GL303" s="5"/>
      <c r="GM303" s="5"/>
      <c r="GN303" s="5"/>
      <c r="GO303" s="5"/>
      <c r="GP303" s="5"/>
      <c r="GQ303" s="5"/>
    </row>
    <row r="304" spans="1:199" ht="15.7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4"/>
      <c r="AR304" s="4"/>
      <c r="AS304" s="5"/>
      <c r="AT304" s="4"/>
      <c r="AU304" s="5"/>
      <c r="AV304" s="5"/>
      <c r="AW304" s="5"/>
      <c r="AX304" s="5"/>
      <c r="AY304" s="5"/>
      <c r="AZ304" s="5"/>
      <c r="BA304" s="5"/>
      <c r="BB304" s="5"/>
      <c r="BC304" s="4"/>
      <c r="BD304" s="4"/>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4"/>
      <c r="GG304" s="4"/>
      <c r="GH304" s="5"/>
      <c r="GI304" s="5"/>
      <c r="GJ304" s="5"/>
      <c r="GK304" s="5"/>
      <c r="GL304" s="5"/>
      <c r="GM304" s="5"/>
      <c r="GN304" s="5"/>
      <c r="GO304" s="5"/>
      <c r="GP304" s="5"/>
      <c r="GQ304" s="5"/>
    </row>
    <row r="305" spans="1:199" ht="15.7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4"/>
      <c r="AR305" s="4"/>
      <c r="AS305" s="5"/>
      <c r="AT305" s="4"/>
      <c r="AU305" s="5"/>
      <c r="AV305" s="5"/>
      <c r="AW305" s="5"/>
      <c r="AX305" s="5"/>
      <c r="AY305" s="5"/>
      <c r="AZ305" s="5"/>
      <c r="BA305" s="5"/>
      <c r="BB305" s="5"/>
      <c r="BC305" s="4"/>
      <c r="BD305" s="4"/>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4"/>
      <c r="GG305" s="4"/>
      <c r="GH305" s="5"/>
      <c r="GI305" s="5"/>
      <c r="GJ305" s="5"/>
      <c r="GK305" s="5"/>
      <c r="GL305" s="5"/>
      <c r="GM305" s="5"/>
      <c r="GN305" s="5"/>
      <c r="GO305" s="5"/>
      <c r="GP305" s="5"/>
      <c r="GQ305" s="5"/>
    </row>
    <row r="306" spans="1:199" ht="15.7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4"/>
      <c r="AR306" s="4"/>
      <c r="AS306" s="5"/>
      <c r="AT306" s="4"/>
      <c r="AU306" s="5"/>
      <c r="AV306" s="5"/>
      <c r="AW306" s="5"/>
      <c r="AX306" s="5"/>
      <c r="AY306" s="5"/>
      <c r="AZ306" s="5"/>
      <c r="BA306" s="5"/>
      <c r="BB306" s="5"/>
      <c r="BC306" s="4"/>
      <c r="BD306" s="4"/>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4"/>
      <c r="GG306" s="4"/>
      <c r="GH306" s="5"/>
      <c r="GI306" s="5"/>
      <c r="GJ306" s="5"/>
      <c r="GK306" s="5"/>
      <c r="GL306" s="5"/>
      <c r="GM306" s="5"/>
      <c r="GN306" s="5"/>
      <c r="GO306" s="5"/>
      <c r="GP306" s="5"/>
      <c r="GQ306" s="5"/>
    </row>
    <row r="307" spans="1:199" ht="15.7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4"/>
      <c r="AR307" s="4"/>
      <c r="AS307" s="5"/>
      <c r="AT307" s="4"/>
      <c r="AU307" s="5"/>
      <c r="AV307" s="5"/>
      <c r="AW307" s="5"/>
      <c r="AX307" s="5"/>
      <c r="AY307" s="5"/>
      <c r="AZ307" s="5"/>
      <c r="BA307" s="5"/>
      <c r="BB307" s="5"/>
      <c r="BC307" s="4"/>
      <c r="BD307" s="4"/>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4"/>
      <c r="GG307" s="4"/>
      <c r="GH307" s="5"/>
      <c r="GI307" s="5"/>
      <c r="GJ307" s="5"/>
      <c r="GK307" s="5"/>
      <c r="GL307" s="5"/>
      <c r="GM307" s="5"/>
      <c r="GN307" s="5"/>
      <c r="GO307" s="5"/>
      <c r="GP307" s="5"/>
      <c r="GQ307" s="5"/>
    </row>
    <row r="308" spans="1:199" ht="15.7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4"/>
      <c r="AR308" s="4"/>
      <c r="AS308" s="5"/>
      <c r="AT308" s="4"/>
      <c r="AU308" s="5"/>
      <c r="AV308" s="5"/>
      <c r="AW308" s="5"/>
      <c r="AX308" s="5"/>
      <c r="AY308" s="5"/>
      <c r="AZ308" s="5"/>
      <c r="BA308" s="5"/>
      <c r="BB308" s="5"/>
      <c r="BC308" s="4"/>
      <c r="BD308" s="4"/>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4"/>
      <c r="GG308" s="4"/>
      <c r="GH308" s="5"/>
      <c r="GI308" s="5"/>
      <c r="GJ308" s="5"/>
      <c r="GK308" s="5"/>
      <c r="GL308" s="5"/>
      <c r="GM308" s="5"/>
      <c r="GN308" s="5"/>
      <c r="GO308" s="5"/>
      <c r="GP308" s="5"/>
      <c r="GQ308" s="5"/>
    </row>
    <row r="309" spans="1:199" ht="15.7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4"/>
      <c r="AR309" s="4"/>
      <c r="AS309" s="5"/>
      <c r="AT309" s="4"/>
      <c r="AU309" s="5"/>
      <c r="AV309" s="5"/>
      <c r="AW309" s="5"/>
      <c r="AX309" s="5"/>
      <c r="AY309" s="5"/>
      <c r="AZ309" s="5"/>
      <c r="BA309" s="5"/>
      <c r="BB309" s="5"/>
      <c r="BC309" s="4"/>
      <c r="BD309" s="4"/>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4"/>
      <c r="GG309" s="4"/>
      <c r="GH309" s="5"/>
      <c r="GI309" s="5"/>
      <c r="GJ309" s="5"/>
      <c r="GK309" s="5"/>
      <c r="GL309" s="5"/>
      <c r="GM309" s="5"/>
      <c r="GN309" s="5"/>
      <c r="GO309" s="5"/>
      <c r="GP309" s="5"/>
      <c r="GQ309" s="5"/>
    </row>
    <row r="310" spans="1:199" ht="15.7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4"/>
      <c r="AR310" s="4"/>
      <c r="AS310" s="5"/>
      <c r="AT310" s="4"/>
      <c r="AU310" s="5"/>
      <c r="AV310" s="5"/>
      <c r="AW310" s="5"/>
      <c r="AX310" s="5"/>
      <c r="AY310" s="5"/>
      <c r="AZ310" s="5"/>
      <c r="BA310" s="5"/>
      <c r="BB310" s="5"/>
      <c r="BC310" s="4"/>
      <c r="BD310" s="4"/>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4"/>
      <c r="GG310" s="4"/>
      <c r="GH310" s="5"/>
      <c r="GI310" s="5"/>
      <c r="GJ310" s="5"/>
      <c r="GK310" s="5"/>
      <c r="GL310" s="5"/>
      <c r="GM310" s="5"/>
      <c r="GN310" s="5"/>
      <c r="GO310" s="5"/>
      <c r="GP310" s="5"/>
      <c r="GQ310" s="5"/>
    </row>
    <row r="311" spans="1:199" ht="15.7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4"/>
      <c r="AR311" s="4"/>
      <c r="AS311" s="5"/>
      <c r="AT311" s="4"/>
      <c r="AU311" s="5"/>
      <c r="AV311" s="5"/>
      <c r="AW311" s="5"/>
      <c r="AX311" s="5"/>
      <c r="AY311" s="5"/>
      <c r="AZ311" s="5"/>
      <c r="BA311" s="5"/>
      <c r="BB311" s="5"/>
      <c r="BC311" s="4"/>
      <c r="BD311" s="4"/>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4"/>
      <c r="GG311" s="4"/>
      <c r="GH311" s="5"/>
      <c r="GI311" s="5"/>
      <c r="GJ311" s="5"/>
      <c r="GK311" s="5"/>
      <c r="GL311" s="5"/>
      <c r="GM311" s="5"/>
      <c r="GN311" s="5"/>
      <c r="GO311" s="5"/>
      <c r="GP311" s="5"/>
      <c r="GQ311" s="5"/>
    </row>
    <row r="312" spans="1:199" ht="15.7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4"/>
      <c r="AR312" s="4"/>
      <c r="AS312" s="5"/>
      <c r="AT312" s="4"/>
      <c r="AU312" s="5"/>
      <c r="AV312" s="5"/>
      <c r="AW312" s="5"/>
      <c r="AX312" s="5"/>
      <c r="AY312" s="5"/>
      <c r="AZ312" s="5"/>
      <c r="BA312" s="5"/>
      <c r="BB312" s="5"/>
      <c r="BC312" s="4"/>
      <c r="BD312" s="4"/>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4"/>
      <c r="GG312" s="4"/>
      <c r="GH312" s="5"/>
      <c r="GI312" s="5"/>
      <c r="GJ312" s="5"/>
      <c r="GK312" s="5"/>
      <c r="GL312" s="5"/>
      <c r="GM312" s="5"/>
      <c r="GN312" s="5"/>
      <c r="GO312" s="5"/>
      <c r="GP312" s="5"/>
      <c r="GQ312" s="5"/>
    </row>
    <row r="313" spans="1:199" ht="15.7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4"/>
      <c r="AR313" s="4"/>
      <c r="AS313" s="5"/>
      <c r="AT313" s="4"/>
      <c r="AU313" s="5"/>
      <c r="AV313" s="5"/>
      <c r="AW313" s="5"/>
      <c r="AX313" s="5"/>
      <c r="AY313" s="5"/>
      <c r="AZ313" s="5"/>
      <c r="BA313" s="5"/>
      <c r="BB313" s="5"/>
      <c r="BC313" s="4"/>
      <c r="BD313" s="4"/>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4"/>
      <c r="GG313" s="4"/>
      <c r="GH313" s="5"/>
      <c r="GI313" s="5"/>
      <c r="GJ313" s="5"/>
      <c r="GK313" s="5"/>
      <c r="GL313" s="5"/>
      <c r="GM313" s="5"/>
      <c r="GN313" s="5"/>
      <c r="GO313" s="5"/>
      <c r="GP313" s="5"/>
      <c r="GQ313" s="5"/>
    </row>
    <row r="314" spans="1:199" ht="15.7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4"/>
      <c r="AR314" s="4"/>
      <c r="AS314" s="5"/>
      <c r="AT314" s="4"/>
      <c r="AU314" s="5"/>
      <c r="AV314" s="5"/>
      <c r="AW314" s="5"/>
      <c r="AX314" s="5"/>
      <c r="AY314" s="5"/>
      <c r="AZ314" s="5"/>
      <c r="BA314" s="5"/>
      <c r="BB314" s="5"/>
      <c r="BC314" s="4"/>
      <c r="BD314" s="4"/>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4"/>
      <c r="GG314" s="4"/>
      <c r="GH314" s="5"/>
      <c r="GI314" s="5"/>
      <c r="GJ314" s="5"/>
      <c r="GK314" s="5"/>
      <c r="GL314" s="5"/>
      <c r="GM314" s="5"/>
      <c r="GN314" s="5"/>
      <c r="GO314" s="5"/>
      <c r="GP314" s="5"/>
      <c r="GQ314" s="5"/>
    </row>
    <row r="315" spans="1:199" ht="15.7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4"/>
      <c r="AR315" s="4"/>
      <c r="AS315" s="5"/>
      <c r="AT315" s="4"/>
      <c r="AU315" s="5"/>
      <c r="AV315" s="5"/>
      <c r="AW315" s="5"/>
      <c r="AX315" s="5"/>
      <c r="AY315" s="5"/>
      <c r="AZ315" s="5"/>
      <c r="BA315" s="5"/>
      <c r="BB315" s="5"/>
      <c r="BC315" s="4"/>
      <c r="BD315" s="4"/>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4"/>
      <c r="GG315" s="4"/>
      <c r="GH315" s="5"/>
      <c r="GI315" s="5"/>
      <c r="GJ315" s="5"/>
      <c r="GK315" s="5"/>
      <c r="GL315" s="5"/>
      <c r="GM315" s="5"/>
      <c r="GN315" s="5"/>
      <c r="GO315" s="5"/>
      <c r="GP315" s="5"/>
      <c r="GQ315" s="5"/>
    </row>
    <row r="316" spans="1:199" ht="15.7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4"/>
      <c r="AR316" s="4"/>
      <c r="AS316" s="5"/>
      <c r="AT316" s="4"/>
      <c r="AU316" s="5"/>
      <c r="AV316" s="5"/>
      <c r="AW316" s="5"/>
      <c r="AX316" s="5"/>
      <c r="AY316" s="5"/>
      <c r="AZ316" s="5"/>
      <c r="BA316" s="5"/>
      <c r="BB316" s="5"/>
      <c r="BC316" s="4"/>
      <c r="BD316" s="4"/>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4"/>
      <c r="GG316" s="4"/>
      <c r="GH316" s="5"/>
      <c r="GI316" s="5"/>
      <c r="GJ316" s="5"/>
      <c r="GK316" s="5"/>
      <c r="GL316" s="5"/>
      <c r="GM316" s="5"/>
      <c r="GN316" s="5"/>
      <c r="GO316" s="5"/>
      <c r="GP316" s="5"/>
      <c r="GQ316" s="5"/>
    </row>
    <row r="317" spans="1:199" ht="15.7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4"/>
      <c r="AR317" s="4"/>
      <c r="AS317" s="5"/>
      <c r="AT317" s="4"/>
      <c r="AU317" s="5"/>
      <c r="AV317" s="5"/>
      <c r="AW317" s="5"/>
      <c r="AX317" s="5"/>
      <c r="AY317" s="5"/>
      <c r="AZ317" s="5"/>
      <c r="BA317" s="5"/>
      <c r="BB317" s="5"/>
      <c r="BC317" s="4"/>
      <c r="BD317" s="4"/>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4"/>
      <c r="GG317" s="4"/>
      <c r="GH317" s="5"/>
      <c r="GI317" s="5"/>
      <c r="GJ317" s="5"/>
      <c r="GK317" s="5"/>
      <c r="GL317" s="5"/>
      <c r="GM317" s="5"/>
      <c r="GN317" s="5"/>
      <c r="GO317" s="5"/>
      <c r="GP317" s="5"/>
      <c r="GQ317" s="5"/>
    </row>
    <row r="318" spans="1:199" ht="15.7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4"/>
      <c r="AR318" s="4"/>
      <c r="AS318" s="5"/>
      <c r="AT318" s="4"/>
      <c r="AU318" s="5"/>
      <c r="AV318" s="5"/>
      <c r="AW318" s="5"/>
      <c r="AX318" s="5"/>
      <c r="AY318" s="5"/>
      <c r="AZ318" s="5"/>
      <c r="BA318" s="5"/>
      <c r="BB318" s="5"/>
      <c r="BC318" s="4"/>
      <c r="BD318" s="4"/>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4"/>
      <c r="GG318" s="4"/>
      <c r="GH318" s="5"/>
      <c r="GI318" s="5"/>
      <c r="GJ318" s="5"/>
      <c r="GK318" s="5"/>
      <c r="GL318" s="5"/>
      <c r="GM318" s="5"/>
      <c r="GN318" s="5"/>
      <c r="GO318" s="5"/>
      <c r="GP318" s="5"/>
      <c r="GQ318" s="5"/>
    </row>
    <row r="319" spans="1:199" ht="15.7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4"/>
      <c r="AR319" s="4"/>
      <c r="AS319" s="5"/>
      <c r="AT319" s="4"/>
      <c r="AU319" s="5"/>
      <c r="AV319" s="5"/>
      <c r="AW319" s="5"/>
      <c r="AX319" s="5"/>
      <c r="AY319" s="5"/>
      <c r="AZ319" s="5"/>
      <c r="BA319" s="5"/>
      <c r="BB319" s="5"/>
      <c r="BC319" s="4"/>
      <c r="BD319" s="4"/>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4"/>
      <c r="GG319" s="4"/>
      <c r="GH319" s="5"/>
      <c r="GI319" s="5"/>
      <c r="GJ319" s="5"/>
      <c r="GK319" s="5"/>
      <c r="GL319" s="5"/>
      <c r="GM319" s="5"/>
      <c r="GN319" s="5"/>
      <c r="GO319" s="5"/>
      <c r="GP319" s="5"/>
      <c r="GQ319" s="5"/>
    </row>
    <row r="320" spans="1:199" ht="15.7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4"/>
      <c r="AR320" s="4"/>
      <c r="AS320" s="5"/>
      <c r="AT320" s="4"/>
      <c r="AU320" s="5"/>
      <c r="AV320" s="5"/>
      <c r="AW320" s="5"/>
      <c r="AX320" s="5"/>
      <c r="AY320" s="5"/>
      <c r="AZ320" s="5"/>
      <c r="BA320" s="5"/>
      <c r="BB320" s="5"/>
      <c r="BC320" s="4"/>
      <c r="BD320" s="4"/>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4"/>
      <c r="GG320" s="4"/>
      <c r="GH320" s="5"/>
      <c r="GI320" s="5"/>
      <c r="GJ320" s="5"/>
      <c r="GK320" s="5"/>
      <c r="GL320" s="5"/>
      <c r="GM320" s="5"/>
      <c r="GN320" s="5"/>
      <c r="GO320" s="5"/>
      <c r="GP320" s="5"/>
      <c r="GQ320" s="5"/>
    </row>
    <row r="321" spans="1:199" ht="15.7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4"/>
      <c r="AR321" s="4"/>
      <c r="AS321" s="5"/>
      <c r="AT321" s="4"/>
      <c r="AU321" s="5"/>
      <c r="AV321" s="5"/>
      <c r="AW321" s="5"/>
      <c r="AX321" s="5"/>
      <c r="AY321" s="5"/>
      <c r="AZ321" s="5"/>
      <c r="BA321" s="5"/>
      <c r="BB321" s="5"/>
      <c r="BC321" s="4"/>
      <c r="BD321" s="4"/>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4"/>
      <c r="GG321" s="4"/>
      <c r="GH321" s="5"/>
      <c r="GI321" s="5"/>
      <c r="GJ321" s="5"/>
      <c r="GK321" s="5"/>
      <c r="GL321" s="5"/>
      <c r="GM321" s="5"/>
      <c r="GN321" s="5"/>
      <c r="GO321" s="5"/>
      <c r="GP321" s="5"/>
      <c r="GQ321" s="5"/>
    </row>
    <row r="322" spans="1:199" ht="15.7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4"/>
      <c r="AR322" s="4"/>
      <c r="AS322" s="5"/>
      <c r="AT322" s="4"/>
      <c r="AU322" s="5"/>
      <c r="AV322" s="5"/>
      <c r="AW322" s="5"/>
      <c r="AX322" s="5"/>
      <c r="AY322" s="5"/>
      <c r="AZ322" s="5"/>
      <c r="BA322" s="5"/>
      <c r="BB322" s="5"/>
      <c r="BC322" s="4"/>
      <c r="BD322" s="4"/>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4"/>
      <c r="GG322" s="4"/>
      <c r="GH322" s="5"/>
      <c r="GI322" s="5"/>
      <c r="GJ322" s="5"/>
      <c r="GK322" s="5"/>
      <c r="GL322" s="5"/>
      <c r="GM322" s="5"/>
      <c r="GN322" s="5"/>
      <c r="GO322" s="5"/>
      <c r="GP322" s="5"/>
      <c r="GQ322" s="5"/>
    </row>
    <row r="323" spans="1:199" ht="15.7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4"/>
      <c r="AR323" s="4"/>
      <c r="AS323" s="5"/>
      <c r="AT323" s="4"/>
      <c r="AU323" s="5"/>
      <c r="AV323" s="5"/>
      <c r="AW323" s="5"/>
      <c r="AX323" s="5"/>
      <c r="AY323" s="5"/>
      <c r="AZ323" s="5"/>
      <c r="BA323" s="5"/>
      <c r="BB323" s="5"/>
      <c r="BC323" s="4"/>
      <c r="BD323" s="4"/>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4"/>
      <c r="GG323" s="4"/>
      <c r="GH323" s="5"/>
      <c r="GI323" s="5"/>
      <c r="GJ323" s="5"/>
      <c r="GK323" s="5"/>
      <c r="GL323" s="5"/>
      <c r="GM323" s="5"/>
      <c r="GN323" s="5"/>
      <c r="GO323" s="5"/>
      <c r="GP323" s="5"/>
      <c r="GQ323" s="5"/>
    </row>
    <row r="324" spans="1:199" ht="15.7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4"/>
      <c r="AR324" s="4"/>
      <c r="AS324" s="5"/>
      <c r="AT324" s="4"/>
      <c r="AU324" s="5"/>
      <c r="AV324" s="5"/>
      <c r="AW324" s="5"/>
      <c r="AX324" s="5"/>
      <c r="AY324" s="5"/>
      <c r="AZ324" s="5"/>
      <c r="BA324" s="5"/>
      <c r="BB324" s="5"/>
      <c r="BC324" s="4"/>
      <c r="BD324" s="4"/>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4"/>
      <c r="GG324" s="4"/>
      <c r="GH324" s="5"/>
      <c r="GI324" s="5"/>
      <c r="GJ324" s="5"/>
      <c r="GK324" s="5"/>
      <c r="GL324" s="5"/>
      <c r="GM324" s="5"/>
      <c r="GN324" s="5"/>
      <c r="GO324" s="5"/>
      <c r="GP324" s="5"/>
      <c r="GQ324" s="5"/>
    </row>
    <row r="325" spans="1:199" ht="15.7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4"/>
      <c r="AR325" s="4"/>
      <c r="AS325" s="5"/>
      <c r="AT325" s="4"/>
      <c r="AU325" s="5"/>
      <c r="AV325" s="5"/>
      <c r="AW325" s="5"/>
      <c r="AX325" s="5"/>
      <c r="AY325" s="5"/>
      <c r="AZ325" s="5"/>
      <c r="BA325" s="5"/>
      <c r="BB325" s="5"/>
      <c r="BC325" s="4"/>
      <c r="BD325" s="4"/>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4"/>
      <c r="GG325" s="4"/>
      <c r="GH325" s="5"/>
      <c r="GI325" s="5"/>
      <c r="GJ325" s="5"/>
      <c r="GK325" s="5"/>
      <c r="GL325" s="5"/>
      <c r="GM325" s="5"/>
      <c r="GN325" s="5"/>
      <c r="GO325" s="5"/>
      <c r="GP325" s="5"/>
      <c r="GQ325" s="5"/>
    </row>
    <row r="326" spans="1:199" ht="15.7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4"/>
      <c r="AR326" s="4"/>
      <c r="AS326" s="5"/>
      <c r="AT326" s="4"/>
      <c r="AU326" s="5"/>
      <c r="AV326" s="5"/>
      <c r="AW326" s="5"/>
      <c r="AX326" s="5"/>
      <c r="AY326" s="5"/>
      <c r="AZ326" s="5"/>
      <c r="BA326" s="5"/>
      <c r="BB326" s="5"/>
      <c r="BC326" s="4"/>
      <c r="BD326" s="4"/>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4"/>
      <c r="GG326" s="4"/>
      <c r="GH326" s="5"/>
      <c r="GI326" s="5"/>
      <c r="GJ326" s="5"/>
      <c r="GK326" s="5"/>
      <c r="GL326" s="5"/>
      <c r="GM326" s="5"/>
      <c r="GN326" s="5"/>
      <c r="GO326" s="5"/>
      <c r="GP326" s="5"/>
      <c r="GQ326" s="5"/>
    </row>
    <row r="327" spans="1:199" ht="15.7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4"/>
      <c r="AR327" s="4"/>
      <c r="AS327" s="5"/>
      <c r="AT327" s="4"/>
      <c r="AU327" s="5"/>
      <c r="AV327" s="5"/>
      <c r="AW327" s="5"/>
      <c r="AX327" s="5"/>
      <c r="AY327" s="5"/>
      <c r="AZ327" s="5"/>
      <c r="BA327" s="5"/>
      <c r="BB327" s="5"/>
      <c r="BC327" s="4"/>
      <c r="BD327" s="4"/>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4"/>
      <c r="GG327" s="4"/>
      <c r="GH327" s="5"/>
      <c r="GI327" s="5"/>
      <c r="GJ327" s="5"/>
      <c r="GK327" s="5"/>
      <c r="GL327" s="5"/>
      <c r="GM327" s="5"/>
      <c r="GN327" s="5"/>
      <c r="GO327" s="5"/>
      <c r="GP327" s="5"/>
      <c r="GQ327" s="5"/>
    </row>
    <row r="328" spans="1:199" ht="15.7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4"/>
      <c r="AR328" s="4"/>
      <c r="AS328" s="5"/>
      <c r="AT328" s="4"/>
      <c r="AU328" s="5"/>
      <c r="AV328" s="5"/>
      <c r="AW328" s="5"/>
      <c r="AX328" s="5"/>
      <c r="AY328" s="5"/>
      <c r="AZ328" s="5"/>
      <c r="BA328" s="5"/>
      <c r="BB328" s="5"/>
      <c r="BC328" s="4"/>
      <c r="BD328" s="4"/>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4"/>
      <c r="GG328" s="4"/>
      <c r="GH328" s="5"/>
      <c r="GI328" s="5"/>
      <c r="GJ328" s="5"/>
      <c r="GK328" s="5"/>
      <c r="GL328" s="5"/>
      <c r="GM328" s="5"/>
      <c r="GN328" s="5"/>
      <c r="GO328" s="5"/>
      <c r="GP328" s="5"/>
      <c r="GQ328" s="5"/>
    </row>
    <row r="329" spans="1:199" ht="15.7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4"/>
      <c r="AR329" s="4"/>
      <c r="AS329" s="5"/>
      <c r="AT329" s="4"/>
      <c r="AU329" s="5"/>
      <c r="AV329" s="5"/>
      <c r="AW329" s="5"/>
      <c r="AX329" s="5"/>
      <c r="AY329" s="5"/>
      <c r="AZ329" s="5"/>
      <c r="BA329" s="5"/>
      <c r="BB329" s="5"/>
      <c r="BC329" s="4"/>
      <c r="BD329" s="4"/>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4"/>
      <c r="GG329" s="4"/>
      <c r="GH329" s="5"/>
      <c r="GI329" s="5"/>
      <c r="GJ329" s="5"/>
      <c r="GK329" s="5"/>
      <c r="GL329" s="5"/>
      <c r="GM329" s="5"/>
      <c r="GN329" s="5"/>
      <c r="GO329" s="5"/>
      <c r="GP329" s="5"/>
      <c r="GQ329" s="5"/>
    </row>
    <row r="330" spans="1:199" ht="15.7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4"/>
      <c r="AR330" s="4"/>
      <c r="AS330" s="5"/>
      <c r="AT330" s="4"/>
      <c r="AU330" s="5"/>
      <c r="AV330" s="5"/>
      <c r="AW330" s="5"/>
      <c r="AX330" s="5"/>
      <c r="AY330" s="5"/>
      <c r="AZ330" s="5"/>
      <c r="BA330" s="5"/>
      <c r="BB330" s="5"/>
      <c r="BC330" s="4"/>
      <c r="BD330" s="4"/>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4"/>
      <c r="GG330" s="4"/>
      <c r="GH330" s="5"/>
      <c r="GI330" s="5"/>
      <c r="GJ330" s="5"/>
      <c r="GK330" s="5"/>
      <c r="GL330" s="5"/>
      <c r="GM330" s="5"/>
      <c r="GN330" s="5"/>
      <c r="GO330" s="5"/>
      <c r="GP330" s="5"/>
      <c r="GQ330" s="5"/>
    </row>
    <row r="331" spans="1:199" ht="15.7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4"/>
      <c r="AR331" s="4"/>
      <c r="AS331" s="5"/>
      <c r="AT331" s="4"/>
      <c r="AU331" s="5"/>
      <c r="AV331" s="5"/>
      <c r="AW331" s="5"/>
      <c r="AX331" s="5"/>
      <c r="AY331" s="5"/>
      <c r="AZ331" s="5"/>
      <c r="BA331" s="5"/>
      <c r="BB331" s="5"/>
      <c r="BC331" s="4"/>
      <c r="BD331" s="4"/>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4"/>
      <c r="GG331" s="4"/>
      <c r="GH331" s="5"/>
      <c r="GI331" s="5"/>
      <c r="GJ331" s="5"/>
      <c r="GK331" s="5"/>
      <c r="GL331" s="5"/>
      <c r="GM331" s="5"/>
      <c r="GN331" s="5"/>
      <c r="GO331" s="5"/>
      <c r="GP331" s="5"/>
      <c r="GQ331" s="5"/>
    </row>
    <row r="332" spans="1:199" ht="15.7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4"/>
      <c r="AR332" s="4"/>
      <c r="AS332" s="5"/>
      <c r="AT332" s="4"/>
      <c r="AU332" s="5"/>
      <c r="AV332" s="5"/>
      <c r="AW332" s="5"/>
      <c r="AX332" s="5"/>
      <c r="AY332" s="5"/>
      <c r="AZ332" s="5"/>
      <c r="BA332" s="5"/>
      <c r="BB332" s="5"/>
      <c r="BC332" s="4"/>
      <c r="BD332" s="4"/>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4"/>
      <c r="GG332" s="4"/>
      <c r="GH332" s="5"/>
      <c r="GI332" s="5"/>
      <c r="GJ332" s="5"/>
      <c r="GK332" s="5"/>
      <c r="GL332" s="5"/>
      <c r="GM332" s="5"/>
      <c r="GN332" s="5"/>
      <c r="GO332" s="5"/>
      <c r="GP332" s="5"/>
      <c r="GQ332" s="5"/>
    </row>
    <row r="333" spans="1:199" ht="15.7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4"/>
      <c r="AR333" s="4"/>
      <c r="AS333" s="5"/>
      <c r="AT333" s="4"/>
      <c r="AU333" s="5"/>
      <c r="AV333" s="5"/>
      <c r="AW333" s="5"/>
      <c r="AX333" s="5"/>
      <c r="AY333" s="5"/>
      <c r="AZ333" s="5"/>
      <c r="BA333" s="5"/>
      <c r="BB333" s="5"/>
      <c r="BC333" s="4"/>
      <c r="BD333" s="4"/>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4"/>
      <c r="GG333" s="4"/>
      <c r="GH333" s="5"/>
      <c r="GI333" s="5"/>
      <c r="GJ333" s="5"/>
      <c r="GK333" s="5"/>
      <c r="GL333" s="5"/>
      <c r="GM333" s="5"/>
      <c r="GN333" s="5"/>
      <c r="GO333" s="5"/>
      <c r="GP333" s="5"/>
      <c r="GQ333" s="5"/>
    </row>
    <row r="334" spans="1:199" ht="15.7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4"/>
      <c r="AR334" s="4"/>
      <c r="AS334" s="5"/>
      <c r="AT334" s="4"/>
      <c r="AU334" s="5"/>
      <c r="AV334" s="5"/>
      <c r="AW334" s="5"/>
      <c r="AX334" s="5"/>
      <c r="AY334" s="5"/>
      <c r="AZ334" s="5"/>
      <c r="BA334" s="5"/>
      <c r="BB334" s="5"/>
      <c r="BC334" s="4"/>
      <c r="BD334" s="4"/>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4"/>
      <c r="GG334" s="4"/>
      <c r="GH334" s="5"/>
      <c r="GI334" s="5"/>
      <c r="GJ334" s="5"/>
      <c r="GK334" s="5"/>
      <c r="GL334" s="5"/>
      <c r="GM334" s="5"/>
      <c r="GN334" s="5"/>
      <c r="GO334" s="5"/>
      <c r="GP334" s="5"/>
      <c r="GQ334" s="5"/>
    </row>
    <row r="335" spans="1:199" ht="15.7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4"/>
      <c r="AR335" s="4"/>
      <c r="AS335" s="5"/>
      <c r="AT335" s="4"/>
      <c r="AU335" s="5"/>
      <c r="AV335" s="5"/>
      <c r="AW335" s="5"/>
      <c r="AX335" s="5"/>
      <c r="AY335" s="5"/>
      <c r="AZ335" s="5"/>
      <c r="BA335" s="5"/>
      <c r="BB335" s="5"/>
      <c r="BC335" s="4"/>
      <c r="BD335" s="4"/>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4"/>
      <c r="GG335" s="4"/>
      <c r="GH335" s="5"/>
      <c r="GI335" s="5"/>
      <c r="GJ335" s="5"/>
      <c r="GK335" s="5"/>
      <c r="GL335" s="5"/>
      <c r="GM335" s="5"/>
      <c r="GN335" s="5"/>
      <c r="GO335" s="5"/>
      <c r="GP335" s="5"/>
      <c r="GQ335" s="5"/>
    </row>
    <row r="336" spans="1:199" ht="15.7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4"/>
      <c r="AR336" s="4"/>
      <c r="AS336" s="5"/>
      <c r="AT336" s="4"/>
      <c r="AU336" s="5"/>
      <c r="AV336" s="5"/>
      <c r="AW336" s="5"/>
      <c r="AX336" s="5"/>
      <c r="AY336" s="5"/>
      <c r="AZ336" s="5"/>
      <c r="BA336" s="5"/>
      <c r="BB336" s="5"/>
      <c r="BC336" s="4"/>
      <c r="BD336" s="4"/>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4"/>
      <c r="GG336" s="4"/>
      <c r="GH336" s="5"/>
      <c r="GI336" s="5"/>
      <c r="GJ336" s="5"/>
      <c r="GK336" s="5"/>
      <c r="GL336" s="5"/>
      <c r="GM336" s="5"/>
      <c r="GN336" s="5"/>
      <c r="GO336" s="5"/>
      <c r="GP336" s="5"/>
      <c r="GQ336" s="5"/>
    </row>
    <row r="337" spans="1:199" ht="15.7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4"/>
      <c r="AR337" s="4"/>
      <c r="AS337" s="5"/>
      <c r="AT337" s="4"/>
      <c r="AU337" s="5"/>
      <c r="AV337" s="5"/>
      <c r="AW337" s="5"/>
      <c r="AX337" s="5"/>
      <c r="AY337" s="5"/>
      <c r="AZ337" s="5"/>
      <c r="BA337" s="5"/>
      <c r="BB337" s="5"/>
      <c r="BC337" s="4"/>
      <c r="BD337" s="4"/>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4"/>
      <c r="GG337" s="4"/>
      <c r="GH337" s="5"/>
      <c r="GI337" s="5"/>
      <c r="GJ337" s="5"/>
      <c r="GK337" s="5"/>
      <c r="GL337" s="5"/>
      <c r="GM337" s="5"/>
      <c r="GN337" s="5"/>
      <c r="GO337" s="5"/>
      <c r="GP337" s="5"/>
      <c r="GQ337" s="5"/>
    </row>
    <row r="338" spans="1:199" ht="15.7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4"/>
      <c r="AR338" s="4"/>
      <c r="AS338" s="5"/>
      <c r="AT338" s="4"/>
      <c r="AU338" s="5"/>
      <c r="AV338" s="5"/>
      <c r="AW338" s="5"/>
      <c r="AX338" s="5"/>
      <c r="AY338" s="5"/>
      <c r="AZ338" s="5"/>
      <c r="BA338" s="5"/>
      <c r="BB338" s="5"/>
      <c r="BC338" s="4"/>
      <c r="BD338" s="4"/>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4"/>
      <c r="GG338" s="4"/>
      <c r="GH338" s="5"/>
      <c r="GI338" s="5"/>
      <c r="GJ338" s="5"/>
      <c r="GK338" s="5"/>
      <c r="GL338" s="5"/>
      <c r="GM338" s="5"/>
      <c r="GN338" s="5"/>
      <c r="GO338" s="5"/>
      <c r="GP338" s="5"/>
      <c r="GQ338" s="5"/>
    </row>
    <row r="339" spans="1:199" ht="15.7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4"/>
      <c r="AR339" s="4"/>
      <c r="AS339" s="5"/>
      <c r="AT339" s="4"/>
      <c r="AU339" s="5"/>
      <c r="AV339" s="5"/>
      <c r="AW339" s="5"/>
      <c r="AX339" s="5"/>
      <c r="AY339" s="5"/>
      <c r="AZ339" s="5"/>
      <c r="BA339" s="5"/>
      <c r="BB339" s="5"/>
      <c r="BC339" s="4"/>
      <c r="BD339" s="4"/>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4"/>
      <c r="GG339" s="4"/>
      <c r="GH339" s="5"/>
      <c r="GI339" s="5"/>
      <c r="GJ339" s="5"/>
      <c r="GK339" s="5"/>
      <c r="GL339" s="5"/>
      <c r="GM339" s="5"/>
      <c r="GN339" s="5"/>
      <c r="GO339" s="5"/>
      <c r="GP339" s="5"/>
      <c r="GQ339" s="5"/>
    </row>
    <row r="340" spans="1:199" ht="15.7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4"/>
      <c r="AR340" s="4"/>
      <c r="AS340" s="5"/>
      <c r="AT340" s="4"/>
      <c r="AU340" s="5"/>
      <c r="AV340" s="5"/>
      <c r="AW340" s="5"/>
      <c r="AX340" s="5"/>
      <c r="AY340" s="5"/>
      <c r="AZ340" s="5"/>
      <c r="BA340" s="5"/>
      <c r="BB340" s="5"/>
      <c r="BC340" s="4"/>
      <c r="BD340" s="4"/>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4"/>
      <c r="GG340" s="4"/>
      <c r="GH340" s="5"/>
      <c r="GI340" s="5"/>
      <c r="GJ340" s="5"/>
      <c r="GK340" s="5"/>
      <c r="GL340" s="5"/>
      <c r="GM340" s="5"/>
      <c r="GN340" s="5"/>
      <c r="GO340" s="5"/>
      <c r="GP340" s="5"/>
      <c r="GQ340" s="5"/>
    </row>
    <row r="341" spans="1:199" ht="15.7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4"/>
      <c r="AR341" s="4"/>
      <c r="AS341" s="5"/>
      <c r="AT341" s="4"/>
      <c r="AU341" s="5"/>
      <c r="AV341" s="5"/>
      <c r="AW341" s="5"/>
      <c r="AX341" s="5"/>
      <c r="AY341" s="5"/>
      <c r="AZ341" s="5"/>
      <c r="BA341" s="5"/>
      <c r="BB341" s="5"/>
      <c r="BC341" s="4"/>
      <c r="BD341" s="4"/>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4"/>
      <c r="GG341" s="4"/>
      <c r="GH341" s="5"/>
      <c r="GI341" s="5"/>
      <c r="GJ341" s="5"/>
      <c r="GK341" s="5"/>
      <c r="GL341" s="5"/>
      <c r="GM341" s="5"/>
      <c r="GN341" s="5"/>
      <c r="GO341" s="5"/>
      <c r="GP341" s="5"/>
      <c r="GQ341" s="5"/>
    </row>
    <row r="342" spans="1:199" ht="15.7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4"/>
      <c r="AR342" s="4"/>
      <c r="AS342" s="5"/>
      <c r="AT342" s="4"/>
      <c r="AU342" s="5"/>
      <c r="AV342" s="5"/>
      <c r="AW342" s="5"/>
      <c r="AX342" s="5"/>
      <c r="AY342" s="5"/>
      <c r="AZ342" s="5"/>
      <c r="BA342" s="5"/>
      <c r="BB342" s="5"/>
      <c r="BC342" s="4"/>
      <c r="BD342" s="4"/>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4"/>
      <c r="GG342" s="4"/>
      <c r="GH342" s="5"/>
      <c r="GI342" s="5"/>
      <c r="GJ342" s="5"/>
      <c r="GK342" s="5"/>
      <c r="GL342" s="5"/>
      <c r="GM342" s="5"/>
      <c r="GN342" s="5"/>
      <c r="GO342" s="5"/>
      <c r="GP342" s="5"/>
      <c r="GQ342" s="5"/>
    </row>
    <row r="343" spans="1:199" ht="15.7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4"/>
      <c r="AR343" s="4"/>
      <c r="AS343" s="5"/>
      <c r="AT343" s="4"/>
      <c r="AU343" s="5"/>
      <c r="AV343" s="5"/>
      <c r="AW343" s="5"/>
      <c r="AX343" s="5"/>
      <c r="AY343" s="5"/>
      <c r="AZ343" s="5"/>
      <c r="BA343" s="5"/>
      <c r="BB343" s="5"/>
      <c r="BC343" s="4"/>
      <c r="BD343" s="4"/>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4"/>
      <c r="GG343" s="4"/>
      <c r="GH343" s="5"/>
      <c r="GI343" s="5"/>
      <c r="GJ343" s="5"/>
      <c r="GK343" s="5"/>
      <c r="GL343" s="5"/>
      <c r="GM343" s="5"/>
      <c r="GN343" s="5"/>
      <c r="GO343" s="5"/>
      <c r="GP343" s="5"/>
      <c r="GQ343" s="5"/>
    </row>
    <row r="344" spans="1:199" ht="15.7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4"/>
      <c r="AR344" s="4"/>
      <c r="AS344" s="5"/>
      <c r="AT344" s="4"/>
      <c r="AU344" s="5"/>
      <c r="AV344" s="5"/>
      <c r="AW344" s="5"/>
      <c r="AX344" s="5"/>
      <c r="AY344" s="5"/>
      <c r="AZ344" s="5"/>
      <c r="BA344" s="5"/>
      <c r="BB344" s="5"/>
      <c r="BC344" s="4"/>
      <c r="BD344" s="4"/>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4"/>
      <c r="GG344" s="4"/>
      <c r="GH344" s="5"/>
      <c r="GI344" s="5"/>
      <c r="GJ344" s="5"/>
      <c r="GK344" s="5"/>
      <c r="GL344" s="5"/>
      <c r="GM344" s="5"/>
      <c r="GN344" s="5"/>
      <c r="GO344" s="5"/>
      <c r="GP344" s="5"/>
      <c r="GQ344" s="5"/>
    </row>
    <row r="345" spans="1:199" ht="15.7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4"/>
      <c r="AR345" s="4"/>
      <c r="AS345" s="5"/>
      <c r="AT345" s="4"/>
      <c r="AU345" s="5"/>
      <c r="AV345" s="5"/>
      <c r="AW345" s="5"/>
      <c r="AX345" s="5"/>
      <c r="AY345" s="5"/>
      <c r="AZ345" s="5"/>
      <c r="BA345" s="5"/>
      <c r="BB345" s="5"/>
      <c r="BC345" s="4"/>
      <c r="BD345" s="4"/>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4"/>
      <c r="GG345" s="4"/>
      <c r="GH345" s="5"/>
      <c r="GI345" s="5"/>
      <c r="GJ345" s="5"/>
      <c r="GK345" s="5"/>
      <c r="GL345" s="5"/>
      <c r="GM345" s="5"/>
      <c r="GN345" s="5"/>
      <c r="GO345" s="5"/>
      <c r="GP345" s="5"/>
      <c r="GQ345" s="5"/>
    </row>
    <row r="346" spans="1:199" ht="15.7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4"/>
      <c r="AR346" s="4"/>
      <c r="AS346" s="5"/>
      <c r="AT346" s="4"/>
      <c r="AU346" s="5"/>
      <c r="AV346" s="5"/>
      <c r="AW346" s="5"/>
      <c r="AX346" s="5"/>
      <c r="AY346" s="5"/>
      <c r="AZ346" s="5"/>
      <c r="BA346" s="5"/>
      <c r="BB346" s="5"/>
      <c r="BC346" s="4"/>
      <c r="BD346" s="4"/>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4"/>
      <c r="GG346" s="4"/>
      <c r="GH346" s="5"/>
      <c r="GI346" s="5"/>
      <c r="GJ346" s="5"/>
      <c r="GK346" s="5"/>
      <c r="GL346" s="5"/>
      <c r="GM346" s="5"/>
      <c r="GN346" s="5"/>
      <c r="GO346" s="5"/>
      <c r="GP346" s="5"/>
      <c r="GQ346" s="5"/>
    </row>
    <row r="347" spans="1:199" ht="15.7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4"/>
      <c r="AR347" s="4"/>
      <c r="AS347" s="5"/>
      <c r="AT347" s="4"/>
      <c r="AU347" s="5"/>
      <c r="AV347" s="5"/>
      <c r="AW347" s="5"/>
      <c r="AX347" s="5"/>
      <c r="AY347" s="5"/>
      <c r="AZ347" s="5"/>
      <c r="BA347" s="5"/>
      <c r="BB347" s="5"/>
      <c r="BC347" s="4"/>
      <c r="BD347" s="4"/>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4"/>
      <c r="GG347" s="4"/>
      <c r="GH347" s="5"/>
      <c r="GI347" s="5"/>
      <c r="GJ347" s="5"/>
      <c r="GK347" s="5"/>
      <c r="GL347" s="5"/>
      <c r="GM347" s="5"/>
      <c r="GN347" s="5"/>
      <c r="GO347" s="5"/>
      <c r="GP347" s="5"/>
      <c r="GQ347" s="5"/>
    </row>
    <row r="348" spans="1:199" ht="15.7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4"/>
      <c r="AR348" s="4"/>
      <c r="AS348" s="5"/>
      <c r="AT348" s="4"/>
      <c r="AU348" s="5"/>
      <c r="AV348" s="5"/>
      <c r="AW348" s="5"/>
      <c r="AX348" s="5"/>
      <c r="AY348" s="5"/>
      <c r="AZ348" s="5"/>
      <c r="BA348" s="5"/>
      <c r="BB348" s="5"/>
      <c r="BC348" s="4"/>
      <c r="BD348" s="4"/>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4"/>
      <c r="GG348" s="4"/>
      <c r="GH348" s="5"/>
      <c r="GI348" s="5"/>
      <c r="GJ348" s="5"/>
      <c r="GK348" s="5"/>
      <c r="GL348" s="5"/>
      <c r="GM348" s="5"/>
      <c r="GN348" s="5"/>
      <c r="GO348" s="5"/>
      <c r="GP348" s="5"/>
      <c r="GQ348" s="5"/>
    </row>
    <row r="349" spans="1:199" ht="15.7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4"/>
      <c r="AR349" s="4"/>
      <c r="AS349" s="5"/>
      <c r="AT349" s="4"/>
      <c r="AU349" s="5"/>
      <c r="AV349" s="5"/>
      <c r="AW349" s="5"/>
      <c r="AX349" s="5"/>
      <c r="AY349" s="5"/>
      <c r="AZ349" s="5"/>
      <c r="BA349" s="5"/>
      <c r="BB349" s="5"/>
      <c r="BC349" s="4"/>
      <c r="BD349" s="4"/>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4"/>
      <c r="GG349" s="4"/>
      <c r="GH349" s="5"/>
      <c r="GI349" s="5"/>
      <c r="GJ349" s="5"/>
      <c r="GK349" s="5"/>
      <c r="GL349" s="5"/>
      <c r="GM349" s="5"/>
      <c r="GN349" s="5"/>
      <c r="GO349" s="5"/>
      <c r="GP349" s="5"/>
      <c r="GQ349" s="5"/>
    </row>
    <row r="350" spans="1:199" ht="15.7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4"/>
      <c r="AR350" s="4"/>
      <c r="AS350" s="5"/>
      <c r="AT350" s="4"/>
      <c r="AU350" s="5"/>
      <c r="AV350" s="5"/>
      <c r="AW350" s="5"/>
      <c r="AX350" s="5"/>
      <c r="AY350" s="5"/>
      <c r="AZ350" s="5"/>
      <c r="BA350" s="5"/>
      <c r="BB350" s="5"/>
      <c r="BC350" s="4"/>
      <c r="BD350" s="4"/>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4"/>
      <c r="GG350" s="4"/>
      <c r="GH350" s="5"/>
      <c r="GI350" s="5"/>
      <c r="GJ350" s="5"/>
      <c r="GK350" s="5"/>
      <c r="GL350" s="5"/>
      <c r="GM350" s="5"/>
      <c r="GN350" s="5"/>
      <c r="GO350" s="5"/>
      <c r="GP350" s="5"/>
      <c r="GQ350" s="5"/>
    </row>
    <row r="351" spans="1:199" ht="15.7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4"/>
      <c r="AR351" s="4"/>
      <c r="AS351" s="5"/>
      <c r="AT351" s="4"/>
      <c r="AU351" s="5"/>
      <c r="AV351" s="5"/>
      <c r="AW351" s="5"/>
      <c r="AX351" s="5"/>
      <c r="AY351" s="5"/>
      <c r="AZ351" s="5"/>
      <c r="BA351" s="5"/>
      <c r="BB351" s="5"/>
      <c r="BC351" s="4"/>
      <c r="BD351" s="4"/>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4"/>
      <c r="GG351" s="4"/>
      <c r="GH351" s="5"/>
      <c r="GI351" s="5"/>
      <c r="GJ351" s="5"/>
      <c r="GK351" s="5"/>
      <c r="GL351" s="5"/>
      <c r="GM351" s="5"/>
      <c r="GN351" s="5"/>
      <c r="GO351" s="5"/>
      <c r="GP351" s="5"/>
      <c r="GQ351" s="5"/>
    </row>
    <row r="352" spans="1:199" ht="15.7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4"/>
      <c r="AR352" s="4"/>
      <c r="AS352" s="5"/>
      <c r="AT352" s="4"/>
      <c r="AU352" s="5"/>
      <c r="AV352" s="5"/>
      <c r="AW352" s="5"/>
      <c r="AX352" s="5"/>
      <c r="AY352" s="5"/>
      <c r="AZ352" s="5"/>
      <c r="BA352" s="5"/>
      <c r="BB352" s="5"/>
      <c r="BC352" s="4"/>
      <c r="BD352" s="4"/>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4"/>
      <c r="GG352" s="4"/>
      <c r="GH352" s="5"/>
      <c r="GI352" s="5"/>
      <c r="GJ352" s="5"/>
      <c r="GK352" s="5"/>
      <c r="GL352" s="5"/>
      <c r="GM352" s="5"/>
      <c r="GN352" s="5"/>
      <c r="GO352" s="5"/>
      <c r="GP352" s="5"/>
      <c r="GQ352" s="5"/>
    </row>
    <row r="353" spans="1:199" ht="15.7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4"/>
      <c r="AR353" s="4"/>
      <c r="AS353" s="5"/>
      <c r="AT353" s="4"/>
      <c r="AU353" s="5"/>
      <c r="AV353" s="5"/>
      <c r="AW353" s="5"/>
      <c r="AX353" s="5"/>
      <c r="AY353" s="5"/>
      <c r="AZ353" s="5"/>
      <c r="BA353" s="5"/>
      <c r="BB353" s="5"/>
      <c r="BC353" s="4"/>
      <c r="BD353" s="4"/>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4"/>
      <c r="GG353" s="4"/>
      <c r="GH353" s="5"/>
      <c r="GI353" s="5"/>
      <c r="GJ353" s="5"/>
      <c r="GK353" s="5"/>
      <c r="GL353" s="5"/>
      <c r="GM353" s="5"/>
      <c r="GN353" s="5"/>
      <c r="GO353" s="5"/>
      <c r="GP353" s="5"/>
      <c r="GQ353" s="5"/>
    </row>
    <row r="354" spans="1:199" ht="15.7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4"/>
      <c r="AR354" s="4"/>
      <c r="AS354" s="5"/>
      <c r="AT354" s="4"/>
      <c r="AU354" s="5"/>
      <c r="AV354" s="5"/>
      <c r="AW354" s="5"/>
      <c r="AX354" s="5"/>
      <c r="AY354" s="5"/>
      <c r="AZ354" s="5"/>
      <c r="BA354" s="5"/>
      <c r="BB354" s="5"/>
      <c r="BC354" s="4"/>
      <c r="BD354" s="4"/>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4"/>
      <c r="GG354" s="4"/>
      <c r="GH354" s="5"/>
      <c r="GI354" s="5"/>
      <c r="GJ354" s="5"/>
      <c r="GK354" s="5"/>
      <c r="GL354" s="5"/>
      <c r="GM354" s="5"/>
      <c r="GN354" s="5"/>
      <c r="GO354" s="5"/>
      <c r="GP354" s="5"/>
      <c r="GQ354" s="5"/>
    </row>
    <row r="355" spans="1:199" ht="15.7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4"/>
      <c r="AR355" s="4"/>
      <c r="AS355" s="5"/>
      <c r="AT355" s="4"/>
      <c r="AU355" s="5"/>
      <c r="AV355" s="5"/>
      <c r="AW355" s="5"/>
      <c r="AX355" s="5"/>
      <c r="AY355" s="5"/>
      <c r="AZ355" s="5"/>
      <c r="BA355" s="5"/>
      <c r="BB355" s="5"/>
      <c r="BC355" s="4"/>
      <c r="BD355" s="4"/>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4"/>
      <c r="GG355" s="4"/>
      <c r="GH355" s="5"/>
      <c r="GI355" s="5"/>
      <c r="GJ355" s="5"/>
      <c r="GK355" s="5"/>
      <c r="GL355" s="5"/>
      <c r="GM355" s="5"/>
      <c r="GN355" s="5"/>
      <c r="GO355" s="5"/>
      <c r="GP355" s="5"/>
      <c r="GQ355" s="5"/>
    </row>
    <row r="356" spans="1:199" ht="15.7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4"/>
      <c r="AR356" s="4"/>
      <c r="AS356" s="5"/>
      <c r="AT356" s="4"/>
      <c r="AU356" s="5"/>
      <c r="AV356" s="5"/>
      <c r="AW356" s="5"/>
      <c r="AX356" s="5"/>
      <c r="AY356" s="5"/>
      <c r="AZ356" s="5"/>
      <c r="BA356" s="5"/>
      <c r="BB356" s="5"/>
      <c r="BC356" s="4"/>
      <c r="BD356" s="4"/>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4"/>
      <c r="GG356" s="4"/>
      <c r="GH356" s="5"/>
      <c r="GI356" s="5"/>
      <c r="GJ356" s="5"/>
      <c r="GK356" s="5"/>
      <c r="GL356" s="5"/>
      <c r="GM356" s="5"/>
      <c r="GN356" s="5"/>
      <c r="GO356" s="5"/>
      <c r="GP356" s="5"/>
      <c r="GQ356" s="5"/>
    </row>
    <row r="357" spans="1:199" ht="15.7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4"/>
      <c r="AR357" s="4"/>
      <c r="AS357" s="5"/>
      <c r="AT357" s="4"/>
      <c r="AU357" s="5"/>
      <c r="AV357" s="5"/>
      <c r="AW357" s="5"/>
      <c r="AX357" s="5"/>
      <c r="AY357" s="5"/>
      <c r="AZ357" s="5"/>
      <c r="BA357" s="5"/>
      <c r="BB357" s="5"/>
      <c r="BC357" s="4"/>
      <c r="BD357" s="4"/>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4"/>
      <c r="GG357" s="4"/>
      <c r="GH357" s="5"/>
      <c r="GI357" s="5"/>
      <c r="GJ357" s="5"/>
      <c r="GK357" s="5"/>
      <c r="GL357" s="5"/>
      <c r="GM357" s="5"/>
      <c r="GN357" s="5"/>
      <c r="GO357" s="5"/>
      <c r="GP357" s="5"/>
      <c r="GQ357" s="5"/>
    </row>
    <row r="358" spans="1:199" ht="15.7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4"/>
      <c r="AR358" s="4"/>
      <c r="AS358" s="5"/>
      <c r="AT358" s="4"/>
      <c r="AU358" s="5"/>
      <c r="AV358" s="5"/>
      <c r="AW358" s="5"/>
      <c r="AX358" s="5"/>
      <c r="AY358" s="5"/>
      <c r="AZ358" s="5"/>
      <c r="BA358" s="5"/>
      <c r="BB358" s="5"/>
      <c r="BC358" s="4"/>
      <c r="BD358" s="4"/>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4"/>
      <c r="GG358" s="4"/>
      <c r="GH358" s="5"/>
      <c r="GI358" s="5"/>
      <c r="GJ358" s="5"/>
      <c r="GK358" s="5"/>
      <c r="GL358" s="5"/>
      <c r="GM358" s="5"/>
      <c r="GN358" s="5"/>
      <c r="GO358" s="5"/>
      <c r="GP358" s="5"/>
      <c r="GQ358" s="5"/>
    </row>
    <row r="359" spans="1:199" ht="15.7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4"/>
      <c r="AR359" s="4"/>
      <c r="AS359" s="5"/>
      <c r="AT359" s="4"/>
      <c r="AU359" s="5"/>
      <c r="AV359" s="5"/>
      <c r="AW359" s="5"/>
      <c r="AX359" s="5"/>
      <c r="AY359" s="5"/>
      <c r="AZ359" s="5"/>
      <c r="BA359" s="5"/>
      <c r="BB359" s="5"/>
      <c r="BC359" s="4"/>
      <c r="BD359" s="4"/>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4"/>
      <c r="GG359" s="4"/>
      <c r="GH359" s="5"/>
      <c r="GI359" s="5"/>
      <c r="GJ359" s="5"/>
      <c r="GK359" s="5"/>
      <c r="GL359" s="5"/>
      <c r="GM359" s="5"/>
      <c r="GN359" s="5"/>
      <c r="GO359" s="5"/>
      <c r="GP359" s="5"/>
      <c r="GQ359" s="5"/>
    </row>
    <row r="360" spans="1:199" ht="15.7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4"/>
      <c r="AR360" s="4"/>
      <c r="AS360" s="5"/>
      <c r="AT360" s="4"/>
      <c r="AU360" s="5"/>
      <c r="AV360" s="5"/>
      <c r="AW360" s="5"/>
      <c r="AX360" s="5"/>
      <c r="AY360" s="5"/>
      <c r="AZ360" s="5"/>
      <c r="BA360" s="5"/>
      <c r="BB360" s="5"/>
      <c r="BC360" s="4"/>
      <c r="BD360" s="4"/>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4"/>
      <c r="GG360" s="4"/>
      <c r="GH360" s="5"/>
      <c r="GI360" s="5"/>
      <c r="GJ360" s="5"/>
      <c r="GK360" s="5"/>
      <c r="GL360" s="5"/>
      <c r="GM360" s="5"/>
      <c r="GN360" s="5"/>
      <c r="GO360" s="5"/>
      <c r="GP360" s="5"/>
      <c r="GQ360" s="5"/>
    </row>
    <row r="361" spans="1:199" ht="15.7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4"/>
      <c r="AR361" s="4"/>
      <c r="AS361" s="5"/>
      <c r="AT361" s="4"/>
      <c r="AU361" s="5"/>
      <c r="AV361" s="5"/>
      <c r="AW361" s="5"/>
      <c r="AX361" s="5"/>
      <c r="AY361" s="5"/>
      <c r="AZ361" s="5"/>
      <c r="BA361" s="5"/>
      <c r="BB361" s="5"/>
      <c r="BC361" s="4"/>
      <c r="BD361" s="4"/>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4"/>
      <c r="GG361" s="4"/>
      <c r="GH361" s="5"/>
      <c r="GI361" s="5"/>
      <c r="GJ361" s="5"/>
      <c r="GK361" s="5"/>
      <c r="GL361" s="5"/>
      <c r="GM361" s="5"/>
      <c r="GN361" s="5"/>
      <c r="GO361" s="5"/>
      <c r="GP361" s="5"/>
      <c r="GQ361" s="5"/>
    </row>
    <row r="362" spans="1:199" ht="15.7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4"/>
      <c r="AR362" s="4"/>
      <c r="AS362" s="5"/>
      <c r="AT362" s="4"/>
      <c r="AU362" s="5"/>
      <c r="AV362" s="5"/>
      <c r="AW362" s="5"/>
      <c r="AX362" s="5"/>
      <c r="AY362" s="5"/>
      <c r="AZ362" s="5"/>
      <c r="BA362" s="5"/>
      <c r="BB362" s="5"/>
      <c r="BC362" s="4"/>
      <c r="BD362" s="4"/>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4"/>
      <c r="GG362" s="4"/>
      <c r="GH362" s="5"/>
      <c r="GI362" s="5"/>
      <c r="GJ362" s="5"/>
      <c r="GK362" s="5"/>
      <c r="GL362" s="5"/>
      <c r="GM362" s="5"/>
      <c r="GN362" s="5"/>
      <c r="GO362" s="5"/>
      <c r="GP362" s="5"/>
      <c r="GQ362" s="5"/>
    </row>
    <row r="363" spans="1:199" ht="15.7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4"/>
      <c r="AR363" s="4"/>
      <c r="AS363" s="5"/>
      <c r="AT363" s="4"/>
      <c r="AU363" s="5"/>
      <c r="AV363" s="5"/>
      <c r="AW363" s="5"/>
      <c r="AX363" s="5"/>
      <c r="AY363" s="5"/>
      <c r="AZ363" s="5"/>
      <c r="BA363" s="5"/>
      <c r="BB363" s="5"/>
      <c r="BC363" s="4"/>
      <c r="BD363" s="4"/>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4"/>
      <c r="GG363" s="4"/>
      <c r="GH363" s="5"/>
      <c r="GI363" s="5"/>
      <c r="GJ363" s="5"/>
      <c r="GK363" s="5"/>
      <c r="GL363" s="5"/>
      <c r="GM363" s="5"/>
      <c r="GN363" s="5"/>
      <c r="GO363" s="5"/>
      <c r="GP363" s="5"/>
      <c r="GQ363" s="5"/>
    </row>
    <row r="364" spans="1:199" ht="15.7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4"/>
      <c r="AR364" s="4"/>
      <c r="AS364" s="5"/>
      <c r="AT364" s="4"/>
      <c r="AU364" s="5"/>
      <c r="AV364" s="5"/>
      <c r="AW364" s="5"/>
      <c r="AX364" s="5"/>
      <c r="AY364" s="5"/>
      <c r="AZ364" s="5"/>
      <c r="BA364" s="5"/>
      <c r="BB364" s="5"/>
      <c r="BC364" s="4"/>
      <c r="BD364" s="4"/>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4"/>
      <c r="GG364" s="4"/>
      <c r="GH364" s="5"/>
      <c r="GI364" s="5"/>
      <c r="GJ364" s="5"/>
      <c r="GK364" s="5"/>
      <c r="GL364" s="5"/>
      <c r="GM364" s="5"/>
      <c r="GN364" s="5"/>
      <c r="GO364" s="5"/>
      <c r="GP364" s="5"/>
      <c r="GQ364" s="5"/>
    </row>
    <row r="365" spans="1:199" ht="15.7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4"/>
      <c r="AR365" s="4"/>
      <c r="AS365" s="5"/>
      <c r="AT365" s="4"/>
      <c r="AU365" s="5"/>
      <c r="AV365" s="5"/>
      <c r="AW365" s="5"/>
      <c r="AX365" s="5"/>
      <c r="AY365" s="5"/>
      <c r="AZ365" s="5"/>
      <c r="BA365" s="5"/>
      <c r="BB365" s="5"/>
      <c r="BC365" s="4"/>
      <c r="BD365" s="4"/>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4"/>
      <c r="GG365" s="4"/>
      <c r="GH365" s="5"/>
      <c r="GI365" s="5"/>
      <c r="GJ365" s="5"/>
      <c r="GK365" s="5"/>
      <c r="GL365" s="5"/>
      <c r="GM365" s="5"/>
      <c r="GN365" s="5"/>
      <c r="GO365" s="5"/>
      <c r="GP365" s="5"/>
      <c r="GQ365" s="5"/>
    </row>
    <row r="366" spans="1:199" ht="15.7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4"/>
      <c r="AR366" s="4"/>
      <c r="AS366" s="5"/>
      <c r="AT366" s="4"/>
      <c r="AU366" s="5"/>
      <c r="AV366" s="5"/>
      <c r="AW366" s="5"/>
      <c r="AX366" s="5"/>
      <c r="AY366" s="5"/>
      <c r="AZ366" s="5"/>
      <c r="BA366" s="5"/>
      <c r="BB366" s="5"/>
      <c r="BC366" s="4"/>
      <c r="BD366" s="4"/>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4"/>
      <c r="GG366" s="4"/>
      <c r="GH366" s="5"/>
      <c r="GI366" s="5"/>
      <c r="GJ366" s="5"/>
      <c r="GK366" s="5"/>
      <c r="GL366" s="5"/>
      <c r="GM366" s="5"/>
      <c r="GN366" s="5"/>
      <c r="GO366" s="5"/>
      <c r="GP366" s="5"/>
      <c r="GQ366" s="5"/>
    </row>
    <row r="367" spans="1:199" ht="15.7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4"/>
      <c r="AR367" s="4"/>
      <c r="AS367" s="5"/>
      <c r="AT367" s="4"/>
      <c r="AU367" s="5"/>
      <c r="AV367" s="5"/>
      <c r="AW367" s="5"/>
      <c r="AX367" s="5"/>
      <c r="AY367" s="5"/>
      <c r="AZ367" s="5"/>
      <c r="BA367" s="5"/>
      <c r="BB367" s="5"/>
      <c r="BC367" s="4"/>
      <c r="BD367" s="4"/>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4"/>
      <c r="GG367" s="4"/>
      <c r="GH367" s="5"/>
      <c r="GI367" s="5"/>
      <c r="GJ367" s="5"/>
      <c r="GK367" s="5"/>
      <c r="GL367" s="5"/>
      <c r="GM367" s="5"/>
      <c r="GN367" s="5"/>
      <c r="GO367" s="5"/>
      <c r="GP367" s="5"/>
      <c r="GQ367" s="5"/>
    </row>
    <row r="368" spans="1:199" ht="15.7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4"/>
      <c r="AR368" s="4"/>
      <c r="AS368" s="5"/>
      <c r="AT368" s="4"/>
      <c r="AU368" s="5"/>
      <c r="AV368" s="5"/>
      <c r="AW368" s="5"/>
      <c r="AX368" s="5"/>
      <c r="AY368" s="5"/>
      <c r="AZ368" s="5"/>
      <c r="BA368" s="5"/>
      <c r="BB368" s="5"/>
      <c r="BC368" s="4"/>
      <c r="BD368" s="4"/>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4"/>
      <c r="GG368" s="4"/>
      <c r="GH368" s="5"/>
      <c r="GI368" s="5"/>
      <c r="GJ368" s="5"/>
      <c r="GK368" s="5"/>
      <c r="GL368" s="5"/>
      <c r="GM368" s="5"/>
      <c r="GN368" s="5"/>
      <c r="GO368" s="5"/>
      <c r="GP368" s="5"/>
      <c r="GQ368" s="5"/>
    </row>
    <row r="369" spans="1:199" ht="15.7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4"/>
      <c r="AR369" s="4"/>
      <c r="AS369" s="5"/>
      <c r="AT369" s="4"/>
      <c r="AU369" s="5"/>
      <c r="AV369" s="5"/>
      <c r="AW369" s="5"/>
      <c r="AX369" s="5"/>
      <c r="AY369" s="5"/>
      <c r="AZ369" s="5"/>
      <c r="BA369" s="5"/>
      <c r="BB369" s="5"/>
      <c r="BC369" s="4"/>
      <c r="BD369" s="4"/>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4"/>
      <c r="GG369" s="4"/>
      <c r="GH369" s="5"/>
      <c r="GI369" s="5"/>
      <c r="GJ369" s="5"/>
      <c r="GK369" s="5"/>
      <c r="GL369" s="5"/>
      <c r="GM369" s="5"/>
      <c r="GN369" s="5"/>
      <c r="GO369" s="5"/>
      <c r="GP369" s="5"/>
      <c r="GQ369" s="5"/>
    </row>
    <row r="370" spans="1:199" ht="15.7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4"/>
      <c r="AR370" s="4"/>
      <c r="AS370" s="5"/>
      <c r="AT370" s="4"/>
      <c r="AU370" s="5"/>
      <c r="AV370" s="5"/>
      <c r="AW370" s="5"/>
      <c r="AX370" s="5"/>
      <c r="AY370" s="5"/>
      <c r="AZ370" s="5"/>
      <c r="BA370" s="5"/>
      <c r="BB370" s="5"/>
      <c r="BC370" s="4"/>
      <c r="BD370" s="4"/>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4"/>
      <c r="GG370" s="4"/>
      <c r="GH370" s="5"/>
      <c r="GI370" s="5"/>
      <c r="GJ370" s="5"/>
      <c r="GK370" s="5"/>
      <c r="GL370" s="5"/>
      <c r="GM370" s="5"/>
      <c r="GN370" s="5"/>
      <c r="GO370" s="5"/>
      <c r="GP370" s="5"/>
      <c r="GQ370" s="5"/>
    </row>
    <row r="371" spans="1:199" ht="15.7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4"/>
      <c r="AR371" s="4"/>
      <c r="AS371" s="5"/>
      <c r="AT371" s="4"/>
      <c r="AU371" s="5"/>
      <c r="AV371" s="5"/>
      <c r="AW371" s="5"/>
      <c r="AX371" s="5"/>
      <c r="AY371" s="5"/>
      <c r="AZ371" s="5"/>
      <c r="BA371" s="5"/>
      <c r="BB371" s="5"/>
      <c r="BC371" s="4"/>
      <c r="BD371" s="4"/>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4"/>
      <c r="GG371" s="4"/>
      <c r="GH371" s="5"/>
      <c r="GI371" s="5"/>
      <c r="GJ371" s="5"/>
      <c r="GK371" s="5"/>
      <c r="GL371" s="5"/>
      <c r="GM371" s="5"/>
      <c r="GN371" s="5"/>
      <c r="GO371" s="5"/>
      <c r="GP371" s="5"/>
      <c r="GQ371" s="5"/>
    </row>
    <row r="372" spans="1:199" ht="15.7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4"/>
      <c r="AR372" s="4"/>
      <c r="AS372" s="5"/>
      <c r="AT372" s="4"/>
      <c r="AU372" s="5"/>
      <c r="AV372" s="5"/>
      <c r="AW372" s="5"/>
      <c r="AX372" s="5"/>
      <c r="AY372" s="5"/>
      <c r="AZ372" s="5"/>
      <c r="BA372" s="5"/>
      <c r="BB372" s="5"/>
      <c r="BC372" s="4"/>
      <c r="BD372" s="4"/>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4"/>
      <c r="GG372" s="4"/>
      <c r="GH372" s="5"/>
      <c r="GI372" s="5"/>
      <c r="GJ372" s="5"/>
      <c r="GK372" s="5"/>
      <c r="GL372" s="5"/>
      <c r="GM372" s="5"/>
      <c r="GN372" s="5"/>
      <c r="GO372" s="5"/>
      <c r="GP372" s="5"/>
      <c r="GQ372" s="5"/>
    </row>
    <row r="373" spans="1:199" ht="15.7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4"/>
      <c r="AR373" s="4"/>
      <c r="AS373" s="5"/>
      <c r="AT373" s="4"/>
      <c r="AU373" s="5"/>
      <c r="AV373" s="5"/>
      <c r="AW373" s="5"/>
      <c r="AX373" s="5"/>
      <c r="AY373" s="5"/>
      <c r="AZ373" s="5"/>
      <c r="BA373" s="5"/>
      <c r="BB373" s="5"/>
      <c r="BC373" s="4"/>
      <c r="BD373" s="4"/>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4"/>
      <c r="GG373" s="4"/>
      <c r="GH373" s="5"/>
      <c r="GI373" s="5"/>
      <c r="GJ373" s="5"/>
      <c r="GK373" s="5"/>
      <c r="GL373" s="5"/>
      <c r="GM373" s="5"/>
      <c r="GN373" s="5"/>
      <c r="GO373" s="5"/>
      <c r="GP373" s="5"/>
      <c r="GQ373" s="5"/>
    </row>
    <row r="374" spans="1:199" ht="15.7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4"/>
      <c r="AR374" s="4"/>
      <c r="AS374" s="5"/>
      <c r="AT374" s="4"/>
      <c r="AU374" s="5"/>
      <c r="AV374" s="5"/>
      <c r="AW374" s="5"/>
      <c r="AX374" s="5"/>
      <c r="AY374" s="5"/>
      <c r="AZ374" s="5"/>
      <c r="BA374" s="5"/>
      <c r="BB374" s="5"/>
      <c r="BC374" s="4"/>
      <c r="BD374" s="4"/>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4"/>
      <c r="GG374" s="4"/>
      <c r="GH374" s="5"/>
      <c r="GI374" s="5"/>
      <c r="GJ374" s="5"/>
      <c r="GK374" s="5"/>
      <c r="GL374" s="5"/>
      <c r="GM374" s="5"/>
      <c r="GN374" s="5"/>
      <c r="GO374" s="5"/>
      <c r="GP374" s="5"/>
      <c r="GQ374" s="5"/>
    </row>
    <row r="375" spans="1:199" ht="15.7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4"/>
      <c r="AR375" s="4"/>
      <c r="AS375" s="5"/>
      <c r="AT375" s="4"/>
      <c r="AU375" s="5"/>
      <c r="AV375" s="5"/>
      <c r="AW375" s="5"/>
      <c r="AX375" s="5"/>
      <c r="AY375" s="5"/>
      <c r="AZ375" s="5"/>
      <c r="BA375" s="5"/>
      <c r="BB375" s="5"/>
      <c r="BC375" s="4"/>
      <c r="BD375" s="4"/>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4"/>
      <c r="GG375" s="4"/>
      <c r="GH375" s="5"/>
      <c r="GI375" s="5"/>
      <c r="GJ375" s="5"/>
      <c r="GK375" s="5"/>
      <c r="GL375" s="5"/>
      <c r="GM375" s="5"/>
      <c r="GN375" s="5"/>
      <c r="GO375" s="5"/>
      <c r="GP375" s="5"/>
      <c r="GQ375" s="5"/>
    </row>
    <row r="376" spans="1:199" ht="15.7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4"/>
      <c r="AR376" s="4"/>
      <c r="AS376" s="5"/>
      <c r="AT376" s="4"/>
      <c r="AU376" s="5"/>
      <c r="AV376" s="5"/>
      <c r="AW376" s="5"/>
      <c r="AX376" s="5"/>
      <c r="AY376" s="5"/>
      <c r="AZ376" s="5"/>
      <c r="BA376" s="5"/>
      <c r="BB376" s="5"/>
      <c r="BC376" s="4"/>
      <c r="BD376" s="4"/>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4"/>
      <c r="GG376" s="4"/>
      <c r="GH376" s="5"/>
      <c r="GI376" s="5"/>
      <c r="GJ376" s="5"/>
      <c r="GK376" s="5"/>
      <c r="GL376" s="5"/>
      <c r="GM376" s="5"/>
      <c r="GN376" s="5"/>
      <c r="GO376" s="5"/>
      <c r="GP376" s="5"/>
      <c r="GQ376" s="5"/>
    </row>
    <row r="377" spans="1:199" ht="15.7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4"/>
      <c r="AR377" s="4"/>
      <c r="AS377" s="5"/>
      <c r="AT377" s="4"/>
      <c r="AU377" s="5"/>
      <c r="AV377" s="5"/>
      <c r="AW377" s="5"/>
      <c r="AX377" s="5"/>
      <c r="AY377" s="5"/>
      <c r="AZ377" s="5"/>
      <c r="BA377" s="5"/>
      <c r="BB377" s="5"/>
      <c r="BC377" s="4"/>
      <c r="BD377" s="4"/>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4"/>
      <c r="GG377" s="4"/>
      <c r="GH377" s="5"/>
      <c r="GI377" s="5"/>
      <c r="GJ377" s="5"/>
      <c r="GK377" s="5"/>
      <c r="GL377" s="5"/>
      <c r="GM377" s="5"/>
      <c r="GN377" s="5"/>
      <c r="GO377" s="5"/>
      <c r="GP377" s="5"/>
      <c r="GQ377" s="5"/>
    </row>
    <row r="378" spans="1:199" ht="15.7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4"/>
      <c r="AR378" s="4"/>
      <c r="AS378" s="5"/>
      <c r="AT378" s="4"/>
      <c r="AU378" s="5"/>
      <c r="AV378" s="5"/>
      <c r="AW378" s="5"/>
      <c r="AX378" s="5"/>
      <c r="AY378" s="5"/>
      <c r="AZ378" s="5"/>
      <c r="BA378" s="5"/>
      <c r="BB378" s="5"/>
      <c r="BC378" s="4"/>
      <c r="BD378" s="4"/>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4"/>
      <c r="GG378" s="4"/>
      <c r="GH378" s="5"/>
      <c r="GI378" s="5"/>
      <c r="GJ378" s="5"/>
      <c r="GK378" s="5"/>
      <c r="GL378" s="5"/>
      <c r="GM378" s="5"/>
      <c r="GN378" s="5"/>
      <c r="GO378" s="5"/>
      <c r="GP378" s="5"/>
      <c r="GQ378" s="5"/>
    </row>
    <row r="379" spans="1:199" ht="15.7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4"/>
      <c r="AR379" s="4"/>
      <c r="AS379" s="5"/>
      <c r="AT379" s="4"/>
      <c r="AU379" s="5"/>
      <c r="AV379" s="5"/>
      <c r="AW379" s="5"/>
      <c r="AX379" s="5"/>
      <c r="AY379" s="5"/>
      <c r="AZ379" s="5"/>
      <c r="BA379" s="5"/>
      <c r="BB379" s="5"/>
      <c r="BC379" s="4"/>
      <c r="BD379" s="4"/>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4"/>
      <c r="GG379" s="4"/>
      <c r="GH379" s="5"/>
      <c r="GI379" s="5"/>
      <c r="GJ379" s="5"/>
      <c r="GK379" s="5"/>
      <c r="GL379" s="5"/>
      <c r="GM379" s="5"/>
      <c r="GN379" s="5"/>
      <c r="GO379" s="5"/>
      <c r="GP379" s="5"/>
      <c r="GQ379" s="5"/>
    </row>
    <row r="380" spans="1:199" ht="15.7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4"/>
      <c r="AR380" s="4"/>
      <c r="AS380" s="5"/>
      <c r="AT380" s="4"/>
      <c r="AU380" s="5"/>
      <c r="AV380" s="5"/>
      <c r="AW380" s="5"/>
      <c r="AX380" s="5"/>
      <c r="AY380" s="5"/>
      <c r="AZ380" s="5"/>
      <c r="BA380" s="5"/>
      <c r="BB380" s="5"/>
      <c r="BC380" s="4"/>
      <c r="BD380" s="4"/>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4"/>
      <c r="GG380" s="4"/>
      <c r="GH380" s="5"/>
      <c r="GI380" s="5"/>
      <c r="GJ380" s="5"/>
      <c r="GK380" s="5"/>
      <c r="GL380" s="5"/>
      <c r="GM380" s="5"/>
      <c r="GN380" s="5"/>
      <c r="GO380" s="5"/>
      <c r="GP380" s="5"/>
      <c r="GQ380" s="5"/>
    </row>
    <row r="381" spans="1:199" ht="15.7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4"/>
      <c r="AR381" s="4"/>
      <c r="AS381" s="5"/>
      <c r="AT381" s="4"/>
      <c r="AU381" s="5"/>
      <c r="AV381" s="5"/>
      <c r="AW381" s="5"/>
      <c r="AX381" s="5"/>
      <c r="AY381" s="5"/>
      <c r="AZ381" s="5"/>
      <c r="BA381" s="5"/>
      <c r="BB381" s="5"/>
      <c r="BC381" s="4"/>
      <c r="BD381" s="4"/>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4"/>
      <c r="GG381" s="4"/>
      <c r="GH381" s="5"/>
      <c r="GI381" s="5"/>
      <c r="GJ381" s="5"/>
      <c r="GK381" s="5"/>
      <c r="GL381" s="5"/>
      <c r="GM381" s="5"/>
      <c r="GN381" s="5"/>
      <c r="GO381" s="5"/>
      <c r="GP381" s="5"/>
      <c r="GQ381" s="5"/>
    </row>
    <row r="382" spans="1:199" ht="15.7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4"/>
      <c r="AR382" s="4"/>
      <c r="AS382" s="5"/>
      <c r="AT382" s="4"/>
      <c r="AU382" s="5"/>
      <c r="AV382" s="5"/>
      <c r="AW382" s="5"/>
      <c r="AX382" s="5"/>
      <c r="AY382" s="5"/>
      <c r="AZ382" s="5"/>
      <c r="BA382" s="5"/>
      <c r="BB382" s="5"/>
      <c r="BC382" s="4"/>
      <c r="BD382" s="4"/>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4"/>
      <c r="GG382" s="4"/>
      <c r="GH382" s="5"/>
      <c r="GI382" s="5"/>
      <c r="GJ382" s="5"/>
      <c r="GK382" s="5"/>
      <c r="GL382" s="5"/>
      <c r="GM382" s="5"/>
      <c r="GN382" s="5"/>
      <c r="GO382" s="5"/>
      <c r="GP382" s="5"/>
      <c r="GQ382" s="5"/>
    </row>
    <row r="383" spans="1:199" ht="15.7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4"/>
      <c r="AR383" s="4"/>
      <c r="AS383" s="5"/>
      <c r="AT383" s="4"/>
      <c r="AU383" s="5"/>
      <c r="AV383" s="5"/>
      <c r="AW383" s="5"/>
      <c r="AX383" s="5"/>
      <c r="AY383" s="5"/>
      <c r="AZ383" s="5"/>
      <c r="BA383" s="5"/>
      <c r="BB383" s="5"/>
      <c r="BC383" s="4"/>
      <c r="BD383" s="4"/>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4"/>
      <c r="GG383" s="4"/>
      <c r="GH383" s="5"/>
      <c r="GI383" s="5"/>
      <c r="GJ383" s="5"/>
      <c r="GK383" s="5"/>
      <c r="GL383" s="5"/>
      <c r="GM383" s="5"/>
      <c r="GN383" s="5"/>
      <c r="GO383" s="5"/>
      <c r="GP383" s="5"/>
      <c r="GQ383" s="5"/>
    </row>
    <row r="384" spans="1:199" ht="15.7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4"/>
      <c r="AR384" s="4"/>
      <c r="AS384" s="5"/>
      <c r="AT384" s="4"/>
      <c r="AU384" s="5"/>
      <c r="AV384" s="5"/>
      <c r="AW384" s="5"/>
      <c r="AX384" s="5"/>
      <c r="AY384" s="5"/>
      <c r="AZ384" s="5"/>
      <c r="BA384" s="5"/>
      <c r="BB384" s="5"/>
      <c r="BC384" s="4"/>
      <c r="BD384" s="4"/>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4"/>
      <c r="GG384" s="4"/>
      <c r="GH384" s="5"/>
      <c r="GI384" s="5"/>
      <c r="GJ384" s="5"/>
      <c r="GK384" s="5"/>
      <c r="GL384" s="5"/>
      <c r="GM384" s="5"/>
      <c r="GN384" s="5"/>
      <c r="GO384" s="5"/>
      <c r="GP384" s="5"/>
      <c r="GQ384" s="5"/>
    </row>
    <row r="385" spans="1:199" ht="15.7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4"/>
      <c r="AR385" s="4"/>
      <c r="AS385" s="5"/>
      <c r="AT385" s="4"/>
      <c r="AU385" s="5"/>
      <c r="AV385" s="5"/>
      <c r="AW385" s="5"/>
      <c r="AX385" s="5"/>
      <c r="AY385" s="5"/>
      <c r="AZ385" s="5"/>
      <c r="BA385" s="5"/>
      <c r="BB385" s="5"/>
      <c r="BC385" s="4"/>
      <c r="BD385" s="4"/>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4"/>
      <c r="GG385" s="4"/>
      <c r="GH385" s="5"/>
      <c r="GI385" s="5"/>
      <c r="GJ385" s="5"/>
      <c r="GK385" s="5"/>
      <c r="GL385" s="5"/>
      <c r="GM385" s="5"/>
      <c r="GN385" s="5"/>
      <c r="GO385" s="5"/>
      <c r="GP385" s="5"/>
      <c r="GQ385" s="5"/>
    </row>
    <row r="386" spans="1:199" ht="15.7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4"/>
      <c r="AR386" s="4"/>
      <c r="AS386" s="5"/>
      <c r="AT386" s="4"/>
      <c r="AU386" s="5"/>
      <c r="AV386" s="5"/>
      <c r="AW386" s="5"/>
      <c r="AX386" s="5"/>
      <c r="AY386" s="5"/>
      <c r="AZ386" s="5"/>
      <c r="BA386" s="5"/>
      <c r="BB386" s="5"/>
      <c r="BC386" s="4"/>
      <c r="BD386" s="4"/>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4"/>
      <c r="GG386" s="4"/>
      <c r="GH386" s="5"/>
      <c r="GI386" s="5"/>
      <c r="GJ386" s="5"/>
      <c r="GK386" s="5"/>
      <c r="GL386" s="5"/>
      <c r="GM386" s="5"/>
      <c r="GN386" s="5"/>
      <c r="GO386" s="5"/>
      <c r="GP386" s="5"/>
      <c r="GQ386" s="5"/>
    </row>
    <row r="387" spans="1:199" ht="15.7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4"/>
      <c r="AR387" s="4"/>
      <c r="AS387" s="5"/>
      <c r="AT387" s="4"/>
      <c r="AU387" s="5"/>
      <c r="AV387" s="5"/>
      <c r="AW387" s="5"/>
      <c r="AX387" s="5"/>
      <c r="AY387" s="5"/>
      <c r="AZ387" s="5"/>
      <c r="BA387" s="5"/>
      <c r="BB387" s="5"/>
      <c r="BC387" s="4"/>
      <c r="BD387" s="4"/>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4"/>
      <c r="GG387" s="4"/>
      <c r="GH387" s="5"/>
      <c r="GI387" s="5"/>
      <c r="GJ387" s="5"/>
      <c r="GK387" s="5"/>
      <c r="GL387" s="5"/>
      <c r="GM387" s="5"/>
      <c r="GN387" s="5"/>
      <c r="GO387" s="5"/>
      <c r="GP387" s="5"/>
      <c r="GQ387" s="5"/>
    </row>
    <row r="388" spans="1:199" ht="15.7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4"/>
      <c r="AR388" s="4"/>
      <c r="AS388" s="5"/>
      <c r="AT388" s="4"/>
      <c r="AU388" s="5"/>
      <c r="AV388" s="5"/>
      <c r="AW388" s="5"/>
      <c r="AX388" s="5"/>
      <c r="AY388" s="5"/>
      <c r="AZ388" s="5"/>
      <c r="BA388" s="5"/>
      <c r="BB388" s="5"/>
      <c r="BC388" s="4"/>
      <c r="BD388" s="4"/>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4"/>
      <c r="GG388" s="4"/>
      <c r="GH388" s="5"/>
      <c r="GI388" s="5"/>
      <c r="GJ388" s="5"/>
      <c r="GK388" s="5"/>
      <c r="GL388" s="5"/>
      <c r="GM388" s="5"/>
      <c r="GN388" s="5"/>
      <c r="GO388" s="5"/>
      <c r="GP388" s="5"/>
      <c r="GQ388" s="5"/>
    </row>
    <row r="389" spans="1:199" ht="15.7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4"/>
      <c r="AR389" s="4"/>
      <c r="AS389" s="5"/>
      <c r="AT389" s="4"/>
      <c r="AU389" s="5"/>
      <c r="AV389" s="5"/>
      <c r="AW389" s="5"/>
      <c r="AX389" s="5"/>
      <c r="AY389" s="5"/>
      <c r="AZ389" s="5"/>
      <c r="BA389" s="5"/>
      <c r="BB389" s="5"/>
      <c r="BC389" s="4"/>
      <c r="BD389" s="4"/>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4"/>
      <c r="GG389" s="4"/>
      <c r="GH389" s="5"/>
      <c r="GI389" s="5"/>
      <c r="GJ389" s="5"/>
      <c r="GK389" s="5"/>
      <c r="GL389" s="5"/>
      <c r="GM389" s="5"/>
      <c r="GN389" s="5"/>
      <c r="GO389" s="5"/>
      <c r="GP389" s="5"/>
      <c r="GQ389" s="5"/>
    </row>
    <row r="390" spans="1:199" ht="15.7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4"/>
      <c r="AR390" s="4"/>
      <c r="AS390" s="5"/>
      <c r="AT390" s="4"/>
      <c r="AU390" s="5"/>
      <c r="AV390" s="5"/>
      <c r="AW390" s="5"/>
      <c r="AX390" s="5"/>
      <c r="AY390" s="5"/>
      <c r="AZ390" s="5"/>
      <c r="BA390" s="5"/>
      <c r="BB390" s="5"/>
      <c r="BC390" s="4"/>
      <c r="BD390" s="4"/>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4"/>
      <c r="GG390" s="4"/>
      <c r="GH390" s="5"/>
      <c r="GI390" s="5"/>
      <c r="GJ390" s="5"/>
      <c r="GK390" s="5"/>
      <c r="GL390" s="5"/>
      <c r="GM390" s="5"/>
      <c r="GN390" s="5"/>
      <c r="GO390" s="5"/>
      <c r="GP390" s="5"/>
      <c r="GQ390" s="5"/>
    </row>
    <row r="391" spans="1:199" ht="15.7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4"/>
      <c r="AR391" s="4"/>
      <c r="AS391" s="5"/>
      <c r="AT391" s="4"/>
      <c r="AU391" s="5"/>
      <c r="AV391" s="5"/>
      <c r="AW391" s="5"/>
      <c r="AX391" s="5"/>
      <c r="AY391" s="5"/>
      <c r="AZ391" s="5"/>
      <c r="BA391" s="5"/>
      <c r="BB391" s="5"/>
      <c r="BC391" s="4"/>
      <c r="BD391" s="4"/>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4"/>
      <c r="GG391" s="4"/>
      <c r="GH391" s="5"/>
      <c r="GI391" s="5"/>
      <c r="GJ391" s="5"/>
      <c r="GK391" s="5"/>
      <c r="GL391" s="5"/>
      <c r="GM391" s="5"/>
      <c r="GN391" s="5"/>
      <c r="GO391" s="5"/>
      <c r="GP391" s="5"/>
      <c r="GQ391" s="5"/>
    </row>
    <row r="392" spans="1:199" ht="15.7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4"/>
      <c r="AR392" s="4"/>
      <c r="AS392" s="5"/>
      <c r="AT392" s="4"/>
      <c r="AU392" s="5"/>
      <c r="AV392" s="5"/>
      <c r="AW392" s="5"/>
      <c r="AX392" s="5"/>
      <c r="AY392" s="5"/>
      <c r="AZ392" s="5"/>
      <c r="BA392" s="5"/>
      <c r="BB392" s="5"/>
      <c r="BC392" s="4"/>
      <c r="BD392" s="4"/>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4"/>
      <c r="GG392" s="4"/>
      <c r="GH392" s="5"/>
      <c r="GI392" s="5"/>
      <c r="GJ392" s="5"/>
      <c r="GK392" s="5"/>
      <c r="GL392" s="5"/>
      <c r="GM392" s="5"/>
      <c r="GN392" s="5"/>
      <c r="GO392" s="5"/>
      <c r="GP392" s="5"/>
      <c r="GQ392" s="5"/>
    </row>
    <row r="393" spans="1:199" ht="15.7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4"/>
      <c r="AR393" s="4"/>
      <c r="AS393" s="5"/>
      <c r="AT393" s="4"/>
      <c r="AU393" s="5"/>
      <c r="AV393" s="5"/>
      <c r="AW393" s="5"/>
      <c r="AX393" s="5"/>
      <c r="AY393" s="5"/>
      <c r="AZ393" s="5"/>
      <c r="BA393" s="5"/>
      <c r="BB393" s="5"/>
      <c r="BC393" s="4"/>
      <c r="BD393" s="4"/>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4"/>
      <c r="GG393" s="4"/>
      <c r="GH393" s="5"/>
      <c r="GI393" s="5"/>
      <c r="GJ393" s="5"/>
      <c r="GK393" s="5"/>
      <c r="GL393" s="5"/>
      <c r="GM393" s="5"/>
      <c r="GN393" s="5"/>
      <c r="GO393" s="5"/>
      <c r="GP393" s="5"/>
      <c r="GQ393" s="5"/>
    </row>
    <row r="394" spans="1:199" ht="15.7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4"/>
      <c r="AR394" s="4"/>
      <c r="AS394" s="5"/>
      <c r="AT394" s="4"/>
      <c r="AU394" s="5"/>
      <c r="AV394" s="5"/>
      <c r="AW394" s="5"/>
      <c r="AX394" s="5"/>
      <c r="AY394" s="5"/>
      <c r="AZ394" s="5"/>
      <c r="BA394" s="5"/>
      <c r="BB394" s="5"/>
      <c r="BC394" s="4"/>
      <c r="BD394" s="4"/>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4"/>
      <c r="GG394" s="4"/>
      <c r="GH394" s="5"/>
      <c r="GI394" s="5"/>
      <c r="GJ394" s="5"/>
      <c r="GK394" s="5"/>
      <c r="GL394" s="5"/>
      <c r="GM394" s="5"/>
      <c r="GN394" s="5"/>
      <c r="GO394" s="5"/>
      <c r="GP394" s="5"/>
      <c r="GQ394" s="5"/>
    </row>
    <row r="395" spans="1:199" ht="15.7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4"/>
      <c r="AR395" s="4"/>
      <c r="AS395" s="5"/>
      <c r="AT395" s="4"/>
      <c r="AU395" s="5"/>
      <c r="AV395" s="5"/>
      <c r="AW395" s="5"/>
      <c r="AX395" s="5"/>
      <c r="AY395" s="5"/>
      <c r="AZ395" s="5"/>
      <c r="BA395" s="5"/>
      <c r="BB395" s="5"/>
      <c r="BC395" s="4"/>
      <c r="BD395" s="4"/>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4"/>
      <c r="GG395" s="4"/>
      <c r="GH395" s="5"/>
      <c r="GI395" s="5"/>
      <c r="GJ395" s="5"/>
      <c r="GK395" s="5"/>
      <c r="GL395" s="5"/>
      <c r="GM395" s="5"/>
      <c r="GN395" s="5"/>
      <c r="GO395" s="5"/>
      <c r="GP395" s="5"/>
      <c r="GQ395" s="5"/>
    </row>
    <row r="396" spans="1:199" ht="15.7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4"/>
      <c r="AR396" s="4"/>
      <c r="AS396" s="5"/>
      <c r="AT396" s="4"/>
      <c r="AU396" s="5"/>
      <c r="AV396" s="5"/>
      <c r="AW396" s="5"/>
      <c r="AX396" s="5"/>
      <c r="AY396" s="5"/>
      <c r="AZ396" s="5"/>
      <c r="BA396" s="5"/>
      <c r="BB396" s="5"/>
      <c r="BC396" s="4"/>
      <c r="BD396" s="4"/>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4"/>
      <c r="GG396" s="4"/>
      <c r="GH396" s="5"/>
      <c r="GI396" s="5"/>
      <c r="GJ396" s="5"/>
      <c r="GK396" s="5"/>
      <c r="GL396" s="5"/>
      <c r="GM396" s="5"/>
      <c r="GN396" s="5"/>
      <c r="GO396" s="5"/>
      <c r="GP396" s="5"/>
      <c r="GQ396" s="5"/>
    </row>
    <row r="397" spans="1:199" ht="15.7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4"/>
      <c r="AR397" s="4"/>
      <c r="AS397" s="5"/>
      <c r="AT397" s="4"/>
      <c r="AU397" s="5"/>
      <c r="AV397" s="5"/>
      <c r="AW397" s="5"/>
      <c r="AX397" s="5"/>
      <c r="AY397" s="5"/>
      <c r="AZ397" s="5"/>
      <c r="BA397" s="5"/>
      <c r="BB397" s="5"/>
      <c r="BC397" s="4"/>
      <c r="BD397" s="4"/>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4"/>
      <c r="GG397" s="4"/>
      <c r="GH397" s="5"/>
      <c r="GI397" s="5"/>
      <c r="GJ397" s="5"/>
      <c r="GK397" s="5"/>
      <c r="GL397" s="5"/>
      <c r="GM397" s="5"/>
      <c r="GN397" s="5"/>
      <c r="GO397" s="5"/>
      <c r="GP397" s="5"/>
      <c r="GQ397" s="5"/>
    </row>
    <row r="398" spans="1:199" ht="15.7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4"/>
      <c r="AR398" s="4"/>
      <c r="AS398" s="5"/>
      <c r="AT398" s="4"/>
      <c r="AU398" s="5"/>
      <c r="AV398" s="5"/>
      <c r="AW398" s="5"/>
      <c r="AX398" s="5"/>
      <c r="AY398" s="5"/>
      <c r="AZ398" s="5"/>
      <c r="BA398" s="5"/>
      <c r="BB398" s="5"/>
      <c r="BC398" s="4"/>
      <c r="BD398" s="4"/>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4"/>
      <c r="GG398" s="4"/>
      <c r="GH398" s="5"/>
      <c r="GI398" s="5"/>
      <c r="GJ398" s="5"/>
      <c r="GK398" s="5"/>
      <c r="GL398" s="5"/>
      <c r="GM398" s="5"/>
      <c r="GN398" s="5"/>
      <c r="GO398" s="5"/>
      <c r="GP398" s="5"/>
      <c r="GQ398" s="5"/>
    </row>
    <row r="399" spans="1:199" ht="15.7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4"/>
      <c r="AR399" s="4"/>
      <c r="AS399" s="5"/>
      <c r="AT399" s="4"/>
      <c r="AU399" s="5"/>
      <c r="AV399" s="5"/>
      <c r="AW399" s="5"/>
      <c r="AX399" s="5"/>
      <c r="AY399" s="5"/>
      <c r="AZ399" s="5"/>
      <c r="BA399" s="5"/>
      <c r="BB399" s="5"/>
      <c r="BC399" s="4"/>
      <c r="BD399" s="4"/>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4"/>
      <c r="GG399" s="4"/>
      <c r="GH399" s="5"/>
      <c r="GI399" s="5"/>
      <c r="GJ399" s="5"/>
      <c r="GK399" s="5"/>
      <c r="GL399" s="5"/>
      <c r="GM399" s="5"/>
      <c r="GN399" s="5"/>
      <c r="GO399" s="5"/>
      <c r="GP399" s="5"/>
      <c r="GQ399" s="5"/>
    </row>
    <row r="400" spans="1:199" ht="15.7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4"/>
      <c r="AR400" s="4"/>
      <c r="AS400" s="5"/>
      <c r="AT400" s="4"/>
      <c r="AU400" s="5"/>
      <c r="AV400" s="5"/>
      <c r="AW400" s="5"/>
      <c r="AX400" s="5"/>
      <c r="AY400" s="5"/>
      <c r="AZ400" s="5"/>
      <c r="BA400" s="5"/>
      <c r="BB400" s="5"/>
      <c r="BC400" s="4"/>
      <c r="BD400" s="4"/>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4"/>
      <c r="GG400" s="4"/>
      <c r="GH400" s="5"/>
      <c r="GI400" s="5"/>
      <c r="GJ400" s="5"/>
      <c r="GK400" s="5"/>
      <c r="GL400" s="5"/>
      <c r="GM400" s="5"/>
      <c r="GN400" s="5"/>
      <c r="GO400" s="5"/>
      <c r="GP400" s="5"/>
      <c r="GQ400" s="5"/>
    </row>
    <row r="401" spans="1:199" ht="15.7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4"/>
      <c r="AR401" s="4"/>
      <c r="AS401" s="5"/>
      <c r="AT401" s="4"/>
      <c r="AU401" s="5"/>
      <c r="AV401" s="5"/>
      <c r="AW401" s="5"/>
      <c r="AX401" s="5"/>
      <c r="AY401" s="5"/>
      <c r="AZ401" s="5"/>
      <c r="BA401" s="5"/>
      <c r="BB401" s="5"/>
      <c r="BC401" s="4"/>
      <c r="BD401" s="4"/>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4"/>
      <c r="GG401" s="4"/>
      <c r="GH401" s="5"/>
      <c r="GI401" s="5"/>
      <c r="GJ401" s="5"/>
      <c r="GK401" s="5"/>
      <c r="GL401" s="5"/>
      <c r="GM401" s="5"/>
      <c r="GN401" s="5"/>
      <c r="GO401" s="5"/>
      <c r="GP401" s="5"/>
      <c r="GQ401" s="5"/>
    </row>
    <row r="402" spans="1:199" ht="15.7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4"/>
      <c r="AR402" s="4"/>
      <c r="AS402" s="5"/>
      <c r="AT402" s="4"/>
      <c r="AU402" s="5"/>
      <c r="AV402" s="5"/>
      <c r="AW402" s="5"/>
      <c r="AX402" s="5"/>
      <c r="AY402" s="5"/>
      <c r="AZ402" s="5"/>
      <c r="BA402" s="5"/>
      <c r="BB402" s="5"/>
      <c r="BC402" s="4"/>
      <c r="BD402" s="4"/>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4"/>
      <c r="GG402" s="4"/>
      <c r="GH402" s="5"/>
      <c r="GI402" s="5"/>
      <c r="GJ402" s="5"/>
      <c r="GK402" s="5"/>
      <c r="GL402" s="5"/>
      <c r="GM402" s="5"/>
      <c r="GN402" s="5"/>
      <c r="GO402" s="5"/>
      <c r="GP402" s="5"/>
      <c r="GQ402" s="5"/>
    </row>
    <row r="403" spans="1:199" ht="15.7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4"/>
      <c r="AR403" s="4"/>
      <c r="AS403" s="5"/>
      <c r="AT403" s="4"/>
      <c r="AU403" s="5"/>
      <c r="AV403" s="5"/>
      <c r="AW403" s="5"/>
      <c r="AX403" s="5"/>
      <c r="AY403" s="5"/>
      <c r="AZ403" s="5"/>
      <c r="BA403" s="5"/>
      <c r="BB403" s="5"/>
      <c r="BC403" s="4"/>
      <c r="BD403" s="4"/>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4"/>
      <c r="GG403" s="4"/>
      <c r="GH403" s="5"/>
      <c r="GI403" s="5"/>
      <c r="GJ403" s="5"/>
      <c r="GK403" s="5"/>
      <c r="GL403" s="5"/>
      <c r="GM403" s="5"/>
      <c r="GN403" s="5"/>
      <c r="GO403" s="5"/>
      <c r="GP403" s="5"/>
      <c r="GQ403" s="5"/>
    </row>
    <row r="404" spans="1:199" ht="15.7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4"/>
      <c r="AR404" s="4"/>
      <c r="AS404" s="5"/>
      <c r="AT404" s="4"/>
      <c r="AU404" s="5"/>
      <c r="AV404" s="5"/>
      <c r="AW404" s="5"/>
      <c r="AX404" s="5"/>
      <c r="AY404" s="5"/>
      <c r="AZ404" s="5"/>
      <c r="BA404" s="5"/>
      <c r="BB404" s="5"/>
      <c r="BC404" s="4"/>
      <c r="BD404" s="4"/>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4"/>
      <c r="GG404" s="4"/>
      <c r="GH404" s="5"/>
      <c r="GI404" s="5"/>
      <c r="GJ404" s="5"/>
      <c r="GK404" s="5"/>
      <c r="GL404" s="5"/>
      <c r="GM404" s="5"/>
      <c r="GN404" s="5"/>
      <c r="GO404" s="5"/>
      <c r="GP404" s="5"/>
      <c r="GQ404" s="5"/>
    </row>
    <row r="405" spans="1:199" ht="15.7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4"/>
      <c r="AR405" s="4"/>
      <c r="AS405" s="5"/>
      <c r="AT405" s="4"/>
      <c r="AU405" s="5"/>
      <c r="AV405" s="5"/>
      <c r="AW405" s="5"/>
      <c r="AX405" s="5"/>
      <c r="AY405" s="5"/>
      <c r="AZ405" s="5"/>
      <c r="BA405" s="5"/>
      <c r="BB405" s="5"/>
      <c r="BC405" s="4"/>
      <c r="BD405" s="4"/>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4"/>
      <c r="GG405" s="4"/>
      <c r="GH405" s="5"/>
      <c r="GI405" s="5"/>
      <c r="GJ405" s="5"/>
      <c r="GK405" s="5"/>
      <c r="GL405" s="5"/>
      <c r="GM405" s="5"/>
      <c r="GN405" s="5"/>
      <c r="GO405" s="5"/>
      <c r="GP405" s="5"/>
      <c r="GQ405" s="5"/>
    </row>
    <row r="406" spans="1:199" ht="15.7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4"/>
      <c r="AR406" s="4"/>
      <c r="AS406" s="5"/>
      <c r="AT406" s="4"/>
      <c r="AU406" s="5"/>
      <c r="AV406" s="5"/>
      <c r="AW406" s="5"/>
      <c r="AX406" s="5"/>
      <c r="AY406" s="5"/>
      <c r="AZ406" s="5"/>
      <c r="BA406" s="5"/>
      <c r="BB406" s="5"/>
      <c r="BC406" s="4"/>
      <c r="BD406" s="4"/>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4"/>
      <c r="GG406" s="4"/>
      <c r="GH406" s="5"/>
      <c r="GI406" s="5"/>
      <c r="GJ406" s="5"/>
      <c r="GK406" s="5"/>
      <c r="GL406" s="5"/>
      <c r="GM406" s="5"/>
      <c r="GN406" s="5"/>
      <c r="GO406" s="5"/>
      <c r="GP406" s="5"/>
      <c r="GQ406" s="5"/>
    </row>
    <row r="407" spans="1:199" ht="15.7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4"/>
      <c r="AR407" s="4"/>
      <c r="AS407" s="5"/>
      <c r="AT407" s="4"/>
      <c r="AU407" s="5"/>
      <c r="AV407" s="5"/>
      <c r="AW407" s="5"/>
      <c r="AX407" s="5"/>
      <c r="AY407" s="5"/>
      <c r="AZ407" s="5"/>
      <c r="BA407" s="5"/>
      <c r="BB407" s="5"/>
      <c r="BC407" s="4"/>
      <c r="BD407" s="4"/>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4"/>
      <c r="GG407" s="4"/>
      <c r="GH407" s="5"/>
      <c r="GI407" s="5"/>
      <c r="GJ407" s="5"/>
      <c r="GK407" s="5"/>
      <c r="GL407" s="5"/>
      <c r="GM407" s="5"/>
      <c r="GN407" s="5"/>
      <c r="GO407" s="5"/>
      <c r="GP407" s="5"/>
      <c r="GQ407" s="5"/>
    </row>
    <row r="408" spans="1:199" ht="15.7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4"/>
      <c r="AR408" s="4"/>
      <c r="AS408" s="5"/>
      <c r="AT408" s="4"/>
      <c r="AU408" s="5"/>
      <c r="AV408" s="5"/>
      <c r="AW408" s="5"/>
      <c r="AX408" s="5"/>
      <c r="AY408" s="5"/>
      <c r="AZ408" s="5"/>
      <c r="BA408" s="5"/>
      <c r="BB408" s="5"/>
      <c r="BC408" s="4"/>
      <c r="BD408" s="4"/>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4"/>
      <c r="GG408" s="4"/>
      <c r="GH408" s="5"/>
      <c r="GI408" s="5"/>
      <c r="GJ408" s="5"/>
      <c r="GK408" s="5"/>
      <c r="GL408" s="5"/>
      <c r="GM408" s="5"/>
      <c r="GN408" s="5"/>
      <c r="GO408" s="5"/>
      <c r="GP408" s="5"/>
      <c r="GQ408" s="5"/>
    </row>
    <row r="409" spans="1:199" ht="15.7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4"/>
      <c r="AR409" s="4"/>
      <c r="AS409" s="5"/>
      <c r="AT409" s="4"/>
      <c r="AU409" s="5"/>
      <c r="AV409" s="5"/>
      <c r="AW409" s="5"/>
      <c r="AX409" s="5"/>
      <c r="AY409" s="5"/>
      <c r="AZ409" s="5"/>
      <c r="BA409" s="5"/>
      <c r="BB409" s="5"/>
      <c r="BC409" s="4"/>
      <c r="BD409" s="4"/>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4"/>
      <c r="GG409" s="4"/>
      <c r="GH409" s="5"/>
      <c r="GI409" s="5"/>
      <c r="GJ409" s="5"/>
      <c r="GK409" s="5"/>
      <c r="GL409" s="5"/>
      <c r="GM409" s="5"/>
      <c r="GN409" s="5"/>
      <c r="GO409" s="5"/>
      <c r="GP409" s="5"/>
      <c r="GQ409" s="5"/>
    </row>
    <row r="410" spans="1:199" ht="15.7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4"/>
      <c r="AR410" s="4"/>
      <c r="AS410" s="5"/>
      <c r="AT410" s="4"/>
      <c r="AU410" s="5"/>
      <c r="AV410" s="5"/>
      <c r="AW410" s="5"/>
      <c r="AX410" s="5"/>
      <c r="AY410" s="5"/>
      <c r="AZ410" s="5"/>
      <c r="BA410" s="5"/>
      <c r="BB410" s="5"/>
      <c r="BC410" s="4"/>
      <c r="BD410" s="4"/>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4"/>
      <c r="GG410" s="4"/>
      <c r="GH410" s="5"/>
      <c r="GI410" s="5"/>
      <c r="GJ410" s="5"/>
      <c r="GK410" s="5"/>
      <c r="GL410" s="5"/>
      <c r="GM410" s="5"/>
      <c r="GN410" s="5"/>
      <c r="GO410" s="5"/>
      <c r="GP410" s="5"/>
      <c r="GQ410" s="5"/>
    </row>
    <row r="411" spans="1:199" ht="15.7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4"/>
      <c r="AR411" s="4"/>
      <c r="AS411" s="5"/>
      <c r="AT411" s="4"/>
      <c r="AU411" s="5"/>
      <c r="AV411" s="5"/>
      <c r="AW411" s="5"/>
      <c r="AX411" s="5"/>
      <c r="AY411" s="5"/>
      <c r="AZ411" s="5"/>
      <c r="BA411" s="5"/>
      <c r="BB411" s="5"/>
      <c r="BC411" s="4"/>
      <c r="BD411" s="4"/>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4"/>
      <c r="GG411" s="4"/>
      <c r="GH411" s="5"/>
      <c r="GI411" s="5"/>
      <c r="GJ411" s="5"/>
      <c r="GK411" s="5"/>
      <c r="GL411" s="5"/>
      <c r="GM411" s="5"/>
      <c r="GN411" s="5"/>
      <c r="GO411" s="5"/>
      <c r="GP411" s="5"/>
      <c r="GQ411" s="5"/>
    </row>
    <row r="412" spans="1:199" ht="15.7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4"/>
      <c r="AR412" s="4"/>
      <c r="AS412" s="5"/>
      <c r="AT412" s="4"/>
      <c r="AU412" s="5"/>
      <c r="AV412" s="5"/>
      <c r="AW412" s="5"/>
      <c r="AX412" s="5"/>
      <c r="AY412" s="5"/>
      <c r="AZ412" s="5"/>
      <c r="BA412" s="5"/>
      <c r="BB412" s="5"/>
      <c r="BC412" s="4"/>
      <c r="BD412" s="4"/>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4"/>
      <c r="GG412" s="4"/>
      <c r="GH412" s="5"/>
      <c r="GI412" s="5"/>
      <c r="GJ412" s="5"/>
      <c r="GK412" s="5"/>
      <c r="GL412" s="5"/>
      <c r="GM412" s="5"/>
      <c r="GN412" s="5"/>
      <c r="GO412" s="5"/>
      <c r="GP412" s="5"/>
      <c r="GQ412" s="5"/>
    </row>
    <row r="413" spans="1:199" ht="15.7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4"/>
      <c r="AR413" s="4"/>
      <c r="AS413" s="5"/>
      <c r="AT413" s="4"/>
      <c r="AU413" s="5"/>
      <c r="AV413" s="5"/>
      <c r="AW413" s="5"/>
      <c r="AX413" s="5"/>
      <c r="AY413" s="5"/>
      <c r="AZ413" s="5"/>
      <c r="BA413" s="5"/>
      <c r="BB413" s="5"/>
      <c r="BC413" s="4"/>
      <c r="BD413" s="4"/>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4"/>
      <c r="GG413" s="4"/>
      <c r="GH413" s="5"/>
      <c r="GI413" s="5"/>
      <c r="GJ413" s="5"/>
      <c r="GK413" s="5"/>
      <c r="GL413" s="5"/>
      <c r="GM413" s="5"/>
      <c r="GN413" s="5"/>
      <c r="GO413" s="5"/>
      <c r="GP413" s="5"/>
      <c r="GQ413" s="5"/>
    </row>
    <row r="414" spans="1:199" ht="15.7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4"/>
      <c r="AR414" s="4"/>
      <c r="AS414" s="5"/>
      <c r="AT414" s="4"/>
      <c r="AU414" s="5"/>
      <c r="AV414" s="5"/>
      <c r="AW414" s="5"/>
      <c r="AX414" s="5"/>
      <c r="AY414" s="5"/>
      <c r="AZ414" s="5"/>
      <c r="BA414" s="5"/>
      <c r="BB414" s="5"/>
      <c r="BC414" s="4"/>
      <c r="BD414" s="4"/>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4"/>
      <c r="GG414" s="4"/>
      <c r="GH414" s="5"/>
      <c r="GI414" s="5"/>
      <c r="GJ414" s="5"/>
      <c r="GK414" s="5"/>
      <c r="GL414" s="5"/>
      <c r="GM414" s="5"/>
      <c r="GN414" s="5"/>
      <c r="GO414" s="5"/>
      <c r="GP414" s="5"/>
      <c r="GQ414" s="5"/>
    </row>
    <row r="415" spans="1:199" ht="15.7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4"/>
      <c r="AR415" s="4"/>
      <c r="AS415" s="5"/>
      <c r="AT415" s="4"/>
      <c r="AU415" s="5"/>
      <c r="AV415" s="5"/>
      <c r="AW415" s="5"/>
      <c r="AX415" s="5"/>
      <c r="AY415" s="5"/>
      <c r="AZ415" s="5"/>
      <c r="BA415" s="5"/>
      <c r="BB415" s="5"/>
      <c r="BC415" s="4"/>
      <c r="BD415" s="4"/>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4"/>
      <c r="GG415" s="4"/>
      <c r="GH415" s="5"/>
      <c r="GI415" s="5"/>
      <c r="GJ415" s="5"/>
      <c r="GK415" s="5"/>
      <c r="GL415" s="5"/>
      <c r="GM415" s="5"/>
      <c r="GN415" s="5"/>
      <c r="GO415" s="5"/>
      <c r="GP415" s="5"/>
      <c r="GQ415" s="5"/>
    </row>
    <row r="416" spans="1:199" ht="15.7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4"/>
      <c r="AR416" s="4"/>
      <c r="AS416" s="5"/>
      <c r="AT416" s="4"/>
      <c r="AU416" s="5"/>
      <c r="AV416" s="5"/>
      <c r="AW416" s="5"/>
      <c r="AX416" s="5"/>
      <c r="AY416" s="5"/>
      <c r="AZ416" s="5"/>
      <c r="BA416" s="5"/>
      <c r="BB416" s="5"/>
      <c r="BC416" s="4"/>
      <c r="BD416" s="4"/>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4"/>
      <c r="GG416" s="4"/>
      <c r="GH416" s="5"/>
      <c r="GI416" s="5"/>
      <c r="GJ416" s="5"/>
      <c r="GK416" s="5"/>
      <c r="GL416" s="5"/>
      <c r="GM416" s="5"/>
      <c r="GN416" s="5"/>
      <c r="GO416" s="5"/>
      <c r="GP416" s="5"/>
      <c r="GQ416" s="5"/>
    </row>
    <row r="417" spans="1:199" ht="15.7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4"/>
      <c r="AR417" s="4"/>
      <c r="AS417" s="5"/>
      <c r="AT417" s="4"/>
      <c r="AU417" s="5"/>
      <c r="AV417" s="5"/>
      <c r="AW417" s="5"/>
      <c r="AX417" s="5"/>
      <c r="AY417" s="5"/>
      <c r="AZ417" s="5"/>
      <c r="BA417" s="5"/>
      <c r="BB417" s="5"/>
      <c r="BC417" s="4"/>
      <c r="BD417" s="4"/>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4"/>
      <c r="GG417" s="4"/>
      <c r="GH417" s="5"/>
      <c r="GI417" s="5"/>
      <c r="GJ417" s="5"/>
      <c r="GK417" s="5"/>
      <c r="GL417" s="5"/>
      <c r="GM417" s="5"/>
      <c r="GN417" s="5"/>
      <c r="GO417" s="5"/>
      <c r="GP417" s="5"/>
      <c r="GQ417" s="5"/>
    </row>
    <row r="418" spans="1:199" ht="15.7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4"/>
      <c r="AR418" s="4"/>
      <c r="AS418" s="5"/>
      <c r="AT418" s="4"/>
      <c r="AU418" s="5"/>
      <c r="AV418" s="5"/>
      <c r="AW418" s="5"/>
      <c r="AX418" s="5"/>
      <c r="AY418" s="5"/>
      <c r="AZ418" s="5"/>
      <c r="BA418" s="5"/>
      <c r="BB418" s="5"/>
      <c r="BC418" s="4"/>
      <c r="BD418" s="4"/>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4"/>
      <c r="GG418" s="4"/>
      <c r="GH418" s="5"/>
      <c r="GI418" s="5"/>
      <c r="GJ418" s="5"/>
      <c r="GK418" s="5"/>
      <c r="GL418" s="5"/>
      <c r="GM418" s="5"/>
      <c r="GN418" s="5"/>
      <c r="GO418" s="5"/>
      <c r="GP418" s="5"/>
      <c r="GQ418" s="5"/>
    </row>
    <row r="419" spans="1:199" ht="15.7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4"/>
      <c r="AR419" s="4"/>
      <c r="AS419" s="5"/>
      <c r="AT419" s="4"/>
      <c r="AU419" s="5"/>
      <c r="AV419" s="5"/>
      <c r="AW419" s="5"/>
      <c r="AX419" s="5"/>
      <c r="AY419" s="5"/>
      <c r="AZ419" s="5"/>
      <c r="BA419" s="5"/>
      <c r="BB419" s="5"/>
      <c r="BC419" s="4"/>
      <c r="BD419" s="4"/>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4"/>
      <c r="GG419" s="4"/>
      <c r="GH419" s="5"/>
      <c r="GI419" s="5"/>
      <c r="GJ419" s="5"/>
      <c r="GK419" s="5"/>
      <c r="GL419" s="5"/>
      <c r="GM419" s="5"/>
      <c r="GN419" s="5"/>
      <c r="GO419" s="5"/>
      <c r="GP419" s="5"/>
      <c r="GQ419" s="5"/>
    </row>
    <row r="420" spans="1:199" ht="15.7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4"/>
      <c r="AR420" s="4"/>
      <c r="AS420" s="5"/>
      <c r="AT420" s="4"/>
      <c r="AU420" s="5"/>
      <c r="AV420" s="5"/>
      <c r="AW420" s="5"/>
      <c r="AX420" s="5"/>
      <c r="AY420" s="5"/>
      <c r="AZ420" s="5"/>
      <c r="BA420" s="5"/>
      <c r="BB420" s="5"/>
      <c r="BC420" s="4"/>
      <c r="BD420" s="4"/>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4"/>
      <c r="GG420" s="4"/>
      <c r="GH420" s="5"/>
      <c r="GI420" s="5"/>
      <c r="GJ420" s="5"/>
      <c r="GK420" s="5"/>
      <c r="GL420" s="5"/>
      <c r="GM420" s="5"/>
      <c r="GN420" s="5"/>
      <c r="GO420" s="5"/>
      <c r="GP420" s="5"/>
      <c r="GQ420" s="5"/>
    </row>
    <row r="421" spans="1:199" ht="15.7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4"/>
      <c r="AR421" s="4"/>
      <c r="AS421" s="5"/>
      <c r="AT421" s="4"/>
      <c r="AU421" s="5"/>
      <c r="AV421" s="5"/>
      <c r="AW421" s="5"/>
      <c r="AX421" s="5"/>
      <c r="AY421" s="5"/>
      <c r="AZ421" s="5"/>
      <c r="BA421" s="5"/>
      <c r="BB421" s="5"/>
      <c r="BC421" s="4"/>
      <c r="BD421" s="4"/>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4"/>
      <c r="GG421" s="4"/>
      <c r="GH421" s="5"/>
      <c r="GI421" s="5"/>
      <c r="GJ421" s="5"/>
      <c r="GK421" s="5"/>
      <c r="GL421" s="5"/>
      <c r="GM421" s="5"/>
      <c r="GN421" s="5"/>
      <c r="GO421" s="5"/>
      <c r="GP421" s="5"/>
      <c r="GQ421" s="5"/>
    </row>
    <row r="422" spans="1:199" ht="15.7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4"/>
      <c r="AR422" s="4"/>
      <c r="AS422" s="5"/>
      <c r="AT422" s="4"/>
      <c r="AU422" s="5"/>
      <c r="AV422" s="5"/>
      <c r="AW422" s="5"/>
      <c r="AX422" s="5"/>
      <c r="AY422" s="5"/>
      <c r="AZ422" s="5"/>
      <c r="BA422" s="5"/>
      <c r="BB422" s="5"/>
      <c r="BC422" s="4"/>
      <c r="BD422" s="4"/>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4"/>
      <c r="GG422" s="4"/>
      <c r="GH422" s="5"/>
      <c r="GI422" s="5"/>
      <c r="GJ422" s="5"/>
      <c r="GK422" s="5"/>
      <c r="GL422" s="5"/>
      <c r="GM422" s="5"/>
      <c r="GN422" s="5"/>
      <c r="GO422" s="5"/>
      <c r="GP422" s="5"/>
      <c r="GQ422" s="5"/>
    </row>
    <row r="423" spans="1:199" ht="15.7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4"/>
      <c r="AR423" s="4"/>
      <c r="AS423" s="5"/>
      <c r="AT423" s="4"/>
      <c r="AU423" s="5"/>
      <c r="AV423" s="5"/>
      <c r="AW423" s="5"/>
      <c r="AX423" s="5"/>
      <c r="AY423" s="5"/>
      <c r="AZ423" s="5"/>
      <c r="BA423" s="5"/>
      <c r="BB423" s="5"/>
      <c r="BC423" s="4"/>
      <c r="BD423" s="4"/>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4"/>
      <c r="GG423" s="4"/>
      <c r="GH423" s="5"/>
      <c r="GI423" s="5"/>
      <c r="GJ423" s="5"/>
      <c r="GK423" s="5"/>
      <c r="GL423" s="5"/>
      <c r="GM423" s="5"/>
      <c r="GN423" s="5"/>
      <c r="GO423" s="5"/>
      <c r="GP423" s="5"/>
      <c r="GQ423" s="5"/>
    </row>
    <row r="424" spans="1:199" ht="15.7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4"/>
      <c r="AR424" s="4"/>
      <c r="AS424" s="5"/>
      <c r="AT424" s="4"/>
      <c r="AU424" s="5"/>
      <c r="AV424" s="5"/>
      <c r="AW424" s="5"/>
      <c r="AX424" s="5"/>
      <c r="AY424" s="5"/>
      <c r="AZ424" s="5"/>
      <c r="BA424" s="5"/>
      <c r="BB424" s="5"/>
      <c r="BC424" s="4"/>
      <c r="BD424" s="4"/>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4"/>
      <c r="GG424" s="4"/>
      <c r="GH424" s="5"/>
      <c r="GI424" s="5"/>
      <c r="GJ424" s="5"/>
      <c r="GK424" s="5"/>
      <c r="GL424" s="5"/>
      <c r="GM424" s="5"/>
      <c r="GN424" s="5"/>
      <c r="GO424" s="5"/>
      <c r="GP424" s="5"/>
      <c r="GQ424" s="5"/>
    </row>
    <row r="425" spans="1:199" ht="15.7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4"/>
      <c r="AR425" s="4"/>
      <c r="AS425" s="5"/>
      <c r="AT425" s="4"/>
      <c r="AU425" s="5"/>
      <c r="AV425" s="5"/>
      <c r="AW425" s="5"/>
      <c r="AX425" s="5"/>
      <c r="AY425" s="5"/>
      <c r="AZ425" s="5"/>
      <c r="BA425" s="5"/>
      <c r="BB425" s="5"/>
      <c r="BC425" s="4"/>
      <c r="BD425" s="4"/>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4"/>
      <c r="GG425" s="4"/>
      <c r="GH425" s="5"/>
      <c r="GI425" s="5"/>
      <c r="GJ425" s="5"/>
      <c r="GK425" s="5"/>
      <c r="GL425" s="5"/>
      <c r="GM425" s="5"/>
      <c r="GN425" s="5"/>
      <c r="GO425" s="5"/>
      <c r="GP425" s="5"/>
      <c r="GQ425" s="5"/>
    </row>
    <row r="426" spans="1:199" ht="15.7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4"/>
      <c r="AR426" s="4"/>
      <c r="AS426" s="5"/>
      <c r="AT426" s="4"/>
      <c r="AU426" s="5"/>
      <c r="AV426" s="5"/>
      <c r="AW426" s="5"/>
      <c r="AX426" s="5"/>
      <c r="AY426" s="5"/>
      <c r="AZ426" s="5"/>
      <c r="BA426" s="5"/>
      <c r="BB426" s="5"/>
      <c r="BC426" s="4"/>
      <c r="BD426" s="4"/>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4"/>
      <c r="GG426" s="4"/>
      <c r="GH426" s="5"/>
      <c r="GI426" s="5"/>
      <c r="GJ426" s="5"/>
      <c r="GK426" s="5"/>
      <c r="GL426" s="5"/>
      <c r="GM426" s="5"/>
      <c r="GN426" s="5"/>
      <c r="GO426" s="5"/>
      <c r="GP426" s="5"/>
      <c r="GQ426" s="5"/>
    </row>
    <row r="427" spans="1:199" ht="15.7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4"/>
      <c r="AR427" s="4"/>
      <c r="AS427" s="5"/>
      <c r="AT427" s="4"/>
      <c r="AU427" s="5"/>
      <c r="AV427" s="5"/>
      <c r="AW427" s="5"/>
      <c r="AX427" s="5"/>
      <c r="AY427" s="5"/>
      <c r="AZ427" s="5"/>
      <c r="BA427" s="5"/>
      <c r="BB427" s="5"/>
      <c r="BC427" s="4"/>
      <c r="BD427" s="4"/>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4"/>
      <c r="GG427" s="4"/>
      <c r="GH427" s="5"/>
      <c r="GI427" s="5"/>
      <c r="GJ427" s="5"/>
      <c r="GK427" s="5"/>
      <c r="GL427" s="5"/>
      <c r="GM427" s="5"/>
      <c r="GN427" s="5"/>
      <c r="GO427" s="5"/>
      <c r="GP427" s="5"/>
      <c r="GQ427" s="5"/>
    </row>
    <row r="428" spans="1:199" ht="15.7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4"/>
      <c r="AR428" s="4"/>
      <c r="AS428" s="5"/>
      <c r="AT428" s="4"/>
      <c r="AU428" s="5"/>
      <c r="AV428" s="5"/>
      <c r="AW428" s="5"/>
      <c r="AX428" s="5"/>
      <c r="AY428" s="5"/>
      <c r="AZ428" s="5"/>
      <c r="BA428" s="5"/>
      <c r="BB428" s="5"/>
      <c r="BC428" s="4"/>
      <c r="BD428" s="4"/>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4"/>
      <c r="GG428" s="4"/>
      <c r="GH428" s="5"/>
      <c r="GI428" s="5"/>
      <c r="GJ428" s="5"/>
      <c r="GK428" s="5"/>
      <c r="GL428" s="5"/>
      <c r="GM428" s="5"/>
      <c r="GN428" s="5"/>
      <c r="GO428" s="5"/>
      <c r="GP428" s="5"/>
      <c r="GQ428" s="5"/>
    </row>
    <row r="429" spans="1:199" ht="15.7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4"/>
      <c r="AR429" s="4"/>
      <c r="AS429" s="5"/>
      <c r="AT429" s="4"/>
      <c r="AU429" s="5"/>
      <c r="AV429" s="5"/>
      <c r="AW429" s="5"/>
      <c r="AX429" s="5"/>
      <c r="AY429" s="5"/>
      <c r="AZ429" s="5"/>
      <c r="BA429" s="5"/>
      <c r="BB429" s="5"/>
      <c r="BC429" s="4"/>
      <c r="BD429" s="4"/>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4"/>
      <c r="GG429" s="4"/>
      <c r="GH429" s="5"/>
      <c r="GI429" s="5"/>
      <c r="GJ429" s="5"/>
      <c r="GK429" s="5"/>
      <c r="GL429" s="5"/>
      <c r="GM429" s="5"/>
      <c r="GN429" s="5"/>
      <c r="GO429" s="5"/>
      <c r="GP429" s="5"/>
      <c r="GQ429" s="5"/>
    </row>
    <row r="430" spans="1:199" ht="15.7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4"/>
      <c r="AR430" s="4"/>
      <c r="AS430" s="5"/>
      <c r="AT430" s="4"/>
      <c r="AU430" s="5"/>
      <c r="AV430" s="5"/>
      <c r="AW430" s="5"/>
      <c r="AX430" s="5"/>
      <c r="AY430" s="5"/>
      <c r="AZ430" s="5"/>
      <c r="BA430" s="5"/>
      <c r="BB430" s="5"/>
      <c r="BC430" s="4"/>
      <c r="BD430" s="4"/>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4"/>
      <c r="GG430" s="4"/>
      <c r="GH430" s="5"/>
      <c r="GI430" s="5"/>
      <c r="GJ430" s="5"/>
      <c r="GK430" s="5"/>
      <c r="GL430" s="5"/>
      <c r="GM430" s="5"/>
      <c r="GN430" s="5"/>
      <c r="GO430" s="5"/>
      <c r="GP430" s="5"/>
      <c r="GQ430" s="5"/>
    </row>
    <row r="431" spans="1:199" ht="15.7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4"/>
      <c r="AR431" s="4"/>
      <c r="AS431" s="5"/>
      <c r="AT431" s="4"/>
      <c r="AU431" s="5"/>
      <c r="AV431" s="5"/>
      <c r="AW431" s="5"/>
      <c r="AX431" s="5"/>
      <c r="AY431" s="5"/>
      <c r="AZ431" s="5"/>
      <c r="BA431" s="5"/>
      <c r="BB431" s="5"/>
      <c r="BC431" s="4"/>
      <c r="BD431" s="4"/>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4"/>
      <c r="GG431" s="4"/>
      <c r="GH431" s="5"/>
      <c r="GI431" s="5"/>
      <c r="GJ431" s="5"/>
      <c r="GK431" s="5"/>
      <c r="GL431" s="5"/>
      <c r="GM431" s="5"/>
      <c r="GN431" s="5"/>
      <c r="GO431" s="5"/>
      <c r="GP431" s="5"/>
      <c r="GQ431" s="5"/>
    </row>
    <row r="432" spans="1:199" ht="15.7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4"/>
      <c r="AR432" s="4"/>
      <c r="AS432" s="5"/>
      <c r="AT432" s="4"/>
      <c r="AU432" s="5"/>
      <c r="AV432" s="5"/>
      <c r="AW432" s="5"/>
      <c r="AX432" s="5"/>
      <c r="AY432" s="5"/>
      <c r="AZ432" s="5"/>
      <c r="BA432" s="5"/>
      <c r="BB432" s="5"/>
      <c r="BC432" s="4"/>
      <c r="BD432" s="4"/>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4"/>
      <c r="GG432" s="4"/>
      <c r="GH432" s="5"/>
      <c r="GI432" s="5"/>
      <c r="GJ432" s="5"/>
      <c r="GK432" s="5"/>
      <c r="GL432" s="5"/>
      <c r="GM432" s="5"/>
      <c r="GN432" s="5"/>
      <c r="GO432" s="5"/>
      <c r="GP432" s="5"/>
      <c r="GQ432" s="5"/>
    </row>
    <row r="433" spans="1:199" ht="15.7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4"/>
      <c r="AR433" s="4"/>
      <c r="AS433" s="5"/>
      <c r="AT433" s="4"/>
      <c r="AU433" s="5"/>
      <c r="AV433" s="5"/>
      <c r="AW433" s="5"/>
      <c r="AX433" s="5"/>
      <c r="AY433" s="5"/>
      <c r="AZ433" s="5"/>
      <c r="BA433" s="5"/>
      <c r="BB433" s="5"/>
      <c r="BC433" s="4"/>
      <c r="BD433" s="4"/>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4"/>
      <c r="GG433" s="4"/>
      <c r="GH433" s="5"/>
      <c r="GI433" s="5"/>
      <c r="GJ433" s="5"/>
      <c r="GK433" s="5"/>
      <c r="GL433" s="5"/>
      <c r="GM433" s="5"/>
      <c r="GN433" s="5"/>
      <c r="GO433" s="5"/>
      <c r="GP433" s="5"/>
      <c r="GQ433" s="5"/>
    </row>
    <row r="434" spans="1:199" ht="15.7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4"/>
      <c r="AR434" s="4"/>
      <c r="AS434" s="5"/>
      <c r="AT434" s="4"/>
      <c r="AU434" s="5"/>
      <c r="AV434" s="5"/>
      <c r="AW434" s="5"/>
      <c r="AX434" s="5"/>
      <c r="AY434" s="5"/>
      <c r="AZ434" s="5"/>
      <c r="BA434" s="5"/>
      <c r="BB434" s="5"/>
      <c r="BC434" s="4"/>
      <c r="BD434" s="4"/>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4"/>
      <c r="GG434" s="4"/>
      <c r="GH434" s="5"/>
      <c r="GI434" s="5"/>
      <c r="GJ434" s="5"/>
      <c r="GK434" s="5"/>
      <c r="GL434" s="5"/>
      <c r="GM434" s="5"/>
      <c r="GN434" s="5"/>
      <c r="GO434" s="5"/>
      <c r="GP434" s="5"/>
      <c r="GQ434" s="5"/>
    </row>
    <row r="435" spans="1:199" ht="15.7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4"/>
      <c r="AR435" s="4"/>
      <c r="AS435" s="5"/>
      <c r="AT435" s="4"/>
      <c r="AU435" s="5"/>
      <c r="AV435" s="5"/>
      <c r="AW435" s="5"/>
      <c r="AX435" s="5"/>
      <c r="AY435" s="5"/>
      <c r="AZ435" s="5"/>
      <c r="BA435" s="5"/>
      <c r="BB435" s="5"/>
      <c r="BC435" s="4"/>
      <c r="BD435" s="4"/>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4"/>
      <c r="GG435" s="4"/>
      <c r="GH435" s="5"/>
      <c r="GI435" s="5"/>
      <c r="GJ435" s="5"/>
      <c r="GK435" s="5"/>
      <c r="GL435" s="5"/>
      <c r="GM435" s="5"/>
      <c r="GN435" s="5"/>
      <c r="GO435" s="5"/>
      <c r="GP435" s="5"/>
      <c r="GQ435" s="5"/>
    </row>
    <row r="436" spans="1:199" ht="15.7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4"/>
      <c r="AR436" s="4"/>
      <c r="AS436" s="5"/>
      <c r="AT436" s="4"/>
      <c r="AU436" s="5"/>
      <c r="AV436" s="5"/>
      <c r="AW436" s="5"/>
      <c r="AX436" s="5"/>
      <c r="AY436" s="5"/>
      <c r="AZ436" s="5"/>
      <c r="BA436" s="5"/>
      <c r="BB436" s="5"/>
      <c r="BC436" s="4"/>
      <c r="BD436" s="4"/>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4"/>
      <c r="GG436" s="4"/>
      <c r="GH436" s="5"/>
      <c r="GI436" s="5"/>
      <c r="GJ436" s="5"/>
      <c r="GK436" s="5"/>
      <c r="GL436" s="5"/>
      <c r="GM436" s="5"/>
      <c r="GN436" s="5"/>
      <c r="GO436" s="5"/>
      <c r="GP436" s="5"/>
      <c r="GQ436" s="5"/>
    </row>
    <row r="437" spans="1:199" ht="15.7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4"/>
      <c r="AR437" s="4"/>
      <c r="AS437" s="5"/>
      <c r="AT437" s="4"/>
      <c r="AU437" s="5"/>
      <c r="AV437" s="5"/>
      <c r="AW437" s="5"/>
      <c r="AX437" s="5"/>
      <c r="AY437" s="5"/>
      <c r="AZ437" s="5"/>
      <c r="BA437" s="5"/>
      <c r="BB437" s="5"/>
      <c r="BC437" s="4"/>
      <c r="BD437" s="4"/>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4"/>
      <c r="GG437" s="4"/>
      <c r="GH437" s="5"/>
      <c r="GI437" s="5"/>
      <c r="GJ437" s="5"/>
      <c r="GK437" s="5"/>
      <c r="GL437" s="5"/>
      <c r="GM437" s="5"/>
      <c r="GN437" s="5"/>
      <c r="GO437" s="5"/>
      <c r="GP437" s="5"/>
      <c r="GQ437" s="5"/>
    </row>
    <row r="438" spans="1:199" ht="15.7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4"/>
      <c r="AR438" s="4"/>
      <c r="AS438" s="5"/>
      <c r="AT438" s="4"/>
      <c r="AU438" s="5"/>
      <c r="AV438" s="5"/>
      <c r="AW438" s="5"/>
      <c r="AX438" s="5"/>
      <c r="AY438" s="5"/>
      <c r="AZ438" s="5"/>
      <c r="BA438" s="5"/>
      <c r="BB438" s="5"/>
      <c r="BC438" s="4"/>
      <c r="BD438" s="4"/>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4"/>
      <c r="GG438" s="4"/>
      <c r="GH438" s="5"/>
      <c r="GI438" s="5"/>
      <c r="GJ438" s="5"/>
      <c r="GK438" s="5"/>
      <c r="GL438" s="5"/>
      <c r="GM438" s="5"/>
      <c r="GN438" s="5"/>
      <c r="GO438" s="5"/>
      <c r="GP438" s="5"/>
      <c r="GQ438" s="5"/>
    </row>
    <row r="439" spans="1:199" ht="15.7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4"/>
      <c r="AR439" s="4"/>
      <c r="AS439" s="5"/>
      <c r="AT439" s="4"/>
      <c r="AU439" s="5"/>
      <c r="AV439" s="5"/>
      <c r="AW439" s="5"/>
      <c r="AX439" s="5"/>
      <c r="AY439" s="5"/>
      <c r="AZ439" s="5"/>
      <c r="BA439" s="5"/>
      <c r="BB439" s="5"/>
      <c r="BC439" s="4"/>
      <c r="BD439" s="4"/>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4"/>
      <c r="GG439" s="4"/>
      <c r="GH439" s="5"/>
      <c r="GI439" s="5"/>
      <c r="GJ439" s="5"/>
      <c r="GK439" s="5"/>
      <c r="GL439" s="5"/>
      <c r="GM439" s="5"/>
      <c r="GN439" s="5"/>
      <c r="GO439" s="5"/>
      <c r="GP439" s="5"/>
      <c r="GQ439" s="5"/>
    </row>
    <row r="440" spans="1:199" ht="15.7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4"/>
      <c r="AR440" s="4"/>
      <c r="AS440" s="5"/>
      <c r="AT440" s="4"/>
      <c r="AU440" s="5"/>
      <c r="AV440" s="5"/>
      <c r="AW440" s="5"/>
      <c r="AX440" s="5"/>
      <c r="AY440" s="5"/>
      <c r="AZ440" s="5"/>
      <c r="BA440" s="5"/>
      <c r="BB440" s="5"/>
      <c r="BC440" s="4"/>
      <c r="BD440" s="4"/>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4"/>
      <c r="GG440" s="4"/>
      <c r="GH440" s="5"/>
      <c r="GI440" s="5"/>
      <c r="GJ440" s="5"/>
      <c r="GK440" s="5"/>
      <c r="GL440" s="5"/>
      <c r="GM440" s="5"/>
      <c r="GN440" s="5"/>
      <c r="GO440" s="5"/>
      <c r="GP440" s="5"/>
      <c r="GQ440" s="5"/>
    </row>
    <row r="441" spans="1:199" ht="15.7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4"/>
      <c r="AR441" s="4"/>
      <c r="AS441" s="5"/>
      <c r="AT441" s="4"/>
      <c r="AU441" s="5"/>
      <c r="AV441" s="5"/>
      <c r="AW441" s="5"/>
      <c r="AX441" s="5"/>
      <c r="AY441" s="5"/>
      <c r="AZ441" s="5"/>
      <c r="BA441" s="5"/>
      <c r="BB441" s="5"/>
      <c r="BC441" s="4"/>
      <c r="BD441" s="4"/>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4"/>
      <c r="GG441" s="4"/>
      <c r="GH441" s="5"/>
      <c r="GI441" s="5"/>
      <c r="GJ441" s="5"/>
      <c r="GK441" s="5"/>
      <c r="GL441" s="5"/>
      <c r="GM441" s="5"/>
      <c r="GN441" s="5"/>
      <c r="GO441" s="5"/>
      <c r="GP441" s="5"/>
      <c r="GQ441" s="5"/>
    </row>
    <row r="442" spans="1:199" ht="15.7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4"/>
      <c r="AR442" s="4"/>
      <c r="AS442" s="5"/>
      <c r="AT442" s="4"/>
      <c r="AU442" s="5"/>
      <c r="AV442" s="5"/>
      <c r="AW442" s="5"/>
      <c r="AX442" s="5"/>
      <c r="AY442" s="5"/>
      <c r="AZ442" s="5"/>
      <c r="BA442" s="5"/>
      <c r="BB442" s="5"/>
      <c r="BC442" s="4"/>
      <c r="BD442" s="4"/>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4"/>
      <c r="GG442" s="4"/>
      <c r="GH442" s="5"/>
      <c r="GI442" s="5"/>
      <c r="GJ442" s="5"/>
      <c r="GK442" s="5"/>
      <c r="GL442" s="5"/>
      <c r="GM442" s="5"/>
      <c r="GN442" s="5"/>
      <c r="GO442" s="5"/>
      <c r="GP442" s="5"/>
      <c r="GQ442" s="5"/>
    </row>
    <row r="443" spans="1:199" ht="15.7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4"/>
      <c r="AR443" s="4"/>
      <c r="AS443" s="5"/>
      <c r="AT443" s="4"/>
      <c r="AU443" s="5"/>
      <c r="AV443" s="5"/>
      <c r="AW443" s="5"/>
      <c r="AX443" s="5"/>
      <c r="AY443" s="5"/>
      <c r="AZ443" s="5"/>
      <c r="BA443" s="5"/>
      <c r="BB443" s="5"/>
      <c r="BC443" s="4"/>
      <c r="BD443" s="4"/>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4"/>
      <c r="GG443" s="4"/>
      <c r="GH443" s="5"/>
      <c r="GI443" s="5"/>
      <c r="GJ443" s="5"/>
      <c r="GK443" s="5"/>
      <c r="GL443" s="5"/>
      <c r="GM443" s="5"/>
      <c r="GN443" s="5"/>
      <c r="GO443" s="5"/>
      <c r="GP443" s="5"/>
      <c r="GQ443" s="5"/>
    </row>
    <row r="444" spans="1:199" ht="15.7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4"/>
      <c r="AR444" s="4"/>
      <c r="AS444" s="5"/>
      <c r="AT444" s="4"/>
      <c r="AU444" s="5"/>
      <c r="AV444" s="5"/>
      <c r="AW444" s="5"/>
      <c r="AX444" s="5"/>
      <c r="AY444" s="5"/>
      <c r="AZ444" s="5"/>
      <c r="BA444" s="5"/>
      <c r="BB444" s="5"/>
      <c r="BC444" s="4"/>
      <c r="BD444" s="4"/>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4"/>
      <c r="GG444" s="4"/>
      <c r="GH444" s="5"/>
      <c r="GI444" s="5"/>
      <c r="GJ444" s="5"/>
      <c r="GK444" s="5"/>
      <c r="GL444" s="5"/>
      <c r="GM444" s="5"/>
      <c r="GN444" s="5"/>
      <c r="GO444" s="5"/>
      <c r="GP444" s="5"/>
      <c r="GQ444" s="5"/>
    </row>
    <row r="445" spans="1:199" ht="15.7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4"/>
      <c r="AR445" s="4"/>
      <c r="AS445" s="5"/>
      <c r="AT445" s="4"/>
      <c r="AU445" s="5"/>
      <c r="AV445" s="5"/>
      <c r="AW445" s="5"/>
      <c r="AX445" s="5"/>
      <c r="AY445" s="5"/>
      <c r="AZ445" s="5"/>
      <c r="BA445" s="5"/>
      <c r="BB445" s="5"/>
      <c r="BC445" s="4"/>
      <c r="BD445" s="4"/>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4"/>
      <c r="GG445" s="4"/>
      <c r="GH445" s="5"/>
      <c r="GI445" s="5"/>
      <c r="GJ445" s="5"/>
      <c r="GK445" s="5"/>
      <c r="GL445" s="5"/>
      <c r="GM445" s="5"/>
      <c r="GN445" s="5"/>
      <c r="GO445" s="5"/>
      <c r="GP445" s="5"/>
      <c r="GQ445" s="5"/>
    </row>
    <row r="446" spans="1:199" ht="15.7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4"/>
      <c r="AR446" s="4"/>
      <c r="AS446" s="5"/>
      <c r="AT446" s="4"/>
      <c r="AU446" s="5"/>
      <c r="AV446" s="5"/>
      <c r="AW446" s="5"/>
      <c r="AX446" s="5"/>
      <c r="AY446" s="5"/>
      <c r="AZ446" s="5"/>
      <c r="BA446" s="5"/>
      <c r="BB446" s="5"/>
      <c r="BC446" s="4"/>
      <c r="BD446" s="4"/>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4"/>
      <c r="GG446" s="4"/>
      <c r="GH446" s="5"/>
      <c r="GI446" s="5"/>
      <c r="GJ446" s="5"/>
      <c r="GK446" s="5"/>
      <c r="GL446" s="5"/>
      <c r="GM446" s="5"/>
      <c r="GN446" s="5"/>
      <c r="GO446" s="5"/>
      <c r="GP446" s="5"/>
      <c r="GQ446" s="5"/>
    </row>
    <row r="447" spans="1:199" ht="15.7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4"/>
      <c r="AR447" s="4"/>
      <c r="AS447" s="5"/>
      <c r="AT447" s="4"/>
      <c r="AU447" s="5"/>
      <c r="AV447" s="5"/>
      <c r="AW447" s="5"/>
      <c r="AX447" s="5"/>
      <c r="AY447" s="5"/>
      <c r="AZ447" s="5"/>
      <c r="BA447" s="5"/>
      <c r="BB447" s="5"/>
      <c r="BC447" s="4"/>
      <c r="BD447" s="4"/>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4"/>
      <c r="GG447" s="4"/>
      <c r="GH447" s="5"/>
      <c r="GI447" s="5"/>
      <c r="GJ447" s="5"/>
      <c r="GK447" s="5"/>
      <c r="GL447" s="5"/>
      <c r="GM447" s="5"/>
      <c r="GN447" s="5"/>
      <c r="GO447" s="5"/>
      <c r="GP447" s="5"/>
      <c r="GQ447" s="5"/>
    </row>
    <row r="448" spans="1:199" ht="15.7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4"/>
      <c r="AR448" s="4"/>
      <c r="AS448" s="5"/>
      <c r="AT448" s="4"/>
      <c r="AU448" s="5"/>
      <c r="AV448" s="5"/>
      <c r="AW448" s="5"/>
      <c r="AX448" s="5"/>
      <c r="AY448" s="5"/>
      <c r="AZ448" s="5"/>
      <c r="BA448" s="5"/>
      <c r="BB448" s="5"/>
      <c r="BC448" s="4"/>
      <c r="BD448" s="4"/>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4"/>
      <c r="GG448" s="4"/>
      <c r="GH448" s="5"/>
      <c r="GI448" s="5"/>
      <c r="GJ448" s="5"/>
      <c r="GK448" s="5"/>
      <c r="GL448" s="5"/>
      <c r="GM448" s="5"/>
      <c r="GN448" s="5"/>
      <c r="GO448" s="5"/>
      <c r="GP448" s="5"/>
      <c r="GQ448" s="5"/>
    </row>
    <row r="449" spans="1:199" ht="15.7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4"/>
      <c r="AR449" s="4"/>
      <c r="AS449" s="5"/>
      <c r="AT449" s="4"/>
      <c r="AU449" s="5"/>
      <c r="AV449" s="5"/>
      <c r="AW449" s="5"/>
      <c r="AX449" s="5"/>
      <c r="AY449" s="5"/>
      <c r="AZ449" s="5"/>
      <c r="BA449" s="5"/>
      <c r="BB449" s="5"/>
      <c r="BC449" s="4"/>
      <c r="BD449" s="4"/>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4"/>
      <c r="GG449" s="4"/>
      <c r="GH449" s="5"/>
      <c r="GI449" s="5"/>
      <c r="GJ449" s="5"/>
      <c r="GK449" s="5"/>
      <c r="GL449" s="5"/>
      <c r="GM449" s="5"/>
      <c r="GN449" s="5"/>
      <c r="GO449" s="5"/>
      <c r="GP449" s="5"/>
      <c r="GQ449" s="5"/>
    </row>
    <row r="450" spans="1:199" ht="15.7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4"/>
      <c r="AR450" s="4"/>
      <c r="AS450" s="5"/>
      <c r="AT450" s="4"/>
      <c r="AU450" s="5"/>
      <c r="AV450" s="5"/>
      <c r="AW450" s="5"/>
      <c r="AX450" s="5"/>
      <c r="AY450" s="5"/>
      <c r="AZ450" s="5"/>
      <c r="BA450" s="5"/>
      <c r="BB450" s="5"/>
      <c r="BC450" s="4"/>
      <c r="BD450" s="4"/>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4"/>
      <c r="GG450" s="4"/>
      <c r="GH450" s="5"/>
      <c r="GI450" s="5"/>
      <c r="GJ450" s="5"/>
      <c r="GK450" s="5"/>
      <c r="GL450" s="5"/>
      <c r="GM450" s="5"/>
      <c r="GN450" s="5"/>
      <c r="GO450" s="5"/>
      <c r="GP450" s="5"/>
      <c r="GQ450" s="5"/>
    </row>
    <row r="451" spans="1:199" ht="15.7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4"/>
      <c r="AR451" s="4"/>
      <c r="AS451" s="5"/>
      <c r="AT451" s="4"/>
      <c r="AU451" s="5"/>
      <c r="AV451" s="5"/>
      <c r="AW451" s="5"/>
      <c r="AX451" s="5"/>
      <c r="AY451" s="5"/>
      <c r="AZ451" s="5"/>
      <c r="BA451" s="5"/>
      <c r="BB451" s="5"/>
      <c r="BC451" s="4"/>
      <c r="BD451" s="4"/>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4"/>
      <c r="GG451" s="4"/>
      <c r="GH451" s="5"/>
      <c r="GI451" s="5"/>
      <c r="GJ451" s="5"/>
      <c r="GK451" s="5"/>
      <c r="GL451" s="5"/>
      <c r="GM451" s="5"/>
      <c r="GN451" s="5"/>
      <c r="GO451" s="5"/>
      <c r="GP451" s="5"/>
      <c r="GQ451" s="5"/>
    </row>
    <row r="452" spans="1:199" ht="15.7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4"/>
      <c r="AR452" s="4"/>
      <c r="AS452" s="5"/>
      <c r="AT452" s="4"/>
      <c r="AU452" s="5"/>
      <c r="AV452" s="5"/>
      <c r="AW452" s="5"/>
      <c r="AX452" s="5"/>
      <c r="AY452" s="5"/>
      <c r="AZ452" s="5"/>
      <c r="BA452" s="5"/>
      <c r="BB452" s="5"/>
      <c r="BC452" s="4"/>
      <c r="BD452" s="4"/>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4"/>
      <c r="GG452" s="4"/>
      <c r="GH452" s="5"/>
      <c r="GI452" s="5"/>
      <c r="GJ452" s="5"/>
      <c r="GK452" s="5"/>
      <c r="GL452" s="5"/>
      <c r="GM452" s="5"/>
      <c r="GN452" s="5"/>
      <c r="GO452" s="5"/>
      <c r="GP452" s="5"/>
      <c r="GQ452" s="5"/>
    </row>
    <row r="453" spans="1:199" ht="15.7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4"/>
      <c r="AR453" s="4"/>
      <c r="AS453" s="5"/>
      <c r="AT453" s="4"/>
      <c r="AU453" s="5"/>
      <c r="AV453" s="5"/>
      <c r="AW453" s="5"/>
      <c r="AX453" s="5"/>
      <c r="AY453" s="5"/>
      <c r="AZ453" s="5"/>
      <c r="BA453" s="5"/>
      <c r="BB453" s="5"/>
      <c r="BC453" s="4"/>
      <c r="BD453" s="4"/>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4"/>
      <c r="GG453" s="4"/>
      <c r="GH453" s="5"/>
      <c r="GI453" s="5"/>
      <c r="GJ453" s="5"/>
      <c r="GK453" s="5"/>
      <c r="GL453" s="5"/>
      <c r="GM453" s="5"/>
      <c r="GN453" s="5"/>
      <c r="GO453" s="5"/>
      <c r="GP453" s="5"/>
      <c r="GQ453" s="5"/>
    </row>
    <row r="454" spans="1:199" ht="15.7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4"/>
      <c r="AR454" s="4"/>
      <c r="AS454" s="5"/>
      <c r="AT454" s="4"/>
      <c r="AU454" s="5"/>
      <c r="AV454" s="5"/>
      <c r="AW454" s="5"/>
      <c r="AX454" s="5"/>
      <c r="AY454" s="5"/>
      <c r="AZ454" s="5"/>
      <c r="BA454" s="5"/>
      <c r="BB454" s="5"/>
      <c r="BC454" s="4"/>
      <c r="BD454" s="4"/>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4"/>
      <c r="GG454" s="4"/>
      <c r="GH454" s="5"/>
      <c r="GI454" s="5"/>
      <c r="GJ454" s="5"/>
      <c r="GK454" s="5"/>
      <c r="GL454" s="5"/>
      <c r="GM454" s="5"/>
      <c r="GN454" s="5"/>
      <c r="GO454" s="5"/>
      <c r="GP454" s="5"/>
      <c r="GQ454" s="5"/>
    </row>
    <row r="455" spans="1:199" ht="15.7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4"/>
      <c r="AR455" s="4"/>
      <c r="AS455" s="5"/>
      <c r="AT455" s="4"/>
      <c r="AU455" s="5"/>
      <c r="AV455" s="5"/>
      <c r="AW455" s="5"/>
      <c r="AX455" s="5"/>
      <c r="AY455" s="5"/>
      <c r="AZ455" s="5"/>
      <c r="BA455" s="5"/>
      <c r="BB455" s="5"/>
      <c r="BC455" s="4"/>
      <c r="BD455" s="4"/>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4"/>
      <c r="GG455" s="4"/>
      <c r="GH455" s="5"/>
      <c r="GI455" s="5"/>
      <c r="GJ455" s="5"/>
      <c r="GK455" s="5"/>
      <c r="GL455" s="5"/>
      <c r="GM455" s="5"/>
      <c r="GN455" s="5"/>
      <c r="GO455" s="5"/>
      <c r="GP455" s="5"/>
      <c r="GQ455" s="5"/>
    </row>
    <row r="456" spans="1:199" ht="15.7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4"/>
      <c r="AR456" s="4"/>
      <c r="AS456" s="5"/>
      <c r="AT456" s="4"/>
      <c r="AU456" s="5"/>
      <c r="AV456" s="5"/>
      <c r="AW456" s="5"/>
      <c r="AX456" s="5"/>
      <c r="AY456" s="5"/>
      <c r="AZ456" s="5"/>
      <c r="BA456" s="5"/>
      <c r="BB456" s="5"/>
      <c r="BC456" s="4"/>
      <c r="BD456" s="4"/>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4"/>
      <c r="GG456" s="4"/>
      <c r="GH456" s="5"/>
      <c r="GI456" s="5"/>
      <c r="GJ456" s="5"/>
      <c r="GK456" s="5"/>
      <c r="GL456" s="5"/>
      <c r="GM456" s="5"/>
      <c r="GN456" s="5"/>
      <c r="GO456" s="5"/>
      <c r="GP456" s="5"/>
      <c r="GQ456" s="5"/>
    </row>
    <row r="457" spans="1:199" ht="15.7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4"/>
      <c r="AR457" s="4"/>
      <c r="AS457" s="5"/>
      <c r="AT457" s="4"/>
      <c r="AU457" s="5"/>
      <c r="AV457" s="5"/>
      <c r="AW457" s="5"/>
      <c r="AX457" s="5"/>
      <c r="AY457" s="5"/>
      <c r="AZ457" s="5"/>
      <c r="BA457" s="5"/>
      <c r="BB457" s="5"/>
      <c r="BC457" s="4"/>
      <c r="BD457" s="4"/>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4"/>
      <c r="GG457" s="4"/>
      <c r="GH457" s="5"/>
      <c r="GI457" s="5"/>
      <c r="GJ457" s="5"/>
      <c r="GK457" s="5"/>
      <c r="GL457" s="5"/>
      <c r="GM457" s="5"/>
      <c r="GN457" s="5"/>
      <c r="GO457" s="5"/>
      <c r="GP457" s="5"/>
      <c r="GQ457" s="5"/>
    </row>
    <row r="458" spans="1:199" ht="15.7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4"/>
      <c r="AR458" s="4"/>
      <c r="AS458" s="5"/>
      <c r="AT458" s="4"/>
      <c r="AU458" s="5"/>
      <c r="AV458" s="5"/>
      <c r="AW458" s="5"/>
      <c r="AX458" s="5"/>
      <c r="AY458" s="5"/>
      <c r="AZ458" s="5"/>
      <c r="BA458" s="5"/>
      <c r="BB458" s="5"/>
      <c r="BC458" s="4"/>
      <c r="BD458" s="4"/>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4"/>
      <c r="GG458" s="4"/>
      <c r="GH458" s="5"/>
      <c r="GI458" s="5"/>
      <c r="GJ458" s="5"/>
      <c r="GK458" s="5"/>
      <c r="GL458" s="5"/>
      <c r="GM458" s="5"/>
      <c r="GN458" s="5"/>
      <c r="GO458" s="5"/>
      <c r="GP458" s="5"/>
      <c r="GQ458" s="5"/>
    </row>
    <row r="459" spans="1:199" ht="15.7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4"/>
      <c r="AR459" s="4"/>
      <c r="AS459" s="5"/>
      <c r="AT459" s="4"/>
      <c r="AU459" s="5"/>
      <c r="AV459" s="5"/>
      <c r="AW459" s="5"/>
      <c r="AX459" s="5"/>
      <c r="AY459" s="5"/>
      <c r="AZ459" s="5"/>
      <c r="BA459" s="5"/>
      <c r="BB459" s="5"/>
      <c r="BC459" s="4"/>
      <c r="BD459" s="4"/>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4"/>
      <c r="GG459" s="4"/>
      <c r="GH459" s="5"/>
      <c r="GI459" s="5"/>
      <c r="GJ459" s="5"/>
      <c r="GK459" s="5"/>
      <c r="GL459" s="5"/>
      <c r="GM459" s="5"/>
      <c r="GN459" s="5"/>
      <c r="GO459" s="5"/>
      <c r="GP459" s="5"/>
      <c r="GQ459" s="5"/>
    </row>
    <row r="460" spans="1:199" ht="15.7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4"/>
      <c r="AR460" s="4"/>
      <c r="AS460" s="5"/>
      <c r="AT460" s="4"/>
      <c r="AU460" s="5"/>
      <c r="AV460" s="5"/>
      <c r="AW460" s="5"/>
      <c r="AX460" s="5"/>
      <c r="AY460" s="5"/>
      <c r="AZ460" s="5"/>
      <c r="BA460" s="5"/>
      <c r="BB460" s="5"/>
      <c r="BC460" s="4"/>
      <c r="BD460" s="4"/>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4"/>
      <c r="GG460" s="4"/>
      <c r="GH460" s="5"/>
      <c r="GI460" s="5"/>
      <c r="GJ460" s="5"/>
      <c r="GK460" s="5"/>
      <c r="GL460" s="5"/>
      <c r="GM460" s="5"/>
      <c r="GN460" s="5"/>
      <c r="GO460" s="5"/>
      <c r="GP460" s="5"/>
      <c r="GQ460" s="5"/>
    </row>
    <row r="461" spans="1:199" ht="15.7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4"/>
      <c r="AR461" s="4"/>
      <c r="AS461" s="5"/>
      <c r="AT461" s="4"/>
      <c r="AU461" s="5"/>
      <c r="AV461" s="5"/>
      <c r="AW461" s="5"/>
      <c r="AX461" s="5"/>
      <c r="AY461" s="5"/>
      <c r="AZ461" s="5"/>
      <c r="BA461" s="5"/>
      <c r="BB461" s="5"/>
      <c r="BC461" s="4"/>
      <c r="BD461" s="4"/>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4"/>
      <c r="GG461" s="4"/>
      <c r="GH461" s="5"/>
      <c r="GI461" s="5"/>
      <c r="GJ461" s="5"/>
      <c r="GK461" s="5"/>
      <c r="GL461" s="5"/>
      <c r="GM461" s="5"/>
      <c r="GN461" s="5"/>
      <c r="GO461" s="5"/>
      <c r="GP461" s="5"/>
      <c r="GQ461" s="5"/>
    </row>
    <row r="462" spans="1:199" ht="15.7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4"/>
      <c r="AR462" s="4"/>
      <c r="AS462" s="5"/>
      <c r="AT462" s="4"/>
      <c r="AU462" s="5"/>
      <c r="AV462" s="5"/>
      <c r="AW462" s="5"/>
      <c r="AX462" s="5"/>
      <c r="AY462" s="5"/>
      <c r="AZ462" s="5"/>
      <c r="BA462" s="5"/>
      <c r="BB462" s="5"/>
      <c r="BC462" s="4"/>
      <c r="BD462" s="4"/>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4"/>
      <c r="GG462" s="4"/>
      <c r="GH462" s="5"/>
      <c r="GI462" s="5"/>
      <c r="GJ462" s="5"/>
      <c r="GK462" s="5"/>
      <c r="GL462" s="5"/>
      <c r="GM462" s="5"/>
      <c r="GN462" s="5"/>
      <c r="GO462" s="5"/>
      <c r="GP462" s="5"/>
      <c r="GQ462" s="5"/>
    </row>
    <row r="463" spans="1:199" ht="15.7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4"/>
      <c r="AR463" s="4"/>
      <c r="AS463" s="5"/>
      <c r="AT463" s="4"/>
      <c r="AU463" s="5"/>
      <c r="AV463" s="5"/>
      <c r="AW463" s="5"/>
      <c r="AX463" s="5"/>
      <c r="AY463" s="5"/>
      <c r="AZ463" s="5"/>
      <c r="BA463" s="5"/>
      <c r="BB463" s="5"/>
      <c r="BC463" s="4"/>
      <c r="BD463" s="4"/>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4"/>
      <c r="GG463" s="4"/>
      <c r="GH463" s="5"/>
      <c r="GI463" s="5"/>
      <c r="GJ463" s="5"/>
      <c r="GK463" s="5"/>
      <c r="GL463" s="5"/>
      <c r="GM463" s="5"/>
      <c r="GN463" s="5"/>
      <c r="GO463" s="5"/>
      <c r="GP463" s="5"/>
      <c r="GQ463" s="5"/>
    </row>
    <row r="464" spans="1:199" ht="15.7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4"/>
      <c r="AR464" s="4"/>
      <c r="AS464" s="5"/>
      <c r="AT464" s="4"/>
      <c r="AU464" s="5"/>
      <c r="AV464" s="5"/>
      <c r="AW464" s="5"/>
      <c r="AX464" s="5"/>
      <c r="AY464" s="5"/>
      <c r="AZ464" s="5"/>
      <c r="BA464" s="5"/>
      <c r="BB464" s="5"/>
      <c r="BC464" s="4"/>
      <c r="BD464" s="4"/>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4"/>
      <c r="GG464" s="4"/>
      <c r="GH464" s="5"/>
      <c r="GI464" s="5"/>
      <c r="GJ464" s="5"/>
      <c r="GK464" s="5"/>
      <c r="GL464" s="5"/>
      <c r="GM464" s="5"/>
      <c r="GN464" s="5"/>
      <c r="GO464" s="5"/>
      <c r="GP464" s="5"/>
      <c r="GQ464" s="5"/>
    </row>
    <row r="465" spans="1:199" ht="15.7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4"/>
      <c r="AR465" s="4"/>
      <c r="AS465" s="5"/>
      <c r="AT465" s="4"/>
      <c r="AU465" s="5"/>
      <c r="AV465" s="5"/>
      <c r="AW465" s="5"/>
      <c r="AX465" s="5"/>
      <c r="AY465" s="5"/>
      <c r="AZ465" s="5"/>
      <c r="BA465" s="5"/>
      <c r="BB465" s="5"/>
      <c r="BC465" s="4"/>
      <c r="BD465" s="4"/>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4"/>
      <c r="GG465" s="4"/>
      <c r="GH465" s="5"/>
      <c r="GI465" s="5"/>
      <c r="GJ465" s="5"/>
      <c r="GK465" s="5"/>
      <c r="GL465" s="5"/>
      <c r="GM465" s="5"/>
      <c r="GN465" s="5"/>
      <c r="GO465" s="5"/>
      <c r="GP465" s="5"/>
      <c r="GQ465" s="5"/>
    </row>
    <row r="466" spans="1:199" ht="15.7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4"/>
      <c r="AR466" s="4"/>
      <c r="AS466" s="5"/>
      <c r="AT466" s="4"/>
      <c r="AU466" s="5"/>
      <c r="AV466" s="5"/>
      <c r="AW466" s="5"/>
      <c r="AX466" s="5"/>
      <c r="AY466" s="5"/>
      <c r="AZ466" s="5"/>
      <c r="BA466" s="5"/>
      <c r="BB466" s="5"/>
      <c r="BC466" s="4"/>
      <c r="BD466" s="4"/>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4"/>
      <c r="GG466" s="4"/>
      <c r="GH466" s="5"/>
      <c r="GI466" s="5"/>
      <c r="GJ466" s="5"/>
      <c r="GK466" s="5"/>
      <c r="GL466" s="5"/>
      <c r="GM466" s="5"/>
      <c r="GN466" s="5"/>
      <c r="GO466" s="5"/>
      <c r="GP466" s="5"/>
      <c r="GQ466" s="5"/>
    </row>
    <row r="467" spans="1:199" ht="15.7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4"/>
      <c r="AR467" s="4"/>
      <c r="AS467" s="5"/>
      <c r="AT467" s="4"/>
      <c r="AU467" s="5"/>
      <c r="AV467" s="5"/>
      <c r="AW467" s="5"/>
      <c r="AX467" s="5"/>
      <c r="AY467" s="5"/>
      <c r="AZ467" s="5"/>
      <c r="BA467" s="5"/>
      <c r="BB467" s="5"/>
      <c r="BC467" s="4"/>
      <c r="BD467" s="4"/>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4"/>
      <c r="GG467" s="4"/>
      <c r="GH467" s="5"/>
      <c r="GI467" s="5"/>
      <c r="GJ467" s="5"/>
      <c r="GK467" s="5"/>
      <c r="GL467" s="5"/>
      <c r="GM467" s="5"/>
      <c r="GN467" s="5"/>
      <c r="GO467" s="5"/>
      <c r="GP467" s="5"/>
      <c r="GQ467" s="5"/>
    </row>
    <row r="468" spans="1:199" ht="15.7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4"/>
      <c r="AR468" s="4"/>
      <c r="AS468" s="5"/>
      <c r="AT468" s="4"/>
      <c r="AU468" s="5"/>
      <c r="AV468" s="5"/>
      <c r="AW468" s="5"/>
      <c r="AX468" s="5"/>
      <c r="AY468" s="5"/>
      <c r="AZ468" s="5"/>
      <c r="BA468" s="5"/>
      <c r="BB468" s="5"/>
      <c r="BC468" s="4"/>
      <c r="BD468" s="4"/>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4"/>
      <c r="GG468" s="4"/>
      <c r="GH468" s="5"/>
      <c r="GI468" s="5"/>
      <c r="GJ468" s="5"/>
      <c r="GK468" s="5"/>
      <c r="GL468" s="5"/>
      <c r="GM468" s="5"/>
      <c r="GN468" s="5"/>
      <c r="GO468" s="5"/>
      <c r="GP468" s="5"/>
      <c r="GQ468" s="5"/>
    </row>
    <row r="469" spans="1:199" ht="15.7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4"/>
      <c r="AR469" s="4"/>
      <c r="AS469" s="5"/>
      <c r="AT469" s="4"/>
      <c r="AU469" s="5"/>
      <c r="AV469" s="5"/>
      <c r="AW469" s="5"/>
      <c r="AX469" s="5"/>
      <c r="AY469" s="5"/>
      <c r="AZ469" s="5"/>
      <c r="BA469" s="5"/>
      <c r="BB469" s="5"/>
      <c r="BC469" s="4"/>
      <c r="BD469" s="4"/>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4"/>
      <c r="GG469" s="4"/>
      <c r="GH469" s="5"/>
      <c r="GI469" s="5"/>
      <c r="GJ469" s="5"/>
      <c r="GK469" s="5"/>
      <c r="GL469" s="5"/>
      <c r="GM469" s="5"/>
      <c r="GN469" s="5"/>
      <c r="GO469" s="5"/>
      <c r="GP469" s="5"/>
      <c r="GQ469" s="5"/>
    </row>
    <row r="470" spans="1:199" ht="15.7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4"/>
      <c r="AR470" s="4"/>
      <c r="AS470" s="5"/>
      <c r="AT470" s="4"/>
      <c r="AU470" s="5"/>
      <c r="AV470" s="5"/>
      <c r="AW470" s="5"/>
      <c r="AX470" s="5"/>
      <c r="AY470" s="5"/>
      <c r="AZ470" s="5"/>
      <c r="BA470" s="5"/>
      <c r="BB470" s="5"/>
      <c r="BC470" s="4"/>
      <c r="BD470" s="4"/>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4"/>
      <c r="GG470" s="4"/>
      <c r="GH470" s="5"/>
      <c r="GI470" s="5"/>
      <c r="GJ470" s="5"/>
      <c r="GK470" s="5"/>
      <c r="GL470" s="5"/>
      <c r="GM470" s="5"/>
      <c r="GN470" s="5"/>
      <c r="GO470" s="5"/>
      <c r="GP470" s="5"/>
      <c r="GQ470" s="5"/>
    </row>
    <row r="471" spans="1:199" ht="15.7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4"/>
      <c r="AR471" s="4"/>
      <c r="AS471" s="5"/>
      <c r="AT471" s="4"/>
      <c r="AU471" s="5"/>
      <c r="AV471" s="5"/>
      <c r="AW471" s="5"/>
      <c r="AX471" s="5"/>
      <c r="AY471" s="5"/>
      <c r="AZ471" s="5"/>
      <c r="BA471" s="5"/>
      <c r="BB471" s="5"/>
      <c r="BC471" s="4"/>
      <c r="BD471" s="4"/>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4"/>
      <c r="GG471" s="4"/>
      <c r="GH471" s="5"/>
      <c r="GI471" s="5"/>
      <c r="GJ471" s="5"/>
      <c r="GK471" s="5"/>
      <c r="GL471" s="5"/>
      <c r="GM471" s="5"/>
      <c r="GN471" s="5"/>
      <c r="GO471" s="5"/>
      <c r="GP471" s="5"/>
      <c r="GQ471" s="5"/>
    </row>
    <row r="472" spans="1:199" ht="15.7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4"/>
      <c r="AR472" s="4"/>
      <c r="AS472" s="5"/>
      <c r="AT472" s="4"/>
      <c r="AU472" s="5"/>
      <c r="AV472" s="5"/>
      <c r="AW472" s="5"/>
      <c r="AX472" s="5"/>
      <c r="AY472" s="5"/>
      <c r="AZ472" s="5"/>
      <c r="BA472" s="5"/>
      <c r="BB472" s="5"/>
      <c r="BC472" s="4"/>
      <c r="BD472" s="4"/>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4"/>
      <c r="GG472" s="4"/>
      <c r="GH472" s="5"/>
      <c r="GI472" s="5"/>
      <c r="GJ472" s="5"/>
      <c r="GK472" s="5"/>
      <c r="GL472" s="5"/>
      <c r="GM472" s="5"/>
      <c r="GN472" s="5"/>
      <c r="GO472" s="5"/>
      <c r="GP472" s="5"/>
      <c r="GQ472" s="5"/>
    </row>
    <row r="473" spans="1:199" ht="15.7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4"/>
      <c r="AR473" s="4"/>
      <c r="AS473" s="5"/>
      <c r="AT473" s="4"/>
      <c r="AU473" s="5"/>
      <c r="AV473" s="5"/>
      <c r="AW473" s="5"/>
      <c r="AX473" s="5"/>
      <c r="AY473" s="5"/>
      <c r="AZ473" s="5"/>
      <c r="BA473" s="5"/>
      <c r="BB473" s="5"/>
      <c r="BC473" s="4"/>
      <c r="BD473" s="4"/>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4"/>
      <c r="GG473" s="4"/>
      <c r="GH473" s="5"/>
      <c r="GI473" s="5"/>
      <c r="GJ473" s="5"/>
      <c r="GK473" s="5"/>
      <c r="GL473" s="5"/>
      <c r="GM473" s="5"/>
      <c r="GN473" s="5"/>
      <c r="GO473" s="5"/>
      <c r="GP473" s="5"/>
      <c r="GQ473" s="5"/>
    </row>
    <row r="474" spans="1:199" ht="15.7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4"/>
      <c r="AR474" s="4"/>
      <c r="AS474" s="5"/>
      <c r="AT474" s="4"/>
      <c r="AU474" s="5"/>
      <c r="AV474" s="5"/>
      <c r="AW474" s="5"/>
      <c r="AX474" s="5"/>
      <c r="AY474" s="5"/>
      <c r="AZ474" s="5"/>
      <c r="BA474" s="5"/>
      <c r="BB474" s="5"/>
      <c r="BC474" s="4"/>
      <c r="BD474" s="4"/>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4"/>
      <c r="GG474" s="4"/>
      <c r="GH474" s="5"/>
      <c r="GI474" s="5"/>
      <c r="GJ474" s="5"/>
      <c r="GK474" s="5"/>
      <c r="GL474" s="5"/>
      <c r="GM474" s="5"/>
      <c r="GN474" s="5"/>
      <c r="GO474" s="5"/>
      <c r="GP474" s="5"/>
      <c r="GQ474" s="5"/>
    </row>
    <row r="475" spans="1:199" ht="15.7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4"/>
      <c r="AR475" s="4"/>
      <c r="AS475" s="5"/>
      <c r="AT475" s="4"/>
      <c r="AU475" s="5"/>
      <c r="AV475" s="5"/>
      <c r="AW475" s="5"/>
      <c r="AX475" s="5"/>
      <c r="AY475" s="5"/>
      <c r="AZ475" s="5"/>
      <c r="BA475" s="5"/>
      <c r="BB475" s="5"/>
      <c r="BC475" s="4"/>
      <c r="BD475" s="4"/>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4"/>
      <c r="GG475" s="4"/>
      <c r="GH475" s="5"/>
      <c r="GI475" s="5"/>
      <c r="GJ475" s="5"/>
      <c r="GK475" s="5"/>
      <c r="GL475" s="5"/>
      <c r="GM475" s="5"/>
      <c r="GN475" s="5"/>
      <c r="GO475" s="5"/>
      <c r="GP475" s="5"/>
      <c r="GQ475" s="5"/>
    </row>
    <row r="476" spans="1:199" ht="15.7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4"/>
      <c r="AR476" s="4"/>
      <c r="AS476" s="5"/>
      <c r="AT476" s="4"/>
      <c r="AU476" s="5"/>
      <c r="AV476" s="5"/>
      <c r="AW476" s="5"/>
      <c r="AX476" s="5"/>
      <c r="AY476" s="5"/>
      <c r="AZ476" s="5"/>
      <c r="BA476" s="5"/>
      <c r="BB476" s="5"/>
      <c r="BC476" s="4"/>
      <c r="BD476" s="4"/>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4"/>
      <c r="GG476" s="4"/>
      <c r="GH476" s="5"/>
      <c r="GI476" s="5"/>
      <c r="GJ476" s="5"/>
      <c r="GK476" s="5"/>
      <c r="GL476" s="5"/>
      <c r="GM476" s="5"/>
      <c r="GN476" s="5"/>
      <c r="GO476" s="5"/>
      <c r="GP476" s="5"/>
      <c r="GQ476" s="5"/>
    </row>
    <row r="477" spans="1:199" ht="15.7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4"/>
      <c r="AR477" s="4"/>
      <c r="AS477" s="5"/>
      <c r="AT477" s="4"/>
      <c r="AU477" s="5"/>
      <c r="AV477" s="5"/>
      <c r="AW477" s="5"/>
      <c r="AX477" s="5"/>
      <c r="AY477" s="5"/>
      <c r="AZ477" s="5"/>
      <c r="BA477" s="5"/>
      <c r="BB477" s="5"/>
      <c r="BC477" s="4"/>
      <c r="BD477" s="4"/>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4"/>
      <c r="GG477" s="4"/>
      <c r="GH477" s="5"/>
      <c r="GI477" s="5"/>
      <c r="GJ477" s="5"/>
      <c r="GK477" s="5"/>
      <c r="GL477" s="5"/>
      <c r="GM477" s="5"/>
      <c r="GN477" s="5"/>
      <c r="GO477" s="5"/>
      <c r="GP477" s="5"/>
      <c r="GQ477" s="5"/>
    </row>
    <row r="478" spans="1:199" ht="15.7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4"/>
      <c r="AR478" s="4"/>
      <c r="AS478" s="5"/>
      <c r="AT478" s="4"/>
      <c r="AU478" s="5"/>
      <c r="AV478" s="5"/>
      <c r="AW478" s="5"/>
      <c r="AX478" s="5"/>
      <c r="AY478" s="5"/>
      <c r="AZ478" s="5"/>
      <c r="BA478" s="5"/>
      <c r="BB478" s="5"/>
      <c r="BC478" s="4"/>
      <c r="BD478" s="4"/>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4"/>
      <c r="GG478" s="4"/>
      <c r="GH478" s="5"/>
      <c r="GI478" s="5"/>
      <c r="GJ478" s="5"/>
      <c r="GK478" s="5"/>
      <c r="GL478" s="5"/>
      <c r="GM478" s="5"/>
      <c r="GN478" s="5"/>
      <c r="GO478" s="5"/>
      <c r="GP478" s="5"/>
      <c r="GQ478" s="5"/>
    </row>
    <row r="479" spans="1:199" ht="15.7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4"/>
      <c r="AR479" s="4"/>
      <c r="AS479" s="5"/>
      <c r="AT479" s="4"/>
      <c r="AU479" s="5"/>
      <c r="AV479" s="5"/>
      <c r="AW479" s="5"/>
      <c r="AX479" s="5"/>
      <c r="AY479" s="5"/>
      <c r="AZ479" s="5"/>
      <c r="BA479" s="5"/>
      <c r="BB479" s="5"/>
      <c r="BC479" s="4"/>
      <c r="BD479" s="4"/>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4"/>
      <c r="GG479" s="4"/>
      <c r="GH479" s="5"/>
      <c r="GI479" s="5"/>
      <c r="GJ479" s="5"/>
      <c r="GK479" s="5"/>
      <c r="GL479" s="5"/>
      <c r="GM479" s="5"/>
      <c r="GN479" s="5"/>
      <c r="GO479" s="5"/>
      <c r="GP479" s="5"/>
      <c r="GQ479" s="5"/>
    </row>
    <row r="480" spans="1:199" ht="15.7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4"/>
      <c r="AR480" s="4"/>
      <c r="AS480" s="5"/>
      <c r="AT480" s="4"/>
      <c r="AU480" s="5"/>
      <c r="AV480" s="5"/>
      <c r="AW480" s="5"/>
      <c r="AX480" s="5"/>
      <c r="AY480" s="5"/>
      <c r="AZ480" s="5"/>
      <c r="BA480" s="5"/>
      <c r="BB480" s="5"/>
      <c r="BC480" s="4"/>
      <c r="BD480" s="4"/>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4"/>
      <c r="GG480" s="4"/>
      <c r="GH480" s="5"/>
      <c r="GI480" s="5"/>
      <c r="GJ480" s="5"/>
      <c r="GK480" s="5"/>
      <c r="GL480" s="5"/>
      <c r="GM480" s="5"/>
      <c r="GN480" s="5"/>
      <c r="GO480" s="5"/>
      <c r="GP480" s="5"/>
      <c r="GQ480" s="5"/>
    </row>
    <row r="481" spans="1:199" ht="15.7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4"/>
      <c r="AR481" s="4"/>
      <c r="AS481" s="5"/>
      <c r="AT481" s="4"/>
      <c r="AU481" s="5"/>
      <c r="AV481" s="5"/>
      <c r="AW481" s="5"/>
      <c r="AX481" s="5"/>
      <c r="AY481" s="5"/>
      <c r="AZ481" s="5"/>
      <c r="BA481" s="5"/>
      <c r="BB481" s="5"/>
      <c r="BC481" s="4"/>
      <c r="BD481" s="4"/>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4"/>
      <c r="GG481" s="4"/>
      <c r="GH481" s="5"/>
      <c r="GI481" s="5"/>
      <c r="GJ481" s="5"/>
      <c r="GK481" s="5"/>
      <c r="GL481" s="5"/>
      <c r="GM481" s="5"/>
      <c r="GN481" s="5"/>
      <c r="GO481" s="5"/>
      <c r="GP481" s="5"/>
      <c r="GQ481" s="5"/>
    </row>
    <row r="482" spans="1:199" ht="15.7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4"/>
      <c r="AR482" s="4"/>
      <c r="AS482" s="5"/>
      <c r="AT482" s="4"/>
      <c r="AU482" s="5"/>
      <c r="AV482" s="5"/>
      <c r="AW482" s="5"/>
      <c r="AX482" s="5"/>
      <c r="AY482" s="5"/>
      <c r="AZ482" s="5"/>
      <c r="BA482" s="5"/>
      <c r="BB482" s="5"/>
      <c r="BC482" s="4"/>
      <c r="BD482" s="4"/>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4"/>
      <c r="GG482" s="4"/>
      <c r="GH482" s="5"/>
      <c r="GI482" s="5"/>
      <c r="GJ482" s="5"/>
      <c r="GK482" s="5"/>
      <c r="GL482" s="5"/>
      <c r="GM482" s="5"/>
      <c r="GN482" s="5"/>
      <c r="GO482" s="5"/>
      <c r="GP482" s="5"/>
      <c r="GQ482" s="5"/>
    </row>
    <row r="483" spans="1:199" ht="15.7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4"/>
      <c r="AR483" s="4"/>
      <c r="AS483" s="5"/>
      <c r="AT483" s="4"/>
      <c r="AU483" s="5"/>
      <c r="AV483" s="5"/>
      <c r="AW483" s="5"/>
      <c r="AX483" s="5"/>
      <c r="AY483" s="5"/>
      <c r="AZ483" s="5"/>
      <c r="BA483" s="5"/>
      <c r="BB483" s="5"/>
      <c r="BC483" s="4"/>
      <c r="BD483" s="4"/>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4"/>
      <c r="GG483" s="4"/>
      <c r="GH483" s="5"/>
      <c r="GI483" s="5"/>
      <c r="GJ483" s="5"/>
      <c r="GK483" s="5"/>
      <c r="GL483" s="5"/>
      <c r="GM483" s="5"/>
      <c r="GN483" s="5"/>
      <c r="GO483" s="5"/>
      <c r="GP483" s="5"/>
      <c r="GQ483" s="5"/>
    </row>
    <row r="484" spans="1:199" ht="15.7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4"/>
      <c r="AR484" s="4"/>
      <c r="AS484" s="5"/>
      <c r="AT484" s="4"/>
      <c r="AU484" s="5"/>
      <c r="AV484" s="5"/>
      <c r="AW484" s="5"/>
      <c r="AX484" s="5"/>
      <c r="AY484" s="5"/>
      <c r="AZ484" s="5"/>
      <c r="BA484" s="5"/>
      <c r="BB484" s="5"/>
      <c r="BC484" s="4"/>
      <c r="BD484" s="4"/>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4"/>
      <c r="GG484" s="4"/>
      <c r="GH484" s="5"/>
      <c r="GI484" s="5"/>
      <c r="GJ484" s="5"/>
      <c r="GK484" s="5"/>
      <c r="GL484" s="5"/>
      <c r="GM484" s="5"/>
      <c r="GN484" s="5"/>
      <c r="GO484" s="5"/>
      <c r="GP484" s="5"/>
      <c r="GQ484" s="5"/>
    </row>
    <row r="485" spans="1:199" ht="15.7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4"/>
      <c r="AR485" s="4"/>
      <c r="AS485" s="5"/>
      <c r="AT485" s="4"/>
      <c r="AU485" s="5"/>
      <c r="AV485" s="5"/>
      <c r="AW485" s="5"/>
      <c r="AX485" s="5"/>
      <c r="AY485" s="5"/>
      <c r="AZ485" s="5"/>
      <c r="BA485" s="5"/>
      <c r="BB485" s="5"/>
      <c r="BC485" s="4"/>
      <c r="BD485" s="4"/>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4"/>
      <c r="GG485" s="4"/>
      <c r="GH485" s="5"/>
      <c r="GI485" s="5"/>
      <c r="GJ485" s="5"/>
      <c r="GK485" s="5"/>
      <c r="GL485" s="5"/>
      <c r="GM485" s="5"/>
      <c r="GN485" s="5"/>
      <c r="GO485" s="5"/>
      <c r="GP485" s="5"/>
      <c r="GQ485" s="5"/>
    </row>
    <row r="486" spans="1:199" ht="15.7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4"/>
      <c r="AR486" s="4"/>
      <c r="AS486" s="5"/>
      <c r="AT486" s="4"/>
      <c r="AU486" s="5"/>
      <c r="AV486" s="5"/>
      <c r="AW486" s="5"/>
      <c r="AX486" s="5"/>
      <c r="AY486" s="5"/>
      <c r="AZ486" s="5"/>
      <c r="BA486" s="5"/>
      <c r="BB486" s="5"/>
      <c r="BC486" s="4"/>
      <c r="BD486" s="4"/>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4"/>
      <c r="GG486" s="4"/>
      <c r="GH486" s="5"/>
      <c r="GI486" s="5"/>
      <c r="GJ486" s="5"/>
      <c r="GK486" s="5"/>
      <c r="GL486" s="5"/>
      <c r="GM486" s="5"/>
      <c r="GN486" s="5"/>
      <c r="GO486" s="5"/>
      <c r="GP486" s="5"/>
      <c r="GQ486" s="5"/>
    </row>
    <row r="487" spans="1:199" ht="15.7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4"/>
      <c r="AR487" s="4"/>
      <c r="AS487" s="5"/>
      <c r="AT487" s="4"/>
      <c r="AU487" s="5"/>
      <c r="AV487" s="5"/>
      <c r="AW487" s="5"/>
      <c r="AX487" s="5"/>
      <c r="AY487" s="5"/>
      <c r="AZ487" s="5"/>
      <c r="BA487" s="5"/>
      <c r="BB487" s="5"/>
      <c r="BC487" s="4"/>
      <c r="BD487" s="4"/>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4"/>
      <c r="GG487" s="4"/>
      <c r="GH487" s="5"/>
      <c r="GI487" s="5"/>
      <c r="GJ487" s="5"/>
      <c r="GK487" s="5"/>
      <c r="GL487" s="5"/>
      <c r="GM487" s="5"/>
      <c r="GN487" s="5"/>
      <c r="GO487" s="5"/>
      <c r="GP487" s="5"/>
      <c r="GQ487" s="5"/>
    </row>
    <row r="488" spans="1:199" ht="15.7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4"/>
      <c r="AR488" s="4"/>
      <c r="AS488" s="5"/>
      <c r="AT488" s="4"/>
      <c r="AU488" s="5"/>
      <c r="AV488" s="5"/>
      <c r="AW488" s="5"/>
      <c r="AX488" s="5"/>
      <c r="AY488" s="5"/>
      <c r="AZ488" s="5"/>
      <c r="BA488" s="5"/>
      <c r="BB488" s="5"/>
      <c r="BC488" s="4"/>
      <c r="BD488" s="4"/>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4"/>
      <c r="GG488" s="4"/>
      <c r="GH488" s="5"/>
      <c r="GI488" s="5"/>
      <c r="GJ488" s="5"/>
      <c r="GK488" s="5"/>
      <c r="GL488" s="5"/>
      <c r="GM488" s="5"/>
      <c r="GN488" s="5"/>
      <c r="GO488" s="5"/>
      <c r="GP488" s="5"/>
      <c r="GQ488" s="5"/>
    </row>
    <row r="489" spans="1:199" ht="15.7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4"/>
      <c r="AR489" s="4"/>
      <c r="AS489" s="5"/>
      <c r="AT489" s="4"/>
      <c r="AU489" s="5"/>
      <c r="AV489" s="5"/>
      <c r="AW489" s="5"/>
      <c r="AX489" s="5"/>
      <c r="AY489" s="5"/>
      <c r="AZ489" s="5"/>
      <c r="BA489" s="5"/>
      <c r="BB489" s="5"/>
      <c r="BC489" s="4"/>
      <c r="BD489" s="4"/>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4"/>
      <c r="GG489" s="4"/>
      <c r="GH489" s="5"/>
      <c r="GI489" s="5"/>
      <c r="GJ489" s="5"/>
      <c r="GK489" s="5"/>
      <c r="GL489" s="5"/>
      <c r="GM489" s="5"/>
      <c r="GN489" s="5"/>
      <c r="GO489" s="5"/>
      <c r="GP489" s="5"/>
      <c r="GQ489" s="5"/>
    </row>
    <row r="490" spans="1:199" ht="15.7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4"/>
      <c r="AR490" s="4"/>
      <c r="AS490" s="5"/>
      <c r="AT490" s="4"/>
      <c r="AU490" s="5"/>
      <c r="AV490" s="5"/>
      <c r="AW490" s="5"/>
      <c r="AX490" s="5"/>
      <c r="AY490" s="5"/>
      <c r="AZ490" s="5"/>
      <c r="BA490" s="5"/>
      <c r="BB490" s="5"/>
      <c r="BC490" s="4"/>
      <c r="BD490" s="4"/>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4"/>
      <c r="GG490" s="4"/>
      <c r="GH490" s="5"/>
      <c r="GI490" s="5"/>
      <c r="GJ490" s="5"/>
      <c r="GK490" s="5"/>
      <c r="GL490" s="5"/>
      <c r="GM490" s="5"/>
      <c r="GN490" s="5"/>
      <c r="GO490" s="5"/>
      <c r="GP490" s="5"/>
      <c r="GQ490" s="5"/>
    </row>
    <row r="491" spans="1:199" ht="15.7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4"/>
      <c r="AR491" s="4"/>
      <c r="AS491" s="5"/>
      <c r="AT491" s="4"/>
      <c r="AU491" s="5"/>
      <c r="AV491" s="5"/>
      <c r="AW491" s="5"/>
      <c r="AX491" s="5"/>
      <c r="AY491" s="5"/>
      <c r="AZ491" s="5"/>
      <c r="BA491" s="5"/>
      <c r="BB491" s="5"/>
      <c r="BC491" s="4"/>
      <c r="BD491" s="4"/>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4"/>
      <c r="GG491" s="4"/>
      <c r="GH491" s="5"/>
      <c r="GI491" s="5"/>
      <c r="GJ491" s="5"/>
      <c r="GK491" s="5"/>
      <c r="GL491" s="5"/>
      <c r="GM491" s="5"/>
      <c r="GN491" s="5"/>
      <c r="GO491" s="5"/>
      <c r="GP491" s="5"/>
      <c r="GQ491" s="5"/>
    </row>
    <row r="492" spans="1:199" ht="15.7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4"/>
      <c r="AR492" s="4"/>
      <c r="AS492" s="5"/>
      <c r="AT492" s="4"/>
      <c r="AU492" s="5"/>
      <c r="AV492" s="5"/>
      <c r="AW492" s="5"/>
      <c r="AX492" s="5"/>
      <c r="AY492" s="5"/>
      <c r="AZ492" s="5"/>
      <c r="BA492" s="5"/>
      <c r="BB492" s="5"/>
      <c r="BC492" s="4"/>
      <c r="BD492" s="4"/>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4"/>
      <c r="GG492" s="4"/>
      <c r="GH492" s="5"/>
      <c r="GI492" s="5"/>
      <c r="GJ492" s="5"/>
      <c r="GK492" s="5"/>
      <c r="GL492" s="5"/>
      <c r="GM492" s="5"/>
      <c r="GN492" s="5"/>
      <c r="GO492" s="5"/>
      <c r="GP492" s="5"/>
      <c r="GQ492" s="5"/>
    </row>
    <row r="493" spans="1:199" ht="15.7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4"/>
      <c r="AR493" s="4"/>
      <c r="AS493" s="5"/>
      <c r="AT493" s="4"/>
      <c r="AU493" s="5"/>
      <c r="AV493" s="5"/>
      <c r="AW493" s="5"/>
      <c r="AX493" s="5"/>
      <c r="AY493" s="5"/>
      <c r="AZ493" s="5"/>
      <c r="BA493" s="5"/>
      <c r="BB493" s="5"/>
      <c r="BC493" s="4"/>
      <c r="BD493" s="4"/>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4"/>
      <c r="GG493" s="4"/>
      <c r="GH493" s="5"/>
      <c r="GI493" s="5"/>
      <c r="GJ493" s="5"/>
      <c r="GK493" s="5"/>
      <c r="GL493" s="5"/>
      <c r="GM493" s="5"/>
      <c r="GN493" s="5"/>
      <c r="GO493" s="5"/>
      <c r="GP493" s="5"/>
      <c r="GQ493" s="5"/>
    </row>
    <row r="494" spans="1:199" ht="15.7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4"/>
      <c r="AR494" s="4"/>
      <c r="AS494" s="5"/>
      <c r="AT494" s="4"/>
      <c r="AU494" s="5"/>
      <c r="AV494" s="5"/>
      <c r="AW494" s="5"/>
      <c r="AX494" s="5"/>
      <c r="AY494" s="5"/>
      <c r="AZ494" s="5"/>
      <c r="BA494" s="5"/>
      <c r="BB494" s="5"/>
      <c r="BC494" s="4"/>
      <c r="BD494" s="4"/>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4"/>
      <c r="GG494" s="4"/>
      <c r="GH494" s="5"/>
      <c r="GI494" s="5"/>
      <c r="GJ494" s="5"/>
      <c r="GK494" s="5"/>
      <c r="GL494" s="5"/>
      <c r="GM494" s="5"/>
      <c r="GN494" s="5"/>
      <c r="GO494" s="5"/>
      <c r="GP494" s="5"/>
      <c r="GQ494" s="5"/>
    </row>
    <row r="495" spans="1:199" ht="15.7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4"/>
      <c r="AR495" s="4"/>
      <c r="AS495" s="5"/>
      <c r="AT495" s="4"/>
      <c r="AU495" s="5"/>
      <c r="AV495" s="5"/>
      <c r="AW495" s="5"/>
      <c r="AX495" s="5"/>
      <c r="AY495" s="5"/>
      <c r="AZ495" s="5"/>
      <c r="BA495" s="5"/>
      <c r="BB495" s="5"/>
      <c r="BC495" s="4"/>
      <c r="BD495" s="4"/>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4"/>
      <c r="GG495" s="4"/>
      <c r="GH495" s="5"/>
      <c r="GI495" s="5"/>
      <c r="GJ495" s="5"/>
      <c r="GK495" s="5"/>
      <c r="GL495" s="5"/>
      <c r="GM495" s="5"/>
      <c r="GN495" s="5"/>
      <c r="GO495" s="5"/>
      <c r="GP495" s="5"/>
      <c r="GQ495" s="5"/>
    </row>
    <row r="496" spans="1:199" ht="15.7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4"/>
      <c r="AR496" s="4"/>
      <c r="AS496" s="5"/>
      <c r="AT496" s="4"/>
      <c r="AU496" s="5"/>
      <c r="AV496" s="5"/>
      <c r="AW496" s="5"/>
      <c r="AX496" s="5"/>
      <c r="AY496" s="5"/>
      <c r="AZ496" s="5"/>
      <c r="BA496" s="5"/>
      <c r="BB496" s="5"/>
      <c r="BC496" s="4"/>
      <c r="BD496" s="4"/>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4"/>
      <c r="GG496" s="4"/>
      <c r="GH496" s="5"/>
      <c r="GI496" s="5"/>
      <c r="GJ496" s="5"/>
      <c r="GK496" s="5"/>
      <c r="GL496" s="5"/>
      <c r="GM496" s="5"/>
      <c r="GN496" s="5"/>
      <c r="GO496" s="5"/>
      <c r="GP496" s="5"/>
      <c r="GQ496" s="5"/>
    </row>
    <row r="497" spans="1:199" ht="15.7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4"/>
      <c r="AR497" s="4"/>
      <c r="AS497" s="5"/>
      <c r="AT497" s="4"/>
      <c r="AU497" s="5"/>
      <c r="AV497" s="5"/>
      <c r="AW497" s="5"/>
      <c r="AX497" s="5"/>
      <c r="AY497" s="5"/>
      <c r="AZ497" s="5"/>
      <c r="BA497" s="5"/>
      <c r="BB497" s="5"/>
      <c r="BC497" s="4"/>
      <c r="BD497" s="4"/>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4"/>
      <c r="GG497" s="4"/>
      <c r="GH497" s="5"/>
      <c r="GI497" s="5"/>
      <c r="GJ497" s="5"/>
      <c r="GK497" s="5"/>
      <c r="GL497" s="5"/>
      <c r="GM497" s="5"/>
      <c r="GN497" s="5"/>
      <c r="GO497" s="5"/>
      <c r="GP497" s="5"/>
      <c r="GQ497" s="5"/>
    </row>
    <row r="498" spans="1:199" ht="15.7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4"/>
      <c r="AR498" s="4"/>
      <c r="AS498" s="5"/>
      <c r="AT498" s="4"/>
      <c r="AU498" s="5"/>
      <c r="AV498" s="5"/>
      <c r="AW498" s="5"/>
      <c r="AX498" s="5"/>
      <c r="AY498" s="5"/>
      <c r="AZ498" s="5"/>
      <c r="BA498" s="5"/>
      <c r="BB498" s="5"/>
      <c r="BC498" s="4"/>
      <c r="BD498" s="4"/>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4"/>
      <c r="GG498" s="4"/>
      <c r="GH498" s="5"/>
      <c r="GI498" s="5"/>
      <c r="GJ498" s="5"/>
      <c r="GK498" s="5"/>
      <c r="GL498" s="5"/>
      <c r="GM498" s="5"/>
      <c r="GN498" s="5"/>
      <c r="GO498" s="5"/>
      <c r="GP498" s="5"/>
      <c r="GQ498" s="5"/>
    </row>
    <row r="499" spans="1:199" ht="15.7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4"/>
      <c r="AR499" s="4"/>
      <c r="AS499" s="5"/>
      <c r="AT499" s="4"/>
      <c r="AU499" s="5"/>
      <c r="AV499" s="5"/>
      <c r="AW499" s="5"/>
      <c r="AX499" s="5"/>
      <c r="AY499" s="5"/>
      <c r="AZ499" s="5"/>
      <c r="BA499" s="5"/>
      <c r="BB499" s="5"/>
      <c r="BC499" s="4"/>
      <c r="BD499" s="4"/>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4"/>
      <c r="GG499" s="4"/>
      <c r="GH499" s="5"/>
      <c r="GI499" s="5"/>
      <c r="GJ499" s="5"/>
      <c r="GK499" s="5"/>
      <c r="GL499" s="5"/>
      <c r="GM499" s="5"/>
      <c r="GN499" s="5"/>
      <c r="GO499" s="5"/>
      <c r="GP499" s="5"/>
      <c r="GQ499" s="5"/>
    </row>
    <row r="500" spans="1:199" ht="15.7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4"/>
      <c r="AR500" s="4"/>
      <c r="AS500" s="5"/>
      <c r="AT500" s="4"/>
      <c r="AU500" s="5"/>
      <c r="AV500" s="5"/>
      <c r="AW500" s="5"/>
      <c r="AX500" s="5"/>
      <c r="AY500" s="5"/>
      <c r="AZ500" s="5"/>
      <c r="BA500" s="5"/>
      <c r="BB500" s="5"/>
      <c r="BC500" s="4"/>
      <c r="BD500" s="4"/>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4"/>
      <c r="GG500" s="4"/>
      <c r="GH500" s="5"/>
      <c r="GI500" s="5"/>
      <c r="GJ500" s="5"/>
      <c r="GK500" s="5"/>
      <c r="GL500" s="5"/>
      <c r="GM500" s="5"/>
      <c r="GN500" s="5"/>
      <c r="GO500" s="5"/>
      <c r="GP500" s="5"/>
      <c r="GQ500" s="5"/>
    </row>
    <row r="501" spans="1:199" ht="15.7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4"/>
      <c r="AR501" s="4"/>
      <c r="AS501" s="5"/>
      <c r="AT501" s="4"/>
      <c r="AU501" s="5"/>
      <c r="AV501" s="5"/>
      <c r="AW501" s="5"/>
      <c r="AX501" s="5"/>
      <c r="AY501" s="5"/>
      <c r="AZ501" s="5"/>
      <c r="BA501" s="5"/>
      <c r="BB501" s="5"/>
      <c r="BC501" s="4"/>
      <c r="BD501" s="4"/>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4"/>
      <c r="GG501" s="4"/>
      <c r="GH501" s="5"/>
      <c r="GI501" s="5"/>
      <c r="GJ501" s="5"/>
      <c r="GK501" s="5"/>
      <c r="GL501" s="5"/>
      <c r="GM501" s="5"/>
      <c r="GN501" s="5"/>
      <c r="GO501" s="5"/>
      <c r="GP501" s="5"/>
      <c r="GQ501" s="5"/>
    </row>
    <row r="502" spans="1:199" ht="15.7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4"/>
      <c r="AR502" s="4"/>
      <c r="AS502" s="5"/>
      <c r="AT502" s="4"/>
      <c r="AU502" s="5"/>
      <c r="AV502" s="5"/>
      <c r="AW502" s="5"/>
      <c r="AX502" s="5"/>
      <c r="AY502" s="5"/>
      <c r="AZ502" s="5"/>
      <c r="BA502" s="5"/>
      <c r="BB502" s="5"/>
      <c r="BC502" s="4"/>
      <c r="BD502" s="4"/>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4"/>
      <c r="GG502" s="4"/>
      <c r="GH502" s="5"/>
      <c r="GI502" s="5"/>
      <c r="GJ502" s="5"/>
      <c r="GK502" s="5"/>
      <c r="GL502" s="5"/>
      <c r="GM502" s="5"/>
      <c r="GN502" s="5"/>
      <c r="GO502" s="5"/>
      <c r="GP502" s="5"/>
      <c r="GQ502" s="5"/>
    </row>
    <row r="503" spans="1:199" ht="15.7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4"/>
      <c r="AR503" s="4"/>
      <c r="AS503" s="5"/>
      <c r="AT503" s="4"/>
      <c r="AU503" s="5"/>
      <c r="AV503" s="5"/>
      <c r="AW503" s="5"/>
      <c r="AX503" s="5"/>
      <c r="AY503" s="5"/>
      <c r="AZ503" s="5"/>
      <c r="BA503" s="5"/>
      <c r="BB503" s="5"/>
      <c r="BC503" s="4"/>
      <c r="BD503" s="4"/>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4"/>
      <c r="GG503" s="4"/>
      <c r="GH503" s="5"/>
      <c r="GI503" s="5"/>
      <c r="GJ503" s="5"/>
      <c r="GK503" s="5"/>
      <c r="GL503" s="5"/>
      <c r="GM503" s="5"/>
      <c r="GN503" s="5"/>
      <c r="GO503" s="5"/>
      <c r="GP503" s="5"/>
      <c r="GQ503" s="5"/>
    </row>
    <row r="504" spans="1:199" ht="15.7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4"/>
      <c r="AR504" s="4"/>
      <c r="AS504" s="5"/>
      <c r="AT504" s="4"/>
      <c r="AU504" s="5"/>
      <c r="AV504" s="5"/>
      <c r="AW504" s="5"/>
      <c r="AX504" s="5"/>
      <c r="AY504" s="5"/>
      <c r="AZ504" s="5"/>
      <c r="BA504" s="5"/>
      <c r="BB504" s="5"/>
      <c r="BC504" s="4"/>
      <c r="BD504" s="4"/>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4"/>
      <c r="GG504" s="4"/>
      <c r="GH504" s="5"/>
      <c r="GI504" s="5"/>
      <c r="GJ504" s="5"/>
      <c r="GK504" s="5"/>
      <c r="GL504" s="5"/>
      <c r="GM504" s="5"/>
      <c r="GN504" s="5"/>
      <c r="GO504" s="5"/>
      <c r="GP504" s="5"/>
      <c r="GQ504" s="5"/>
    </row>
    <row r="505" spans="1:199" ht="15.7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4"/>
      <c r="AR505" s="4"/>
      <c r="AS505" s="5"/>
      <c r="AT505" s="4"/>
      <c r="AU505" s="5"/>
      <c r="AV505" s="5"/>
      <c r="AW505" s="5"/>
      <c r="AX505" s="5"/>
      <c r="AY505" s="5"/>
      <c r="AZ505" s="5"/>
      <c r="BA505" s="5"/>
      <c r="BB505" s="5"/>
      <c r="BC505" s="4"/>
      <c r="BD505" s="4"/>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4"/>
      <c r="GG505" s="4"/>
      <c r="GH505" s="5"/>
      <c r="GI505" s="5"/>
      <c r="GJ505" s="5"/>
      <c r="GK505" s="5"/>
      <c r="GL505" s="5"/>
      <c r="GM505" s="5"/>
      <c r="GN505" s="5"/>
      <c r="GO505" s="5"/>
      <c r="GP505" s="5"/>
      <c r="GQ505" s="5"/>
    </row>
    <row r="506" spans="1:199" ht="15.7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4"/>
      <c r="AR506" s="4"/>
      <c r="AS506" s="5"/>
      <c r="AT506" s="4"/>
      <c r="AU506" s="5"/>
      <c r="AV506" s="5"/>
      <c r="AW506" s="5"/>
      <c r="AX506" s="5"/>
      <c r="AY506" s="5"/>
      <c r="AZ506" s="5"/>
      <c r="BA506" s="5"/>
      <c r="BB506" s="5"/>
      <c r="BC506" s="4"/>
      <c r="BD506" s="4"/>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4"/>
      <c r="GG506" s="4"/>
      <c r="GH506" s="5"/>
      <c r="GI506" s="5"/>
      <c r="GJ506" s="5"/>
      <c r="GK506" s="5"/>
      <c r="GL506" s="5"/>
      <c r="GM506" s="5"/>
      <c r="GN506" s="5"/>
      <c r="GO506" s="5"/>
      <c r="GP506" s="5"/>
      <c r="GQ506" s="5"/>
    </row>
    <row r="507" spans="1:199" ht="15.7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4"/>
      <c r="AR507" s="4"/>
      <c r="AS507" s="5"/>
      <c r="AT507" s="4"/>
      <c r="AU507" s="5"/>
      <c r="AV507" s="5"/>
      <c r="AW507" s="5"/>
      <c r="AX507" s="5"/>
      <c r="AY507" s="5"/>
      <c r="AZ507" s="5"/>
      <c r="BA507" s="5"/>
      <c r="BB507" s="5"/>
      <c r="BC507" s="4"/>
      <c r="BD507" s="4"/>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4"/>
      <c r="GG507" s="4"/>
      <c r="GH507" s="5"/>
      <c r="GI507" s="5"/>
      <c r="GJ507" s="5"/>
      <c r="GK507" s="5"/>
      <c r="GL507" s="5"/>
      <c r="GM507" s="5"/>
      <c r="GN507" s="5"/>
      <c r="GO507" s="5"/>
      <c r="GP507" s="5"/>
      <c r="GQ507" s="5"/>
    </row>
    <row r="508" spans="1:199" ht="15.7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4"/>
      <c r="AR508" s="4"/>
      <c r="AS508" s="5"/>
      <c r="AT508" s="4"/>
      <c r="AU508" s="5"/>
      <c r="AV508" s="5"/>
      <c r="AW508" s="5"/>
      <c r="AX508" s="5"/>
      <c r="AY508" s="5"/>
      <c r="AZ508" s="5"/>
      <c r="BA508" s="5"/>
      <c r="BB508" s="5"/>
      <c r="BC508" s="4"/>
      <c r="BD508" s="4"/>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4"/>
      <c r="GG508" s="4"/>
      <c r="GH508" s="5"/>
      <c r="GI508" s="5"/>
      <c r="GJ508" s="5"/>
      <c r="GK508" s="5"/>
      <c r="GL508" s="5"/>
      <c r="GM508" s="5"/>
      <c r="GN508" s="5"/>
      <c r="GO508" s="5"/>
      <c r="GP508" s="5"/>
      <c r="GQ508" s="5"/>
    </row>
    <row r="509" spans="1:199" ht="15.7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4"/>
      <c r="AR509" s="4"/>
      <c r="AS509" s="5"/>
      <c r="AT509" s="4"/>
      <c r="AU509" s="5"/>
      <c r="AV509" s="5"/>
      <c r="AW509" s="5"/>
      <c r="AX509" s="5"/>
      <c r="AY509" s="5"/>
      <c r="AZ509" s="5"/>
      <c r="BA509" s="5"/>
      <c r="BB509" s="5"/>
      <c r="BC509" s="4"/>
      <c r="BD509" s="4"/>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4"/>
      <c r="GG509" s="4"/>
      <c r="GH509" s="5"/>
      <c r="GI509" s="5"/>
      <c r="GJ509" s="5"/>
      <c r="GK509" s="5"/>
      <c r="GL509" s="5"/>
      <c r="GM509" s="5"/>
      <c r="GN509" s="5"/>
      <c r="GO509" s="5"/>
      <c r="GP509" s="5"/>
      <c r="GQ509" s="5"/>
    </row>
    <row r="510" spans="1:199" ht="15.7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4"/>
      <c r="AR510" s="4"/>
      <c r="AS510" s="5"/>
      <c r="AT510" s="4"/>
      <c r="AU510" s="5"/>
      <c r="AV510" s="5"/>
      <c r="AW510" s="5"/>
      <c r="AX510" s="5"/>
      <c r="AY510" s="5"/>
      <c r="AZ510" s="5"/>
      <c r="BA510" s="5"/>
      <c r="BB510" s="5"/>
      <c r="BC510" s="4"/>
      <c r="BD510" s="4"/>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4"/>
      <c r="GG510" s="4"/>
      <c r="GH510" s="5"/>
      <c r="GI510" s="5"/>
      <c r="GJ510" s="5"/>
      <c r="GK510" s="5"/>
      <c r="GL510" s="5"/>
      <c r="GM510" s="5"/>
      <c r="GN510" s="5"/>
      <c r="GO510" s="5"/>
      <c r="GP510" s="5"/>
      <c r="GQ510" s="5"/>
    </row>
    <row r="511" spans="1:199" ht="15.7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4"/>
      <c r="AR511" s="4"/>
      <c r="AS511" s="5"/>
      <c r="AT511" s="4"/>
      <c r="AU511" s="5"/>
      <c r="AV511" s="5"/>
      <c r="AW511" s="5"/>
      <c r="AX511" s="5"/>
      <c r="AY511" s="5"/>
      <c r="AZ511" s="5"/>
      <c r="BA511" s="5"/>
      <c r="BB511" s="5"/>
      <c r="BC511" s="4"/>
      <c r="BD511" s="4"/>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4"/>
      <c r="GG511" s="4"/>
      <c r="GH511" s="5"/>
      <c r="GI511" s="5"/>
      <c r="GJ511" s="5"/>
      <c r="GK511" s="5"/>
      <c r="GL511" s="5"/>
      <c r="GM511" s="5"/>
      <c r="GN511" s="5"/>
      <c r="GO511" s="5"/>
      <c r="GP511" s="5"/>
      <c r="GQ511" s="5"/>
    </row>
    <row r="512" spans="1:199" ht="15.7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4"/>
      <c r="AR512" s="4"/>
      <c r="AS512" s="5"/>
      <c r="AT512" s="4"/>
      <c r="AU512" s="5"/>
      <c r="AV512" s="5"/>
      <c r="AW512" s="5"/>
      <c r="AX512" s="5"/>
      <c r="AY512" s="5"/>
      <c r="AZ512" s="5"/>
      <c r="BA512" s="5"/>
      <c r="BB512" s="5"/>
      <c r="BC512" s="4"/>
      <c r="BD512" s="4"/>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4"/>
      <c r="GG512" s="4"/>
      <c r="GH512" s="5"/>
      <c r="GI512" s="5"/>
      <c r="GJ512" s="5"/>
      <c r="GK512" s="5"/>
      <c r="GL512" s="5"/>
      <c r="GM512" s="5"/>
      <c r="GN512" s="5"/>
      <c r="GO512" s="5"/>
      <c r="GP512" s="5"/>
      <c r="GQ512" s="5"/>
    </row>
    <row r="513" spans="1:199" ht="15.7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4"/>
      <c r="AR513" s="4"/>
      <c r="AS513" s="5"/>
      <c r="AT513" s="4"/>
      <c r="AU513" s="5"/>
      <c r="AV513" s="5"/>
      <c r="AW513" s="5"/>
      <c r="AX513" s="5"/>
      <c r="AY513" s="5"/>
      <c r="AZ513" s="5"/>
      <c r="BA513" s="5"/>
      <c r="BB513" s="5"/>
      <c r="BC513" s="4"/>
      <c r="BD513" s="4"/>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4"/>
      <c r="GG513" s="4"/>
      <c r="GH513" s="5"/>
      <c r="GI513" s="5"/>
      <c r="GJ513" s="5"/>
      <c r="GK513" s="5"/>
      <c r="GL513" s="5"/>
      <c r="GM513" s="5"/>
      <c r="GN513" s="5"/>
      <c r="GO513" s="5"/>
      <c r="GP513" s="5"/>
      <c r="GQ513" s="5"/>
    </row>
    <row r="514" spans="1:199" ht="15.7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4"/>
      <c r="AR514" s="4"/>
      <c r="AS514" s="5"/>
      <c r="AT514" s="4"/>
      <c r="AU514" s="5"/>
      <c r="AV514" s="5"/>
      <c r="AW514" s="5"/>
      <c r="AX514" s="5"/>
      <c r="AY514" s="5"/>
      <c r="AZ514" s="5"/>
      <c r="BA514" s="5"/>
      <c r="BB514" s="5"/>
      <c r="BC514" s="4"/>
      <c r="BD514" s="4"/>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4"/>
      <c r="GG514" s="4"/>
      <c r="GH514" s="5"/>
      <c r="GI514" s="5"/>
      <c r="GJ514" s="5"/>
      <c r="GK514" s="5"/>
      <c r="GL514" s="5"/>
      <c r="GM514" s="5"/>
      <c r="GN514" s="5"/>
      <c r="GO514" s="5"/>
      <c r="GP514" s="5"/>
      <c r="GQ514" s="5"/>
    </row>
    <row r="515" spans="1:199" ht="15.7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4"/>
      <c r="AR515" s="4"/>
      <c r="AS515" s="5"/>
      <c r="AT515" s="4"/>
      <c r="AU515" s="5"/>
      <c r="AV515" s="5"/>
      <c r="AW515" s="5"/>
      <c r="AX515" s="5"/>
      <c r="AY515" s="5"/>
      <c r="AZ515" s="5"/>
      <c r="BA515" s="5"/>
      <c r="BB515" s="5"/>
      <c r="BC515" s="4"/>
      <c r="BD515" s="4"/>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4"/>
      <c r="GG515" s="4"/>
      <c r="GH515" s="5"/>
      <c r="GI515" s="5"/>
      <c r="GJ515" s="5"/>
      <c r="GK515" s="5"/>
      <c r="GL515" s="5"/>
      <c r="GM515" s="5"/>
      <c r="GN515" s="5"/>
      <c r="GO515" s="5"/>
      <c r="GP515" s="5"/>
      <c r="GQ515" s="5"/>
    </row>
    <row r="516" spans="1:199" ht="15.7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4"/>
      <c r="AR516" s="4"/>
      <c r="AS516" s="5"/>
      <c r="AT516" s="4"/>
      <c r="AU516" s="5"/>
      <c r="AV516" s="5"/>
      <c r="AW516" s="5"/>
      <c r="AX516" s="5"/>
      <c r="AY516" s="5"/>
      <c r="AZ516" s="5"/>
      <c r="BA516" s="5"/>
      <c r="BB516" s="5"/>
      <c r="BC516" s="4"/>
      <c r="BD516" s="4"/>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4"/>
      <c r="GG516" s="4"/>
      <c r="GH516" s="5"/>
      <c r="GI516" s="5"/>
      <c r="GJ516" s="5"/>
      <c r="GK516" s="5"/>
      <c r="GL516" s="5"/>
      <c r="GM516" s="5"/>
      <c r="GN516" s="5"/>
      <c r="GO516" s="5"/>
      <c r="GP516" s="5"/>
      <c r="GQ516" s="5"/>
    </row>
    <row r="517" spans="1:199" ht="15.7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4"/>
      <c r="AR517" s="4"/>
      <c r="AS517" s="5"/>
      <c r="AT517" s="4"/>
      <c r="AU517" s="5"/>
      <c r="AV517" s="5"/>
      <c r="AW517" s="5"/>
      <c r="AX517" s="5"/>
      <c r="AY517" s="5"/>
      <c r="AZ517" s="5"/>
      <c r="BA517" s="5"/>
      <c r="BB517" s="5"/>
      <c r="BC517" s="4"/>
      <c r="BD517" s="4"/>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4"/>
      <c r="GG517" s="4"/>
      <c r="GH517" s="5"/>
      <c r="GI517" s="5"/>
      <c r="GJ517" s="5"/>
      <c r="GK517" s="5"/>
      <c r="GL517" s="5"/>
      <c r="GM517" s="5"/>
      <c r="GN517" s="5"/>
      <c r="GO517" s="5"/>
      <c r="GP517" s="5"/>
      <c r="GQ517" s="5"/>
    </row>
    <row r="518" spans="1:199" ht="15.7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4"/>
      <c r="AR518" s="4"/>
      <c r="AS518" s="5"/>
      <c r="AT518" s="4"/>
      <c r="AU518" s="5"/>
      <c r="AV518" s="5"/>
      <c r="AW518" s="5"/>
      <c r="AX518" s="5"/>
      <c r="AY518" s="5"/>
      <c r="AZ518" s="5"/>
      <c r="BA518" s="5"/>
      <c r="BB518" s="5"/>
      <c r="BC518" s="4"/>
      <c r="BD518" s="4"/>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4"/>
      <c r="GG518" s="4"/>
      <c r="GH518" s="5"/>
      <c r="GI518" s="5"/>
      <c r="GJ518" s="5"/>
      <c r="GK518" s="5"/>
      <c r="GL518" s="5"/>
      <c r="GM518" s="5"/>
      <c r="GN518" s="5"/>
      <c r="GO518" s="5"/>
      <c r="GP518" s="5"/>
      <c r="GQ518" s="5"/>
    </row>
    <row r="519" spans="1:199" ht="15.7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4"/>
      <c r="AR519" s="4"/>
      <c r="AS519" s="5"/>
      <c r="AT519" s="4"/>
      <c r="AU519" s="5"/>
      <c r="AV519" s="5"/>
      <c r="AW519" s="5"/>
      <c r="AX519" s="5"/>
      <c r="AY519" s="5"/>
      <c r="AZ519" s="5"/>
      <c r="BA519" s="5"/>
      <c r="BB519" s="5"/>
      <c r="BC519" s="4"/>
      <c r="BD519" s="4"/>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4"/>
      <c r="GG519" s="4"/>
      <c r="GH519" s="5"/>
      <c r="GI519" s="5"/>
      <c r="GJ519" s="5"/>
      <c r="GK519" s="5"/>
      <c r="GL519" s="5"/>
      <c r="GM519" s="5"/>
      <c r="GN519" s="5"/>
      <c r="GO519" s="5"/>
      <c r="GP519" s="5"/>
      <c r="GQ519" s="5"/>
    </row>
    <row r="520" spans="1:199" ht="15.7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4"/>
      <c r="AR520" s="4"/>
      <c r="AS520" s="5"/>
      <c r="AT520" s="4"/>
      <c r="AU520" s="5"/>
      <c r="AV520" s="5"/>
      <c r="AW520" s="5"/>
      <c r="AX520" s="5"/>
      <c r="AY520" s="5"/>
      <c r="AZ520" s="5"/>
      <c r="BA520" s="5"/>
      <c r="BB520" s="5"/>
      <c r="BC520" s="4"/>
      <c r="BD520" s="4"/>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4"/>
      <c r="GG520" s="4"/>
      <c r="GH520" s="5"/>
      <c r="GI520" s="5"/>
      <c r="GJ520" s="5"/>
      <c r="GK520" s="5"/>
      <c r="GL520" s="5"/>
      <c r="GM520" s="5"/>
      <c r="GN520" s="5"/>
      <c r="GO520" s="5"/>
      <c r="GP520" s="5"/>
      <c r="GQ520" s="5"/>
    </row>
    <row r="521" spans="1:199" ht="15.7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4"/>
      <c r="AR521" s="4"/>
      <c r="AS521" s="5"/>
      <c r="AT521" s="4"/>
      <c r="AU521" s="5"/>
      <c r="AV521" s="5"/>
      <c r="AW521" s="5"/>
      <c r="AX521" s="5"/>
      <c r="AY521" s="5"/>
      <c r="AZ521" s="5"/>
      <c r="BA521" s="5"/>
      <c r="BB521" s="5"/>
      <c r="BC521" s="4"/>
      <c r="BD521" s="4"/>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4"/>
      <c r="GG521" s="4"/>
      <c r="GH521" s="5"/>
      <c r="GI521" s="5"/>
      <c r="GJ521" s="5"/>
      <c r="GK521" s="5"/>
      <c r="GL521" s="5"/>
      <c r="GM521" s="5"/>
      <c r="GN521" s="5"/>
      <c r="GO521" s="5"/>
      <c r="GP521" s="5"/>
      <c r="GQ521" s="5"/>
    </row>
    <row r="522" spans="1:199" ht="15.7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4"/>
      <c r="AR522" s="4"/>
      <c r="AS522" s="5"/>
      <c r="AT522" s="4"/>
      <c r="AU522" s="5"/>
      <c r="AV522" s="5"/>
      <c r="AW522" s="5"/>
      <c r="AX522" s="5"/>
      <c r="AY522" s="5"/>
      <c r="AZ522" s="5"/>
      <c r="BA522" s="5"/>
      <c r="BB522" s="5"/>
      <c r="BC522" s="4"/>
      <c r="BD522" s="4"/>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4"/>
      <c r="GG522" s="4"/>
      <c r="GH522" s="5"/>
      <c r="GI522" s="5"/>
      <c r="GJ522" s="5"/>
      <c r="GK522" s="5"/>
      <c r="GL522" s="5"/>
      <c r="GM522" s="5"/>
      <c r="GN522" s="5"/>
      <c r="GO522" s="5"/>
      <c r="GP522" s="5"/>
      <c r="GQ522" s="5"/>
    </row>
    <row r="523" spans="1:199" ht="15.7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4"/>
      <c r="AR523" s="4"/>
      <c r="AS523" s="5"/>
      <c r="AT523" s="4"/>
      <c r="AU523" s="5"/>
      <c r="AV523" s="5"/>
      <c r="AW523" s="5"/>
      <c r="AX523" s="5"/>
      <c r="AY523" s="5"/>
      <c r="AZ523" s="5"/>
      <c r="BA523" s="5"/>
      <c r="BB523" s="5"/>
      <c r="BC523" s="4"/>
      <c r="BD523" s="4"/>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4"/>
      <c r="GG523" s="4"/>
      <c r="GH523" s="5"/>
      <c r="GI523" s="5"/>
      <c r="GJ523" s="5"/>
      <c r="GK523" s="5"/>
      <c r="GL523" s="5"/>
      <c r="GM523" s="5"/>
      <c r="GN523" s="5"/>
      <c r="GO523" s="5"/>
      <c r="GP523" s="5"/>
      <c r="GQ523" s="5"/>
    </row>
    <row r="524" spans="1:199" ht="15.7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4"/>
      <c r="AR524" s="4"/>
      <c r="AS524" s="5"/>
      <c r="AT524" s="4"/>
      <c r="AU524" s="5"/>
      <c r="AV524" s="5"/>
      <c r="AW524" s="5"/>
      <c r="AX524" s="5"/>
      <c r="AY524" s="5"/>
      <c r="AZ524" s="5"/>
      <c r="BA524" s="5"/>
      <c r="BB524" s="5"/>
      <c r="BC524" s="4"/>
      <c r="BD524" s="4"/>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4"/>
      <c r="GG524" s="4"/>
      <c r="GH524" s="5"/>
      <c r="GI524" s="5"/>
      <c r="GJ524" s="5"/>
      <c r="GK524" s="5"/>
      <c r="GL524" s="5"/>
      <c r="GM524" s="5"/>
      <c r="GN524" s="5"/>
      <c r="GO524" s="5"/>
      <c r="GP524" s="5"/>
      <c r="GQ524" s="5"/>
    </row>
    <row r="525" spans="1:199" ht="15.7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4"/>
      <c r="AR525" s="4"/>
      <c r="AS525" s="5"/>
      <c r="AT525" s="4"/>
      <c r="AU525" s="5"/>
      <c r="AV525" s="5"/>
      <c r="AW525" s="5"/>
      <c r="AX525" s="5"/>
      <c r="AY525" s="5"/>
      <c r="AZ525" s="5"/>
      <c r="BA525" s="5"/>
      <c r="BB525" s="5"/>
      <c r="BC525" s="4"/>
      <c r="BD525" s="4"/>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4"/>
      <c r="GG525" s="4"/>
      <c r="GH525" s="5"/>
      <c r="GI525" s="5"/>
      <c r="GJ525" s="5"/>
      <c r="GK525" s="5"/>
      <c r="GL525" s="5"/>
      <c r="GM525" s="5"/>
      <c r="GN525" s="5"/>
      <c r="GO525" s="5"/>
      <c r="GP525" s="5"/>
      <c r="GQ525" s="5"/>
    </row>
    <row r="526" spans="1:199" ht="15.7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4"/>
      <c r="AR526" s="4"/>
      <c r="AS526" s="5"/>
      <c r="AT526" s="4"/>
      <c r="AU526" s="5"/>
      <c r="AV526" s="5"/>
      <c r="AW526" s="5"/>
      <c r="AX526" s="5"/>
      <c r="AY526" s="5"/>
      <c r="AZ526" s="5"/>
      <c r="BA526" s="5"/>
      <c r="BB526" s="5"/>
      <c r="BC526" s="4"/>
      <c r="BD526" s="4"/>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5"/>
      <c r="FU526" s="5"/>
      <c r="FV526" s="5"/>
      <c r="FW526" s="5"/>
      <c r="FX526" s="5"/>
      <c r="FY526" s="5"/>
      <c r="FZ526" s="5"/>
      <c r="GA526" s="5"/>
      <c r="GB526" s="5"/>
      <c r="GC526" s="5"/>
      <c r="GD526" s="5"/>
      <c r="GE526" s="5"/>
      <c r="GF526" s="4"/>
      <c r="GG526" s="4"/>
      <c r="GH526" s="5"/>
      <c r="GI526" s="5"/>
      <c r="GJ526" s="5"/>
      <c r="GK526" s="5"/>
      <c r="GL526" s="5"/>
      <c r="GM526" s="5"/>
      <c r="GN526" s="5"/>
      <c r="GO526" s="5"/>
      <c r="GP526" s="5"/>
      <c r="GQ526" s="5"/>
    </row>
    <row r="527" spans="1:199" ht="15.7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4"/>
      <c r="AR527" s="4"/>
      <c r="AS527" s="5"/>
      <c r="AT527" s="4"/>
      <c r="AU527" s="5"/>
      <c r="AV527" s="5"/>
      <c r="AW527" s="5"/>
      <c r="AX527" s="5"/>
      <c r="AY527" s="5"/>
      <c r="AZ527" s="5"/>
      <c r="BA527" s="5"/>
      <c r="BB527" s="5"/>
      <c r="BC527" s="4"/>
      <c r="BD527" s="4"/>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4"/>
      <c r="GG527" s="4"/>
      <c r="GH527" s="5"/>
      <c r="GI527" s="5"/>
      <c r="GJ527" s="5"/>
      <c r="GK527" s="5"/>
      <c r="GL527" s="5"/>
      <c r="GM527" s="5"/>
      <c r="GN527" s="5"/>
      <c r="GO527" s="5"/>
      <c r="GP527" s="5"/>
      <c r="GQ527" s="5"/>
    </row>
    <row r="528" spans="1:199" ht="15.7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4"/>
      <c r="AR528" s="4"/>
      <c r="AS528" s="5"/>
      <c r="AT528" s="4"/>
      <c r="AU528" s="5"/>
      <c r="AV528" s="5"/>
      <c r="AW528" s="5"/>
      <c r="AX528" s="5"/>
      <c r="AY528" s="5"/>
      <c r="AZ528" s="5"/>
      <c r="BA528" s="5"/>
      <c r="BB528" s="5"/>
      <c r="BC528" s="4"/>
      <c r="BD528" s="4"/>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4"/>
      <c r="GG528" s="4"/>
      <c r="GH528" s="5"/>
      <c r="GI528" s="5"/>
      <c r="GJ528" s="5"/>
      <c r="GK528" s="5"/>
      <c r="GL528" s="5"/>
      <c r="GM528" s="5"/>
      <c r="GN528" s="5"/>
      <c r="GO528" s="5"/>
      <c r="GP528" s="5"/>
      <c r="GQ528" s="5"/>
    </row>
    <row r="529" spans="1:199" ht="15.7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4"/>
      <c r="AR529" s="4"/>
      <c r="AS529" s="5"/>
      <c r="AT529" s="4"/>
      <c r="AU529" s="5"/>
      <c r="AV529" s="5"/>
      <c r="AW529" s="5"/>
      <c r="AX529" s="5"/>
      <c r="AY529" s="5"/>
      <c r="AZ529" s="5"/>
      <c r="BA529" s="5"/>
      <c r="BB529" s="5"/>
      <c r="BC529" s="4"/>
      <c r="BD529" s="4"/>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4"/>
      <c r="GG529" s="4"/>
      <c r="GH529" s="5"/>
      <c r="GI529" s="5"/>
      <c r="GJ529" s="5"/>
      <c r="GK529" s="5"/>
      <c r="GL529" s="5"/>
      <c r="GM529" s="5"/>
      <c r="GN529" s="5"/>
      <c r="GO529" s="5"/>
      <c r="GP529" s="5"/>
      <c r="GQ529" s="5"/>
    </row>
    <row r="530" spans="1:199" ht="15.7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4"/>
      <c r="AR530" s="4"/>
      <c r="AS530" s="5"/>
      <c r="AT530" s="4"/>
      <c r="AU530" s="5"/>
      <c r="AV530" s="5"/>
      <c r="AW530" s="5"/>
      <c r="AX530" s="5"/>
      <c r="AY530" s="5"/>
      <c r="AZ530" s="5"/>
      <c r="BA530" s="5"/>
      <c r="BB530" s="5"/>
      <c r="BC530" s="4"/>
      <c r="BD530" s="4"/>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4"/>
      <c r="GG530" s="4"/>
      <c r="GH530" s="5"/>
      <c r="GI530" s="5"/>
      <c r="GJ530" s="5"/>
      <c r="GK530" s="5"/>
      <c r="GL530" s="5"/>
      <c r="GM530" s="5"/>
      <c r="GN530" s="5"/>
      <c r="GO530" s="5"/>
      <c r="GP530" s="5"/>
      <c r="GQ530" s="5"/>
    </row>
    <row r="531" spans="1:199" ht="15.7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4"/>
      <c r="AR531" s="4"/>
      <c r="AS531" s="5"/>
      <c r="AT531" s="4"/>
      <c r="AU531" s="5"/>
      <c r="AV531" s="5"/>
      <c r="AW531" s="5"/>
      <c r="AX531" s="5"/>
      <c r="AY531" s="5"/>
      <c r="AZ531" s="5"/>
      <c r="BA531" s="5"/>
      <c r="BB531" s="5"/>
      <c r="BC531" s="4"/>
      <c r="BD531" s="4"/>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4"/>
      <c r="GG531" s="4"/>
      <c r="GH531" s="5"/>
      <c r="GI531" s="5"/>
      <c r="GJ531" s="5"/>
      <c r="GK531" s="5"/>
      <c r="GL531" s="5"/>
      <c r="GM531" s="5"/>
      <c r="GN531" s="5"/>
      <c r="GO531" s="5"/>
      <c r="GP531" s="5"/>
      <c r="GQ531" s="5"/>
    </row>
    <row r="532" spans="1:199" ht="15.7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4"/>
      <c r="AR532" s="4"/>
      <c r="AS532" s="5"/>
      <c r="AT532" s="4"/>
      <c r="AU532" s="5"/>
      <c r="AV532" s="5"/>
      <c r="AW532" s="5"/>
      <c r="AX532" s="5"/>
      <c r="AY532" s="5"/>
      <c r="AZ532" s="5"/>
      <c r="BA532" s="5"/>
      <c r="BB532" s="5"/>
      <c r="BC532" s="4"/>
      <c r="BD532" s="4"/>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4"/>
      <c r="GG532" s="4"/>
      <c r="GH532" s="5"/>
      <c r="GI532" s="5"/>
      <c r="GJ532" s="5"/>
      <c r="GK532" s="5"/>
      <c r="GL532" s="5"/>
      <c r="GM532" s="5"/>
      <c r="GN532" s="5"/>
      <c r="GO532" s="5"/>
      <c r="GP532" s="5"/>
      <c r="GQ532" s="5"/>
    </row>
    <row r="533" spans="1:199" ht="15.7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4"/>
      <c r="AR533" s="4"/>
      <c r="AS533" s="5"/>
      <c r="AT533" s="4"/>
      <c r="AU533" s="5"/>
      <c r="AV533" s="5"/>
      <c r="AW533" s="5"/>
      <c r="AX533" s="5"/>
      <c r="AY533" s="5"/>
      <c r="AZ533" s="5"/>
      <c r="BA533" s="5"/>
      <c r="BB533" s="5"/>
      <c r="BC533" s="4"/>
      <c r="BD533" s="4"/>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4"/>
      <c r="GG533" s="4"/>
      <c r="GH533" s="5"/>
      <c r="GI533" s="5"/>
      <c r="GJ533" s="5"/>
      <c r="GK533" s="5"/>
      <c r="GL533" s="5"/>
      <c r="GM533" s="5"/>
      <c r="GN533" s="5"/>
      <c r="GO533" s="5"/>
      <c r="GP533" s="5"/>
      <c r="GQ533" s="5"/>
    </row>
    <row r="534" spans="1:199" ht="15.7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4"/>
      <c r="AR534" s="4"/>
      <c r="AS534" s="5"/>
      <c r="AT534" s="4"/>
      <c r="AU534" s="5"/>
      <c r="AV534" s="5"/>
      <c r="AW534" s="5"/>
      <c r="AX534" s="5"/>
      <c r="AY534" s="5"/>
      <c r="AZ534" s="5"/>
      <c r="BA534" s="5"/>
      <c r="BB534" s="5"/>
      <c r="BC534" s="4"/>
      <c r="BD534" s="4"/>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4"/>
      <c r="GG534" s="4"/>
      <c r="GH534" s="5"/>
      <c r="GI534" s="5"/>
      <c r="GJ534" s="5"/>
      <c r="GK534" s="5"/>
      <c r="GL534" s="5"/>
      <c r="GM534" s="5"/>
      <c r="GN534" s="5"/>
      <c r="GO534" s="5"/>
      <c r="GP534" s="5"/>
      <c r="GQ534" s="5"/>
    </row>
    <row r="535" spans="1:199" ht="15.7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4"/>
      <c r="AR535" s="4"/>
      <c r="AS535" s="5"/>
      <c r="AT535" s="4"/>
      <c r="AU535" s="5"/>
      <c r="AV535" s="5"/>
      <c r="AW535" s="5"/>
      <c r="AX535" s="5"/>
      <c r="AY535" s="5"/>
      <c r="AZ535" s="5"/>
      <c r="BA535" s="5"/>
      <c r="BB535" s="5"/>
      <c r="BC535" s="4"/>
      <c r="BD535" s="4"/>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4"/>
      <c r="GG535" s="4"/>
      <c r="GH535" s="5"/>
      <c r="GI535" s="5"/>
      <c r="GJ535" s="5"/>
      <c r="GK535" s="5"/>
      <c r="GL535" s="5"/>
      <c r="GM535" s="5"/>
      <c r="GN535" s="5"/>
      <c r="GO535" s="5"/>
      <c r="GP535" s="5"/>
      <c r="GQ535" s="5"/>
    </row>
    <row r="536" spans="1:199" ht="15.7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4"/>
      <c r="AR536" s="4"/>
      <c r="AS536" s="5"/>
      <c r="AT536" s="4"/>
      <c r="AU536" s="5"/>
      <c r="AV536" s="5"/>
      <c r="AW536" s="5"/>
      <c r="AX536" s="5"/>
      <c r="AY536" s="5"/>
      <c r="AZ536" s="5"/>
      <c r="BA536" s="5"/>
      <c r="BB536" s="5"/>
      <c r="BC536" s="4"/>
      <c r="BD536" s="4"/>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4"/>
      <c r="GG536" s="4"/>
      <c r="GH536" s="5"/>
      <c r="GI536" s="5"/>
      <c r="GJ536" s="5"/>
      <c r="GK536" s="5"/>
      <c r="GL536" s="5"/>
      <c r="GM536" s="5"/>
      <c r="GN536" s="5"/>
      <c r="GO536" s="5"/>
      <c r="GP536" s="5"/>
      <c r="GQ536" s="5"/>
    </row>
    <row r="537" spans="1:199" ht="15.7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4"/>
      <c r="AR537" s="4"/>
      <c r="AS537" s="5"/>
      <c r="AT537" s="4"/>
      <c r="AU537" s="5"/>
      <c r="AV537" s="5"/>
      <c r="AW537" s="5"/>
      <c r="AX537" s="5"/>
      <c r="AY537" s="5"/>
      <c r="AZ537" s="5"/>
      <c r="BA537" s="5"/>
      <c r="BB537" s="5"/>
      <c r="BC537" s="4"/>
      <c r="BD537" s="4"/>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4"/>
      <c r="GG537" s="4"/>
      <c r="GH537" s="5"/>
      <c r="GI537" s="5"/>
      <c r="GJ537" s="5"/>
      <c r="GK537" s="5"/>
      <c r="GL537" s="5"/>
      <c r="GM537" s="5"/>
      <c r="GN537" s="5"/>
      <c r="GO537" s="5"/>
      <c r="GP537" s="5"/>
      <c r="GQ537" s="5"/>
    </row>
    <row r="538" spans="1:199" ht="15.7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4"/>
      <c r="AR538" s="4"/>
      <c r="AS538" s="5"/>
      <c r="AT538" s="4"/>
      <c r="AU538" s="5"/>
      <c r="AV538" s="5"/>
      <c r="AW538" s="5"/>
      <c r="AX538" s="5"/>
      <c r="AY538" s="5"/>
      <c r="AZ538" s="5"/>
      <c r="BA538" s="5"/>
      <c r="BB538" s="5"/>
      <c r="BC538" s="4"/>
      <c r="BD538" s="4"/>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4"/>
      <c r="GG538" s="4"/>
      <c r="GH538" s="5"/>
      <c r="GI538" s="5"/>
      <c r="GJ538" s="5"/>
      <c r="GK538" s="5"/>
      <c r="GL538" s="5"/>
      <c r="GM538" s="5"/>
      <c r="GN538" s="5"/>
      <c r="GO538" s="5"/>
      <c r="GP538" s="5"/>
      <c r="GQ538" s="5"/>
    </row>
    <row r="539" spans="1:199" ht="15.7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4"/>
      <c r="AR539" s="4"/>
      <c r="AS539" s="5"/>
      <c r="AT539" s="4"/>
      <c r="AU539" s="5"/>
      <c r="AV539" s="5"/>
      <c r="AW539" s="5"/>
      <c r="AX539" s="5"/>
      <c r="AY539" s="5"/>
      <c r="AZ539" s="5"/>
      <c r="BA539" s="5"/>
      <c r="BB539" s="5"/>
      <c r="BC539" s="4"/>
      <c r="BD539" s="4"/>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4"/>
      <c r="GG539" s="4"/>
      <c r="GH539" s="5"/>
      <c r="GI539" s="5"/>
      <c r="GJ539" s="5"/>
      <c r="GK539" s="5"/>
      <c r="GL539" s="5"/>
      <c r="GM539" s="5"/>
      <c r="GN539" s="5"/>
      <c r="GO539" s="5"/>
      <c r="GP539" s="5"/>
      <c r="GQ539" s="5"/>
    </row>
    <row r="540" spans="1:199" ht="15.7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4"/>
      <c r="AR540" s="4"/>
      <c r="AS540" s="5"/>
      <c r="AT540" s="4"/>
      <c r="AU540" s="5"/>
      <c r="AV540" s="5"/>
      <c r="AW540" s="5"/>
      <c r="AX540" s="5"/>
      <c r="AY540" s="5"/>
      <c r="AZ540" s="5"/>
      <c r="BA540" s="5"/>
      <c r="BB540" s="5"/>
      <c r="BC540" s="4"/>
      <c r="BD540" s="4"/>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4"/>
      <c r="GG540" s="4"/>
      <c r="GH540" s="5"/>
      <c r="GI540" s="5"/>
      <c r="GJ540" s="5"/>
      <c r="GK540" s="5"/>
      <c r="GL540" s="5"/>
      <c r="GM540" s="5"/>
      <c r="GN540" s="5"/>
      <c r="GO540" s="5"/>
      <c r="GP540" s="5"/>
      <c r="GQ540" s="5"/>
    </row>
    <row r="541" spans="1:199" ht="15.7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4"/>
      <c r="AR541" s="4"/>
      <c r="AS541" s="5"/>
      <c r="AT541" s="4"/>
      <c r="AU541" s="5"/>
      <c r="AV541" s="5"/>
      <c r="AW541" s="5"/>
      <c r="AX541" s="5"/>
      <c r="AY541" s="5"/>
      <c r="AZ541" s="5"/>
      <c r="BA541" s="5"/>
      <c r="BB541" s="5"/>
      <c r="BC541" s="4"/>
      <c r="BD541" s="4"/>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4"/>
      <c r="GG541" s="4"/>
      <c r="GH541" s="5"/>
      <c r="GI541" s="5"/>
      <c r="GJ541" s="5"/>
      <c r="GK541" s="5"/>
      <c r="GL541" s="5"/>
      <c r="GM541" s="5"/>
      <c r="GN541" s="5"/>
      <c r="GO541" s="5"/>
      <c r="GP541" s="5"/>
      <c r="GQ541" s="5"/>
    </row>
    <row r="542" spans="1:199" ht="15.7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4"/>
      <c r="AR542" s="4"/>
      <c r="AS542" s="5"/>
      <c r="AT542" s="4"/>
      <c r="AU542" s="5"/>
      <c r="AV542" s="5"/>
      <c r="AW542" s="5"/>
      <c r="AX542" s="5"/>
      <c r="AY542" s="5"/>
      <c r="AZ542" s="5"/>
      <c r="BA542" s="5"/>
      <c r="BB542" s="5"/>
      <c r="BC542" s="4"/>
      <c r="BD542" s="4"/>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4"/>
      <c r="GG542" s="4"/>
      <c r="GH542" s="5"/>
      <c r="GI542" s="5"/>
      <c r="GJ542" s="5"/>
      <c r="GK542" s="5"/>
      <c r="GL542" s="5"/>
      <c r="GM542" s="5"/>
      <c r="GN542" s="5"/>
      <c r="GO542" s="5"/>
      <c r="GP542" s="5"/>
      <c r="GQ542" s="5"/>
    </row>
    <row r="543" spans="1:199" ht="15.7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4"/>
      <c r="AR543" s="4"/>
      <c r="AS543" s="5"/>
      <c r="AT543" s="4"/>
      <c r="AU543" s="5"/>
      <c r="AV543" s="5"/>
      <c r="AW543" s="5"/>
      <c r="AX543" s="5"/>
      <c r="AY543" s="5"/>
      <c r="AZ543" s="5"/>
      <c r="BA543" s="5"/>
      <c r="BB543" s="5"/>
      <c r="BC543" s="4"/>
      <c r="BD543" s="4"/>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4"/>
      <c r="GG543" s="4"/>
      <c r="GH543" s="5"/>
      <c r="GI543" s="5"/>
      <c r="GJ543" s="5"/>
      <c r="GK543" s="5"/>
      <c r="GL543" s="5"/>
      <c r="GM543" s="5"/>
      <c r="GN543" s="5"/>
      <c r="GO543" s="5"/>
      <c r="GP543" s="5"/>
      <c r="GQ543" s="5"/>
    </row>
    <row r="544" spans="1:199" ht="15.7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4"/>
      <c r="AR544" s="4"/>
      <c r="AS544" s="5"/>
      <c r="AT544" s="4"/>
      <c r="AU544" s="5"/>
      <c r="AV544" s="5"/>
      <c r="AW544" s="5"/>
      <c r="AX544" s="5"/>
      <c r="AY544" s="5"/>
      <c r="AZ544" s="5"/>
      <c r="BA544" s="5"/>
      <c r="BB544" s="5"/>
      <c r="BC544" s="4"/>
      <c r="BD544" s="4"/>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4"/>
      <c r="GG544" s="4"/>
      <c r="GH544" s="5"/>
      <c r="GI544" s="5"/>
      <c r="GJ544" s="5"/>
      <c r="GK544" s="5"/>
      <c r="GL544" s="5"/>
      <c r="GM544" s="5"/>
      <c r="GN544" s="5"/>
      <c r="GO544" s="5"/>
      <c r="GP544" s="5"/>
      <c r="GQ544" s="5"/>
    </row>
    <row r="545" spans="1:199" ht="15.7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4"/>
      <c r="AR545" s="4"/>
      <c r="AS545" s="5"/>
      <c r="AT545" s="4"/>
      <c r="AU545" s="5"/>
      <c r="AV545" s="5"/>
      <c r="AW545" s="5"/>
      <c r="AX545" s="5"/>
      <c r="AY545" s="5"/>
      <c r="AZ545" s="5"/>
      <c r="BA545" s="5"/>
      <c r="BB545" s="5"/>
      <c r="BC545" s="4"/>
      <c r="BD545" s="4"/>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4"/>
      <c r="GG545" s="4"/>
      <c r="GH545" s="5"/>
      <c r="GI545" s="5"/>
      <c r="GJ545" s="5"/>
      <c r="GK545" s="5"/>
      <c r="GL545" s="5"/>
      <c r="GM545" s="5"/>
      <c r="GN545" s="5"/>
      <c r="GO545" s="5"/>
      <c r="GP545" s="5"/>
      <c r="GQ545" s="5"/>
    </row>
    <row r="546" spans="1:199" ht="15.7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4"/>
      <c r="AR546" s="4"/>
      <c r="AS546" s="5"/>
      <c r="AT546" s="4"/>
      <c r="AU546" s="5"/>
      <c r="AV546" s="5"/>
      <c r="AW546" s="5"/>
      <c r="AX546" s="5"/>
      <c r="AY546" s="5"/>
      <c r="AZ546" s="5"/>
      <c r="BA546" s="5"/>
      <c r="BB546" s="5"/>
      <c r="BC546" s="4"/>
      <c r="BD546" s="4"/>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4"/>
      <c r="GG546" s="4"/>
      <c r="GH546" s="5"/>
      <c r="GI546" s="5"/>
      <c r="GJ546" s="5"/>
      <c r="GK546" s="5"/>
      <c r="GL546" s="5"/>
      <c r="GM546" s="5"/>
      <c r="GN546" s="5"/>
      <c r="GO546" s="5"/>
      <c r="GP546" s="5"/>
      <c r="GQ546" s="5"/>
    </row>
    <row r="547" spans="1:199" ht="15.7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4"/>
      <c r="AR547" s="4"/>
      <c r="AS547" s="5"/>
      <c r="AT547" s="4"/>
      <c r="AU547" s="5"/>
      <c r="AV547" s="5"/>
      <c r="AW547" s="5"/>
      <c r="AX547" s="5"/>
      <c r="AY547" s="5"/>
      <c r="AZ547" s="5"/>
      <c r="BA547" s="5"/>
      <c r="BB547" s="5"/>
      <c r="BC547" s="4"/>
      <c r="BD547" s="4"/>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4"/>
      <c r="GG547" s="4"/>
      <c r="GH547" s="5"/>
      <c r="GI547" s="5"/>
      <c r="GJ547" s="5"/>
      <c r="GK547" s="5"/>
      <c r="GL547" s="5"/>
      <c r="GM547" s="5"/>
      <c r="GN547" s="5"/>
      <c r="GO547" s="5"/>
      <c r="GP547" s="5"/>
      <c r="GQ547" s="5"/>
    </row>
    <row r="548" spans="1:199" ht="15.7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4"/>
      <c r="AR548" s="4"/>
      <c r="AS548" s="5"/>
      <c r="AT548" s="4"/>
      <c r="AU548" s="5"/>
      <c r="AV548" s="5"/>
      <c r="AW548" s="5"/>
      <c r="AX548" s="5"/>
      <c r="AY548" s="5"/>
      <c r="AZ548" s="5"/>
      <c r="BA548" s="5"/>
      <c r="BB548" s="5"/>
      <c r="BC548" s="4"/>
      <c r="BD548" s="4"/>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4"/>
      <c r="GG548" s="4"/>
      <c r="GH548" s="5"/>
      <c r="GI548" s="5"/>
      <c r="GJ548" s="5"/>
      <c r="GK548" s="5"/>
      <c r="GL548" s="5"/>
      <c r="GM548" s="5"/>
      <c r="GN548" s="5"/>
      <c r="GO548" s="5"/>
      <c r="GP548" s="5"/>
      <c r="GQ548" s="5"/>
    </row>
    <row r="549" spans="1:199" ht="15.7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4"/>
      <c r="AR549" s="4"/>
      <c r="AS549" s="5"/>
      <c r="AT549" s="4"/>
      <c r="AU549" s="5"/>
      <c r="AV549" s="5"/>
      <c r="AW549" s="5"/>
      <c r="AX549" s="5"/>
      <c r="AY549" s="5"/>
      <c r="AZ549" s="5"/>
      <c r="BA549" s="5"/>
      <c r="BB549" s="5"/>
      <c r="BC549" s="4"/>
      <c r="BD549" s="4"/>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4"/>
      <c r="GG549" s="4"/>
      <c r="GH549" s="5"/>
      <c r="GI549" s="5"/>
      <c r="GJ549" s="5"/>
      <c r="GK549" s="5"/>
      <c r="GL549" s="5"/>
      <c r="GM549" s="5"/>
      <c r="GN549" s="5"/>
      <c r="GO549" s="5"/>
      <c r="GP549" s="5"/>
      <c r="GQ549" s="5"/>
    </row>
    <row r="550" spans="1:199" ht="15.7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4"/>
      <c r="AR550" s="4"/>
      <c r="AS550" s="5"/>
      <c r="AT550" s="4"/>
      <c r="AU550" s="5"/>
      <c r="AV550" s="5"/>
      <c r="AW550" s="5"/>
      <c r="AX550" s="5"/>
      <c r="AY550" s="5"/>
      <c r="AZ550" s="5"/>
      <c r="BA550" s="5"/>
      <c r="BB550" s="5"/>
      <c r="BC550" s="4"/>
      <c r="BD550" s="4"/>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4"/>
      <c r="GG550" s="4"/>
      <c r="GH550" s="5"/>
      <c r="GI550" s="5"/>
      <c r="GJ550" s="5"/>
      <c r="GK550" s="5"/>
      <c r="GL550" s="5"/>
      <c r="GM550" s="5"/>
      <c r="GN550" s="5"/>
      <c r="GO550" s="5"/>
      <c r="GP550" s="5"/>
      <c r="GQ550" s="5"/>
    </row>
    <row r="551" spans="1:199" ht="15.7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4"/>
      <c r="AR551" s="4"/>
      <c r="AS551" s="5"/>
      <c r="AT551" s="4"/>
      <c r="AU551" s="5"/>
      <c r="AV551" s="5"/>
      <c r="AW551" s="5"/>
      <c r="AX551" s="5"/>
      <c r="AY551" s="5"/>
      <c r="AZ551" s="5"/>
      <c r="BA551" s="5"/>
      <c r="BB551" s="5"/>
      <c r="BC551" s="4"/>
      <c r="BD551" s="4"/>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4"/>
      <c r="GG551" s="4"/>
      <c r="GH551" s="5"/>
      <c r="GI551" s="5"/>
      <c r="GJ551" s="5"/>
      <c r="GK551" s="5"/>
      <c r="GL551" s="5"/>
      <c r="GM551" s="5"/>
      <c r="GN551" s="5"/>
      <c r="GO551" s="5"/>
      <c r="GP551" s="5"/>
      <c r="GQ551" s="5"/>
    </row>
    <row r="552" spans="1:199" ht="15.7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4"/>
      <c r="AR552" s="4"/>
      <c r="AS552" s="5"/>
      <c r="AT552" s="4"/>
      <c r="AU552" s="5"/>
      <c r="AV552" s="5"/>
      <c r="AW552" s="5"/>
      <c r="AX552" s="5"/>
      <c r="AY552" s="5"/>
      <c r="AZ552" s="5"/>
      <c r="BA552" s="5"/>
      <c r="BB552" s="5"/>
      <c r="BC552" s="4"/>
      <c r="BD552" s="4"/>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4"/>
      <c r="GG552" s="4"/>
      <c r="GH552" s="5"/>
      <c r="GI552" s="5"/>
      <c r="GJ552" s="5"/>
      <c r="GK552" s="5"/>
      <c r="GL552" s="5"/>
      <c r="GM552" s="5"/>
      <c r="GN552" s="5"/>
      <c r="GO552" s="5"/>
      <c r="GP552" s="5"/>
      <c r="GQ552" s="5"/>
    </row>
    <row r="553" spans="1:199" ht="15.7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4"/>
      <c r="AR553" s="4"/>
      <c r="AS553" s="5"/>
      <c r="AT553" s="4"/>
      <c r="AU553" s="5"/>
      <c r="AV553" s="5"/>
      <c r="AW553" s="5"/>
      <c r="AX553" s="5"/>
      <c r="AY553" s="5"/>
      <c r="AZ553" s="5"/>
      <c r="BA553" s="5"/>
      <c r="BB553" s="5"/>
      <c r="BC553" s="4"/>
      <c r="BD553" s="4"/>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4"/>
      <c r="GG553" s="4"/>
      <c r="GH553" s="5"/>
      <c r="GI553" s="5"/>
      <c r="GJ553" s="5"/>
      <c r="GK553" s="5"/>
      <c r="GL553" s="5"/>
      <c r="GM553" s="5"/>
      <c r="GN553" s="5"/>
      <c r="GO553" s="5"/>
      <c r="GP553" s="5"/>
      <c r="GQ553" s="5"/>
    </row>
    <row r="554" spans="1:199" ht="15.7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4"/>
      <c r="AR554" s="4"/>
      <c r="AS554" s="5"/>
      <c r="AT554" s="4"/>
      <c r="AU554" s="5"/>
      <c r="AV554" s="5"/>
      <c r="AW554" s="5"/>
      <c r="AX554" s="5"/>
      <c r="AY554" s="5"/>
      <c r="AZ554" s="5"/>
      <c r="BA554" s="5"/>
      <c r="BB554" s="5"/>
      <c r="BC554" s="4"/>
      <c r="BD554" s="4"/>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4"/>
      <c r="GG554" s="4"/>
      <c r="GH554" s="5"/>
      <c r="GI554" s="5"/>
      <c r="GJ554" s="5"/>
      <c r="GK554" s="5"/>
      <c r="GL554" s="5"/>
      <c r="GM554" s="5"/>
      <c r="GN554" s="5"/>
      <c r="GO554" s="5"/>
      <c r="GP554" s="5"/>
      <c r="GQ554" s="5"/>
    </row>
    <row r="555" spans="1:199" ht="15.7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4"/>
      <c r="AR555" s="4"/>
      <c r="AS555" s="5"/>
      <c r="AT555" s="4"/>
      <c r="AU555" s="5"/>
      <c r="AV555" s="5"/>
      <c r="AW555" s="5"/>
      <c r="AX555" s="5"/>
      <c r="AY555" s="5"/>
      <c r="AZ555" s="5"/>
      <c r="BA555" s="5"/>
      <c r="BB555" s="5"/>
      <c r="BC555" s="4"/>
      <c r="BD555" s="4"/>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4"/>
      <c r="GG555" s="4"/>
      <c r="GH555" s="5"/>
      <c r="GI555" s="5"/>
      <c r="GJ555" s="5"/>
      <c r="GK555" s="5"/>
      <c r="GL555" s="5"/>
      <c r="GM555" s="5"/>
      <c r="GN555" s="5"/>
      <c r="GO555" s="5"/>
      <c r="GP555" s="5"/>
      <c r="GQ555" s="5"/>
    </row>
    <row r="556" spans="1:199" ht="15.7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4"/>
      <c r="AR556" s="4"/>
      <c r="AS556" s="5"/>
      <c r="AT556" s="4"/>
      <c r="AU556" s="5"/>
      <c r="AV556" s="5"/>
      <c r="AW556" s="5"/>
      <c r="AX556" s="5"/>
      <c r="AY556" s="5"/>
      <c r="AZ556" s="5"/>
      <c r="BA556" s="5"/>
      <c r="BB556" s="5"/>
      <c r="BC556" s="4"/>
      <c r="BD556" s="4"/>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4"/>
      <c r="GG556" s="4"/>
      <c r="GH556" s="5"/>
      <c r="GI556" s="5"/>
      <c r="GJ556" s="5"/>
      <c r="GK556" s="5"/>
      <c r="GL556" s="5"/>
      <c r="GM556" s="5"/>
      <c r="GN556" s="5"/>
      <c r="GO556" s="5"/>
      <c r="GP556" s="5"/>
      <c r="GQ556" s="5"/>
    </row>
    <row r="557" spans="1:199" ht="15.7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4"/>
      <c r="AR557" s="4"/>
      <c r="AS557" s="5"/>
      <c r="AT557" s="4"/>
      <c r="AU557" s="5"/>
      <c r="AV557" s="5"/>
      <c r="AW557" s="5"/>
      <c r="AX557" s="5"/>
      <c r="AY557" s="5"/>
      <c r="AZ557" s="5"/>
      <c r="BA557" s="5"/>
      <c r="BB557" s="5"/>
      <c r="BC557" s="4"/>
      <c r="BD557" s="4"/>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4"/>
      <c r="GG557" s="4"/>
      <c r="GH557" s="5"/>
      <c r="GI557" s="5"/>
      <c r="GJ557" s="5"/>
      <c r="GK557" s="5"/>
      <c r="GL557" s="5"/>
      <c r="GM557" s="5"/>
      <c r="GN557" s="5"/>
      <c r="GO557" s="5"/>
      <c r="GP557" s="5"/>
      <c r="GQ557" s="5"/>
    </row>
    <row r="558" spans="1:199" ht="15.7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4"/>
      <c r="AR558" s="4"/>
      <c r="AS558" s="5"/>
      <c r="AT558" s="4"/>
      <c r="AU558" s="5"/>
      <c r="AV558" s="5"/>
      <c r="AW558" s="5"/>
      <c r="AX558" s="5"/>
      <c r="AY558" s="5"/>
      <c r="AZ558" s="5"/>
      <c r="BA558" s="5"/>
      <c r="BB558" s="5"/>
      <c r="BC558" s="4"/>
      <c r="BD558" s="4"/>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4"/>
      <c r="GG558" s="4"/>
      <c r="GH558" s="5"/>
      <c r="GI558" s="5"/>
      <c r="GJ558" s="5"/>
      <c r="GK558" s="5"/>
      <c r="GL558" s="5"/>
      <c r="GM558" s="5"/>
      <c r="GN558" s="5"/>
      <c r="GO558" s="5"/>
      <c r="GP558" s="5"/>
      <c r="GQ558" s="5"/>
    </row>
    <row r="559" spans="1:199" ht="15.7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4"/>
      <c r="AR559" s="4"/>
      <c r="AS559" s="5"/>
      <c r="AT559" s="4"/>
      <c r="AU559" s="5"/>
      <c r="AV559" s="5"/>
      <c r="AW559" s="5"/>
      <c r="AX559" s="5"/>
      <c r="AY559" s="5"/>
      <c r="AZ559" s="5"/>
      <c r="BA559" s="5"/>
      <c r="BB559" s="5"/>
      <c r="BC559" s="4"/>
      <c r="BD559" s="4"/>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4"/>
      <c r="GG559" s="4"/>
      <c r="GH559" s="5"/>
      <c r="GI559" s="5"/>
      <c r="GJ559" s="5"/>
      <c r="GK559" s="5"/>
      <c r="GL559" s="5"/>
      <c r="GM559" s="5"/>
      <c r="GN559" s="5"/>
      <c r="GO559" s="5"/>
      <c r="GP559" s="5"/>
      <c r="GQ559" s="5"/>
    </row>
    <row r="560" spans="1:199" ht="15.7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4"/>
      <c r="AR560" s="4"/>
      <c r="AS560" s="5"/>
      <c r="AT560" s="4"/>
      <c r="AU560" s="5"/>
      <c r="AV560" s="5"/>
      <c r="AW560" s="5"/>
      <c r="AX560" s="5"/>
      <c r="AY560" s="5"/>
      <c r="AZ560" s="5"/>
      <c r="BA560" s="5"/>
      <c r="BB560" s="5"/>
      <c r="BC560" s="4"/>
      <c r="BD560" s="4"/>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4"/>
      <c r="GG560" s="4"/>
      <c r="GH560" s="5"/>
      <c r="GI560" s="5"/>
      <c r="GJ560" s="5"/>
      <c r="GK560" s="5"/>
      <c r="GL560" s="5"/>
      <c r="GM560" s="5"/>
      <c r="GN560" s="5"/>
      <c r="GO560" s="5"/>
      <c r="GP560" s="5"/>
      <c r="GQ560" s="5"/>
    </row>
    <row r="561" spans="1:199" ht="15.7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4"/>
      <c r="AR561" s="4"/>
      <c r="AS561" s="5"/>
      <c r="AT561" s="4"/>
      <c r="AU561" s="5"/>
      <c r="AV561" s="5"/>
      <c r="AW561" s="5"/>
      <c r="AX561" s="5"/>
      <c r="AY561" s="5"/>
      <c r="AZ561" s="5"/>
      <c r="BA561" s="5"/>
      <c r="BB561" s="5"/>
      <c r="BC561" s="4"/>
      <c r="BD561" s="4"/>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4"/>
      <c r="GG561" s="4"/>
      <c r="GH561" s="5"/>
      <c r="GI561" s="5"/>
      <c r="GJ561" s="5"/>
      <c r="GK561" s="5"/>
      <c r="GL561" s="5"/>
      <c r="GM561" s="5"/>
      <c r="GN561" s="5"/>
      <c r="GO561" s="5"/>
      <c r="GP561" s="5"/>
      <c r="GQ561" s="5"/>
    </row>
    <row r="562" spans="1:199" ht="15.7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4"/>
      <c r="AR562" s="4"/>
      <c r="AS562" s="5"/>
      <c r="AT562" s="4"/>
      <c r="AU562" s="5"/>
      <c r="AV562" s="5"/>
      <c r="AW562" s="5"/>
      <c r="AX562" s="5"/>
      <c r="AY562" s="5"/>
      <c r="AZ562" s="5"/>
      <c r="BA562" s="5"/>
      <c r="BB562" s="5"/>
      <c r="BC562" s="4"/>
      <c r="BD562" s="4"/>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4"/>
      <c r="GG562" s="4"/>
      <c r="GH562" s="5"/>
      <c r="GI562" s="5"/>
      <c r="GJ562" s="5"/>
      <c r="GK562" s="5"/>
      <c r="GL562" s="5"/>
      <c r="GM562" s="5"/>
      <c r="GN562" s="5"/>
      <c r="GO562" s="5"/>
      <c r="GP562" s="5"/>
      <c r="GQ562" s="5"/>
    </row>
    <row r="563" spans="1:199" ht="15.7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4"/>
      <c r="AR563" s="4"/>
      <c r="AS563" s="5"/>
      <c r="AT563" s="4"/>
      <c r="AU563" s="5"/>
      <c r="AV563" s="5"/>
      <c r="AW563" s="5"/>
      <c r="AX563" s="5"/>
      <c r="AY563" s="5"/>
      <c r="AZ563" s="5"/>
      <c r="BA563" s="5"/>
      <c r="BB563" s="5"/>
      <c r="BC563" s="4"/>
      <c r="BD563" s="4"/>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4"/>
      <c r="GG563" s="4"/>
      <c r="GH563" s="5"/>
      <c r="GI563" s="5"/>
      <c r="GJ563" s="5"/>
      <c r="GK563" s="5"/>
      <c r="GL563" s="5"/>
      <c r="GM563" s="5"/>
      <c r="GN563" s="5"/>
      <c r="GO563" s="5"/>
      <c r="GP563" s="5"/>
      <c r="GQ563" s="5"/>
    </row>
    <row r="564" spans="1:199" ht="15.7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4"/>
      <c r="AR564" s="4"/>
      <c r="AS564" s="5"/>
      <c r="AT564" s="4"/>
      <c r="AU564" s="5"/>
      <c r="AV564" s="5"/>
      <c r="AW564" s="5"/>
      <c r="AX564" s="5"/>
      <c r="AY564" s="5"/>
      <c r="AZ564" s="5"/>
      <c r="BA564" s="5"/>
      <c r="BB564" s="5"/>
      <c r="BC564" s="4"/>
      <c r="BD564" s="4"/>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4"/>
      <c r="GG564" s="4"/>
      <c r="GH564" s="5"/>
      <c r="GI564" s="5"/>
      <c r="GJ564" s="5"/>
      <c r="GK564" s="5"/>
      <c r="GL564" s="5"/>
      <c r="GM564" s="5"/>
      <c r="GN564" s="5"/>
      <c r="GO564" s="5"/>
      <c r="GP564" s="5"/>
      <c r="GQ564" s="5"/>
    </row>
    <row r="565" spans="1:199" ht="15.7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4"/>
      <c r="AR565" s="4"/>
      <c r="AS565" s="5"/>
      <c r="AT565" s="4"/>
      <c r="AU565" s="5"/>
      <c r="AV565" s="5"/>
      <c r="AW565" s="5"/>
      <c r="AX565" s="5"/>
      <c r="AY565" s="5"/>
      <c r="AZ565" s="5"/>
      <c r="BA565" s="5"/>
      <c r="BB565" s="5"/>
      <c r="BC565" s="4"/>
      <c r="BD565" s="4"/>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4"/>
      <c r="GG565" s="4"/>
      <c r="GH565" s="5"/>
      <c r="GI565" s="5"/>
      <c r="GJ565" s="5"/>
      <c r="GK565" s="5"/>
      <c r="GL565" s="5"/>
      <c r="GM565" s="5"/>
      <c r="GN565" s="5"/>
      <c r="GO565" s="5"/>
      <c r="GP565" s="5"/>
      <c r="GQ565" s="5"/>
    </row>
    <row r="566" spans="1:199" ht="15.7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4"/>
      <c r="AR566" s="4"/>
      <c r="AS566" s="5"/>
      <c r="AT566" s="4"/>
      <c r="AU566" s="5"/>
      <c r="AV566" s="5"/>
      <c r="AW566" s="5"/>
      <c r="AX566" s="5"/>
      <c r="AY566" s="5"/>
      <c r="AZ566" s="5"/>
      <c r="BA566" s="5"/>
      <c r="BB566" s="5"/>
      <c r="BC566" s="4"/>
      <c r="BD566" s="4"/>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4"/>
      <c r="GG566" s="4"/>
      <c r="GH566" s="5"/>
      <c r="GI566" s="5"/>
      <c r="GJ566" s="5"/>
      <c r="GK566" s="5"/>
      <c r="GL566" s="5"/>
      <c r="GM566" s="5"/>
      <c r="GN566" s="5"/>
      <c r="GO566" s="5"/>
      <c r="GP566" s="5"/>
      <c r="GQ566" s="5"/>
    </row>
    <row r="567" spans="1:199" ht="15.7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4"/>
      <c r="AR567" s="4"/>
      <c r="AS567" s="5"/>
      <c r="AT567" s="4"/>
      <c r="AU567" s="5"/>
      <c r="AV567" s="5"/>
      <c r="AW567" s="5"/>
      <c r="AX567" s="5"/>
      <c r="AY567" s="5"/>
      <c r="AZ567" s="5"/>
      <c r="BA567" s="5"/>
      <c r="BB567" s="5"/>
      <c r="BC567" s="4"/>
      <c r="BD567" s="4"/>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4"/>
      <c r="GG567" s="4"/>
      <c r="GH567" s="5"/>
      <c r="GI567" s="5"/>
      <c r="GJ567" s="5"/>
      <c r="GK567" s="5"/>
      <c r="GL567" s="5"/>
      <c r="GM567" s="5"/>
      <c r="GN567" s="5"/>
      <c r="GO567" s="5"/>
      <c r="GP567" s="5"/>
      <c r="GQ567" s="5"/>
    </row>
    <row r="568" spans="1:199" ht="15.7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4"/>
      <c r="AR568" s="4"/>
      <c r="AS568" s="5"/>
      <c r="AT568" s="4"/>
      <c r="AU568" s="5"/>
      <c r="AV568" s="5"/>
      <c r="AW568" s="5"/>
      <c r="AX568" s="5"/>
      <c r="AY568" s="5"/>
      <c r="AZ568" s="5"/>
      <c r="BA568" s="5"/>
      <c r="BB568" s="5"/>
      <c r="BC568" s="4"/>
      <c r="BD568" s="4"/>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4"/>
      <c r="GG568" s="4"/>
      <c r="GH568" s="5"/>
      <c r="GI568" s="5"/>
      <c r="GJ568" s="5"/>
      <c r="GK568" s="5"/>
      <c r="GL568" s="5"/>
      <c r="GM568" s="5"/>
      <c r="GN568" s="5"/>
      <c r="GO568" s="5"/>
      <c r="GP568" s="5"/>
      <c r="GQ568" s="5"/>
    </row>
    <row r="569" spans="1:199" ht="15.7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4"/>
      <c r="AR569" s="4"/>
      <c r="AS569" s="5"/>
      <c r="AT569" s="4"/>
      <c r="AU569" s="5"/>
      <c r="AV569" s="5"/>
      <c r="AW569" s="5"/>
      <c r="AX569" s="5"/>
      <c r="AY569" s="5"/>
      <c r="AZ569" s="5"/>
      <c r="BA569" s="5"/>
      <c r="BB569" s="5"/>
      <c r="BC569" s="4"/>
      <c r="BD569" s="4"/>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4"/>
      <c r="GG569" s="4"/>
      <c r="GH569" s="5"/>
      <c r="GI569" s="5"/>
      <c r="GJ569" s="5"/>
      <c r="GK569" s="5"/>
      <c r="GL569" s="5"/>
      <c r="GM569" s="5"/>
      <c r="GN569" s="5"/>
      <c r="GO569" s="5"/>
      <c r="GP569" s="5"/>
      <c r="GQ569" s="5"/>
    </row>
    <row r="570" spans="1:199" ht="15.7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4"/>
      <c r="AR570" s="4"/>
      <c r="AS570" s="5"/>
      <c r="AT570" s="4"/>
      <c r="AU570" s="5"/>
      <c r="AV570" s="5"/>
      <c r="AW570" s="5"/>
      <c r="AX570" s="5"/>
      <c r="AY570" s="5"/>
      <c r="AZ570" s="5"/>
      <c r="BA570" s="5"/>
      <c r="BB570" s="5"/>
      <c r="BC570" s="4"/>
      <c r="BD570" s="4"/>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4"/>
      <c r="GG570" s="4"/>
      <c r="GH570" s="5"/>
      <c r="GI570" s="5"/>
      <c r="GJ570" s="5"/>
      <c r="GK570" s="5"/>
      <c r="GL570" s="5"/>
      <c r="GM570" s="5"/>
      <c r="GN570" s="5"/>
      <c r="GO570" s="5"/>
      <c r="GP570" s="5"/>
      <c r="GQ570" s="5"/>
    </row>
    <row r="571" spans="1:199" ht="15.7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4"/>
      <c r="AR571" s="4"/>
      <c r="AS571" s="5"/>
      <c r="AT571" s="4"/>
      <c r="AU571" s="5"/>
      <c r="AV571" s="5"/>
      <c r="AW571" s="5"/>
      <c r="AX571" s="5"/>
      <c r="AY571" s="5"/>
      <c r="AZ571" s="5"/>
      <c r="BA571" s="5"/>
      <c r="BB571" s="5"/>
      <c r="BC571" s="4"/>
      <c r="BD571" s="4"/>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4"/>
      <c r="GG571" s="4"/>
      <c r="GH571" s="5"/>
      <c r="GI571" s="5"/>
      <c r="GJ571" s="5"/>
      <c r="GK571" s="5"/>
      <c r="GL571" s="5"/>
      <c r="GM571" s="5"/>
      <c r="GN571" s="5"/>
      <c r="GO571" s="5"/>
      <c r="GP571" s="5"/>
      <c r="GQ571" s="5"/>
    </row>
    <row r="572" spans="1:199" ht="15.7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4"/>
      <c r="AR572" s="4"/>
      <c r="AS572" s="5"/>
      <c r="AT572" s="4"/>
      <c r="AU572" s="5"/>
      <c r="AV572" s="5"/>
      <c r="AW572" s="5"/>
      <c r="AX572" s="5"/>
      <c r="AY572" s="5"/>
      <c r="AZ572" s="5"/>
      <c r="BA572" s="5"/>
      <c r="BB572" s="5"/>
      <c r="BC572" s="4"/>
      <c r="BD572" s="4"/>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4"/>
      <c r="GG572" s="4"/>
      <c r="GH572" s="5"/>
      <c r="GI572" s="5"/>
      <c r="GJ572" s="5"/>
      <c r="GK572" s="5"/>
      <c r="GL572" s="5"/>
      <c r="GM572" s="5"/>
      <c r="GN572" s="5"/>
      <c r="GO572" s="5"/>
      <c r="GP572" s="5"/>
      <c r="GQ572" s="5"/>
    </row>
    <row r="573" spans="1:199" ht="15.7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4"/>
      <c r="AR573" s="4"/>
      <c r="AS573" s="5"/>
      <c r="AT573" s="4"/>
      <c r="AU573" s="5"/>
      <c r="AV573" s="5"/>
      <c r="AW573" s="5"/>
      <c r="AX573" s="5"/>
      <c r="AY573" s="5"/>
      <c r="AZ573" s="5"/>
      <c r="BA573" s="5"/>
      <c r="BB573" s="5"/>
      <c r="BC573" s="4"/>
      <c r="BD573" s="4"/>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4"/>
      <c r="GG573" s="4"/>
      <c r="GH573" s="5"/>
      <c r="GI573" s="5"/>
      <c r="GJ573" s="5"/>
      <c r="GK573" s="5"/>
      <c r="GL573" s="5"/>
      <c r="GM573" s="5"/>
      <c r="GN573" s="5"/>
      <c r="GO573" s="5"/>
      <c r="GP573" s="5"/>
      <c r="GQ573" s="5"/>
    </row>
    <row r="574" spans="1:199" ht="15.7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4"/>
      <c r="AR574" s="4"/>
      <c r="AS574" s="5"/>
      <c r="AT574" s="4"/>
      <c r="AU574" s="5"/>
      <c r="AV574" s="5"/>
      <c r="AW574" s="5"/>
      <c r="AX574" s="5"/>
      <c r="AY574" s="5"/>
      <c r="AZ574" s="5"/>
      <c r="BA574" s="5"/>
      <c r="BB574" s="5"/>
      <c r="BC574" s="4"/>
      <c r="BD574" s="4"/>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4"/>
      <c r="GG574" s="4"/>
      <c r="GH574" s="5"/>
      <c r="GI574" s="5"/>
      <c r="GJ574" s="5"/>
      <c r="GK574" s="5"/>
      <c r="GL574" s="5"/>
      <c r="GM574" s="5"/>
      <c r="GN574" s="5"/>
      <c r="GO574" s="5"/>
      <c r="GP574" s="5"/>
      <c r="GQ574" s="5"/>
    </row>
    <row r="575" spans="1:199" ht="15.7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4"/>
      <c r="AR575" s="4"/>
      <c r="AS575" s="5"/>
      <c r="AT575" s="4"/>
      <c r="AU575" s="5"/>
      <c r="AV575" s="5"/>
      <c r="AW575" s="5"/>
      <c r="AX575" s="5"/>
      <c r="AY575" s="5"/>
      <c r="AZ575" s="5"/>
      <c r="BA575" s="5"/>
      <c r="BB575" s="5"/>
      <c r="BC575" s="4"/>
      <c r="BD575" s="4"/>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c r="FZ575" s="5"/>
      <c r="GA575" s="5"/>
      <c r="GB575" s="5"/>
      <c r="GC575" s="5"/>
      <c r="GD575" s="5"/>
      <c r="GE575" s="5"/>
      <c r="GF575" s="4"/>
      <c r="GG575" s="4"/>
      <c r="GH575" s="5"/>
      <c r="GI575" s="5"/>
      <c r="GJ575" s="5"/>
      <c r="GK575" s="5"/>
      <c r="GL575" s="5"/>
      <c r="GM575" s="5"/>
      <c r="GN575" s="5"/>
      <c r="GO575" s="5"/>
      <c r="GP575" s="5"/>
      <c r="GQ575" s="5"/>
    </row>
    <row r="576" spans="1:199" ht="15.7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4"/>
      <c r="AR576" s="4"/>
      <c r="AS576" s="5"/>
      <c r="AT576" s="4"/>
      <c r="AU576" s="5"/>
      <c r="AV576" s="5"/>
      <c r="AW576" s="5"/>
      <c r="AX576" s="5"/>
      <c r="AY576" s="5"/>
      <c r="AZ576" s="5"/>
      <c r="BA576" s="5"/>
      <c r="BB576" s="5"/>
      <c r="BC576" s="4"/>
      <c r="BD576" s="4"/>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4"/>
      <c r="GG576" s="4"/>
      <c r="GH576" s="5"/>
      <c r="GI576" s="5"/>
      <c r="GJ576" s="5"/>
      <c r="GK576" s="5"/>
      <c r="GL576" s="5"/>
      <c r="GM576" s="5"/>
      <c r="GN576" s="5"/>
      <c r="GO576" s="5"/>
      <c r="GP576" s="5"/>
      <c r="GQ576" s="5"/>
    </row>
    <row r="577" spans="1:199" ht="15.7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4"/>
      <c r="AR577" s="4"/>
      <c r="AS577" s="5"/>
      <c r="AT577" s="4"/>
      <c r="AU577" s="5"/>
      <c r="AV577" s="5"/>
      <c r="AW577" s="5"/>
      <c r="AX577" s="5"/>
      <c r="AY577" s="5"/>
      <c r="AZ577" s="5"/>
      <c r="BA577" s="5"/>
      <c r="BB577" s="5"/>
      <c r="BC577" s="4"/>
      <c r="BD577" s="4"/>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4"/>
      <c r="GG577" s="4"/>
      <c r="GH577" s="5"/>
      <c r="GI577" s="5"/>
      <c r="GJ577" s="5"/>
      <c r="GK577" s="5"/>
      <c r="GL577" s="5"/>
      <c r="GM577" s="5"/>
      <c r="GN577" s="5"/>
      <c r="GO577" s="5"/>
      <c r="GP577" s="5"/>
      <c r="GQ577" s="5"/>
    </row>
    <row r="578" spans="1:199" ht="15.7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4"/>
      <c r="AR578" s="4"/>
      <c r="AS578" s="5"/>
      <c r="AT578" s="4"/>
      <c r="AU578" s="5"/>
      <c r="AV578" s="5"/>
      <c r="AW578" s="5"/>
      <c r="AX578" s="5"/>
      <c r="AY578" s="5"/>
      <c r="AZ578" s="5"/>
      <c r="BA578" s="5"/>
      <c r="BB578" s="5"/>
      <c r="BC578" s="4"/>
      <c r="BD578" s="4"/>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4"/>
      <c r="GG578" s="4"/>
      <c r="GH578" s="5"/>
      <c r="GI578" s="5"/>
      <c r="GJ578" s="5"/>
      <c r="GK578" s="5"/>
      <c r="GL578" s="5"/>
      <c r="GM578" s="5"/>
      <c r="GN578" s="5"/>
      <c r="GO578" s="5"/>
      <c r="GP578" s="5"/>
      <c r="GQ578" s="5"/>
    </row>
    <row r="579" spans="1:199" ht="15.7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4"/>
      <c r="AR579" s="4"/>
      <c r="AS579" s="5"/>
      <c r="AT579" s="4"/>
      <c r="AU579" s="5"/>
      <c r="AV579" s="5"/>
      <c r="AW579" s="5"/>
      <c r="AX579" s="5"/>
      <c r="AY579" s="5"/>
      <c r="AZ579" s="5"/>
      <c r="BA579" s="5"/>
      <c r="BB579" s="5"/>
      <c r="BC579" s="4"/>
      <c r="BD579" s="4"/>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4"/>
      <c r="GG579" s="4"/>
      <c r="GH579" s="5"/>
      <c r="GI579" s="5"/>
      <c r="GJ579" s="5"/>
      <c r="GK579" s="5"/>
      <c r="GL579" s="5"/>
      <c r="GM579" s="5"/>
      <c r="GN579" s="5"/>
      <c r="GO579" s="5"/>
      <c r="GP579" s="5"/>
      <c r="GQ579" s="5"/>
    </row>
    <row r="580" spans="1:199" ht="15.7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4"/>
      <c r="AR580" s="4"/>
      <c r="AS580" s="5"/>
      <c r="AT580" s="4"/>
      <c r="AU580" s="5"/>
      <c r="AV580" s="5"/>
      <c r="AW580" s="5"/>
      <c r="AX580" s="5"/>
      <c r="AY580" s="5"/>
      <c r="AZ580" s="5"/>
      <c r="BA580" s="5"/>
      <c r="BB580" s="5"/>
      <c r="BC580" s="4"/>
      <c r="BD580" s="4"/>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4"/>
      <c r="GG580" s="4"/>
      <c r="GH580" s="5"/>
      <c r="GI580" s="5"/>
      <c r="GJ580" s="5"/>
      <c r="GK580" s="5"/>
      <c r="GL580" s="5"/>
      <c r="GM580" s="5"/>
      <c r="GN580" s="5"/>
      <c r="GO580" s="5"/>
      <c r="GP580" s="5"/>
      <c r="GQ580" s="5"/>
    </row>
    <row r="581" spans="1:199" ht="15.7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4"/>
      <c r="AR581" s="4"/>
      <c r="AS581" s="5"/>
      <c r="AT581" s="4"/>
      <c r="AU581" s="5"/>
      <c r="AV581" s="5"/>
      <c r="AW581" s="5"/>
      <c r="AX581" s="5"/>
      <c r="AY581" s="5"/>
      <c r="AZ581" s="5"/>
      <c r="BA581" s="5"/>
      <c r="BB581" s="5"/>
      <c r="BC581" s="4"/>
      <c r="BD581" s="4"/>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4"/>
      <c r="GG581" s="4"/>
      <c r="GH581" s="5"/>
      <c r="GI581" s="5"/>
      <c r="GJ581" s="5"/>
      <c r="GK581" s="5"/>
      <c r="GL581" s="5"/>
      <c r="GM581" s="5"/>
      <c r="GN581" s="5"/>
      <c r="GO581" s="5"/>
      <c r="GP581" s="5"/>
      <c r="GQ581" s="5"/>
    </row>
    <row r="582" spans="1:199" ht="15.7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4"/>
      <c r="AR582" s="4"/>
      <c r="AS582" s="5"/>
      <c r="AT582" s="4"/>
      <c r="AU582" s="5"/>
      <c r="AV582" s="5"/>
      <c r="AW582" s="5"/>
      <c r="AX582" s="5"/>
      <c r="AY582" s="5"/>
      <c r="AZ582" s="5"/>
      <c r="BA582" s="5"/>
      <c r="BB582" s="5"/>
      <c r="BC582" s="4"/>
      <c r="BD582" s="4"/>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4"/>
      <c r="GG582" s="4"/>
      <c r="GH582" s="5"/>
      <c r="GI582" s="5"/>
      <c r="GJ582" s="5"/>
      <c r="GK582" s="5"/>
      <c r="GL582" s="5"/>
      <c r="GM582" s="5"/>
      <c r="GN582" s="5"/>
      <c r="GO582" s="5"/>
      <c r="GP582" s="5"/>
      <c r="GQ582" s="5"/>
    </row>
    <row r="583" spans="1:199" ht="15.7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4"/>
      <c r="AR583" s="4"/>
      <c r="AS583" s="5"/>
      <c r="AT583" s="4"/>
      <c r="AU583" s="5"/>
      <c r="AV583" s="5"/>
      <c r="AW583" s="5"/>
      <c r="AX583" s="5"/>
      <c r="AY583" s="5"/>
      <c r="AZ583" s="5"/>
      <c r="BA583" s="5"/>
      <c r="BB583" s="5"/>
      <c r="BC583" s="4"/>
      <c r="BD583" s="4"/>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4"/>
      <c r="GG583" s="4"/>
      <c r="GH583" s="5"/>
      <c r="GI583" s="5"/>
      <c r="GJ583" s="5"/>
      <c r="GK583" s="5"/>
      <c r="GL583" s="5"/>
      <c r="GM583" s="5"/>
      <c r="GN583" s="5"/>
      <c r="GO583" s="5"/>
      <c r="GP583" s="5"/>
      <c r="GQ583" s="5"/>
    </row>
    <row r="584" spans="1:199" ht="15.7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4"/>
      <c r="AR584" s="4"/>
      <c r="AS584" s="5"/>
      <c r="AT584" s="4"/>
      <c r="AU584" s="5"/>
      <c r="AV584" s="5"/>
      <c r="AW584" s="5"/>
      <c r="AX584" s="5"/>
      <c r="AY584" s="5"/>
      <c r="AZ584" s="5"/>
      <c r="BA584" s="5"/>
      <c r="BB584" s="5"/>
      <c r="BC584" s="4"/>
      <c r="BD584" s="4"/>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4"/>
      <c r="GG584" s="4"/>
      <c r="GH584" s="5"/>
      <c r="GI584" s="5"/>
      <c r="GJ584" s="5"/>
      <c r="GK584" s="5"/>
      <c r="GL584" s="5"/>
      <c r="GM584" s="5"/>
      <c r="GN584" s="5"/>
      <c r="GO584" s="5"/>
      <c r="GP584" s="5"/>
      <c r="GQ584" s="5"/>
    </row>
    <row r="585" spans="1:199" ht="15.7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4"/>
      <c r="AR585" s="4"/>
      <c r="AS585" s="5"/>
      <c r="AT585" s="4"/>
      <c r="AU585" s="5"/>
      <c r="AV585" s="5"/>
      <c r="AW585" s="5"/>
      <c r="AX585" s="5"/>
      <c r="AY585" s="5"/>
      <c r="AZ585" s="5"/>
      <c r="BA585" s="5"/>
      <c r="BB585" s="5"/>
      <c r="BC585" s="4"/>
      <c r="BD585" s="4"/>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4"/>
      <c r="GG585" s="4"/>
      <c r="GH585" s="5"/>
      <c r="GI585" s="5"/>
      <c r="GJ585" s="5"/>
      <c r="GK585" s="5"/>
      <c r="GL585" s="5"/>
      <c r="GM585" s="5"/>
      <c r="GN585" s="5"/>
      <c r="GO585" s="5"/>
      <c r="GP585" s="5"/>
      <c r="GQ585" s="5"/>
    </row>
    <row r="586" spans="1:199" ht="15.7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4"/>
      <c r="AR586" s="4"/>
      <c r="AS586" s="5"/>
      <c r="AT586" s="4"/>
      <c r="AU586" s="5"/>
      <c r="AV586" s="5"/>
      <c r="AW586" s="5"/>
      <c r="AX586" s="5"/>
      <c r="AY586" s="5"/>
      <c r="AZ586" s="5"/>
      <c r="BA586" s="5"/>
      <c r="BB586" s="5"/>
      <c r="BC586" s="4"/>
      <c r="BD586" s="4"/>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4"/>
      <c r="GG586" s="4"/>
      <c r="GH586" s="5"/>
      <c r="GI586" s="5"/>
      <c r="GJ586" s="5"/>
      <c r="GK586" s="5"/>
      <c r="GL586" s="5"/>
      <c r="GM586" s="5"/>
      <c r="GN586" s="5"/>
      <c r="GO586" s="5"/>
      <c r="GP586" s="5"/>
      <c r="GQ586" s="5"/>
    </row>
    <row r="587" spans="1:199" ht="15.7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4"/>
      <c r="AR587" s="4"/>
      <c r="AS587" s="5"/>
      <c r="AT587" s="4"/>
      <c r="AU587" s="5"/>
      <c r="AV587" s="5"/>
      <c r="AW587" s="5"/>
      <c r="AX587" s="5"/>
      <c r="AY587" s="5"/>
      <c r="AZ587" s="5"/>
      <c r="BA587" s="5"/>
      <c r="BB587" s="5"/>
      <c r="BC587" s="4"/>
      <c r="BD587" s="4"/>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4"/>
      <c r="GG587" s="4"/>
      <c r="GH587" s="5"/>
      <c r="GI587" s="5"/>
      <c r="GJ587" s="5"/>
      <c r="GK587" s="5"/>
      <c r="GL587" s="5"/>
      <c r="GM587" s="5"/>
      <c r="GN587" s="5"/>
      <c r="GO587" s="5"/>
      <c r="GP587" s="5"/>
      <c r="GQ587" s="5"/>
    </row>
    <row r="588" spans="1:199" ht="15.7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4"/>
      <c r="AR588" s="4"/>
      <c r="AS588" s="5"/>
      <c r="AT588" s="4"/>
      <c r="AU588" s="5"/>
      <c r="AV588" s="5"/>
      <c r="AW588" s="5"/>
      <c r="AX588" s="5"/>
      <c r="AY588" s="5"/>
      <c r="AZ588" s="5"/>
      <c r="BA588" s="5"/>
      <c r="BB588" s="5"/>
      <c r="BC588" s="4"/>
      <c r="BD588" s="4"/>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4"/>
      <c r="GG588" s="4"/>
      <c r="GH588" s="5"/>
      <c r="GI588" s="5"/>
      <c r="GJ588" s="5"/>
      <c r="GK588" s="5"/>
      <c r="GL588" s="5"/>
      <c r="GM588" s="5"/>
      <c r="GN588" s="5"/>
      <c r="GO588" s="5"/>
      <c r="GP588" s="5"/>
      <c r="GQ588" s="5"/>
    </row>
    <row r="589" spans="1:199" ht="15.7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4"/>
      <c r="AR589" s="4"/>
      <c r="AS589" s="5"/>
      <c r="AT589" s="4"/>
      <c r="AU589" s="5"/>
      <c r="AV589" s="5"/>
      <c r="AW589" s="5"/>
      <c r="AX589" s="5"/>
      <c r="AY589" s="5"/>
      <c r="AZ589" s="5"/>
      <c r="BA589" s="5"/>
      <c r="BB589" s="5"/>
      <c r="BC589" s="4"/>
      <c r="BD589" s="4"/>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4"/>
      <c r="GG589" s="4"/>
      <c r="GH589" s="5"/>
      <c r="GI589" s="5"/>
      <c r="GJ589" s="5"/>
      <c r="GK589" s="5"/>
      <c r="GL589" s="5"/>
      <c r="GM589" s="5"/>
      <c r="GN589" s="5"/>
      <c r="GO589" s="5"/>
      <c r="GP589" s="5"/>
      <c r="GQ589" s="5"/>
    </row>
    <row r="590" spans="1:199" ht="15.7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4"/>
      <c r="AR590" s="4"/>
      <c r="AS590" s="5"/>
      <c r="AT590" s="4"/>
      <c r="AU590" s="5"/>
      <c r="AV590" s="5"/>
      <c r="AW590" s="5"/>
      <c r="AX590" s="5"/>
      <c r="AY590" s="5"/>
      <c r="AZ590" s="5"/>
      <c r="BA590" s="5"/>
      <c r="BB590" s="5"/>
      <c r="BC590" s="4"/>
      <c r="BD590" s="4"/>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4"/>
      <c r="GG590" s="4"/>
      <c r="GH590" s="5"/>
      <c r="GI590" s="5"/>
      <c r="GJ590" s="5"/>
      <c r="GK590" s="5"/>
      <c r="GL590" s="5"/>
      <c r="GM590" s="5"/>
      <c r="GN590" s="5"/>
      <c r="GO590" s="5"/>
      <c r="GP590" s="5"/>
      <c r="GQ590" s="5"/>
    </row>
    <row r="591" spans="1:199" ht="15.7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4"/>
      <c r="AR591" s="4"/>
      <c r="AS591" s="5"/>
      <c r="AT591" s="4"/>
      <c r="AU591" s="5"/>
      <c r="AV591" s="5"/>
      <c r="AW591" s="5"/>
      <c r="AX591" s="5"/>
      <c r="AY591" s="5"/>
      <c r="AZ591" s="5"/>
      <c r="BA591" s="5"/>
      <c r="BB591" s="5"/>
      <c r="BC591" s="4"/>
      <c r="BD591" s="4"/>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4"/>
      <c r="GG591" s="4"/>
      <c r="GH591" s="5"/>
      <c r="GI591" s="5"/>
      <c r="GJ591" s="5"/>
      <c r="GK591" s="5"/>
      <c r="GL591" s="5"/>
      <c r="GM591" s="5"/>
      <c r="GN591" s="5"/>
      <c r="GO591" s="5"/>
      <c r="GP591" s="5"/>
      <c r="GQ591" s="5"/>
    </row>
    <row r="592" spans="1:199" ht="15.7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4"/>
      <c r="AR592" s="4"/>
      <c r="AS592" s="5"/>
      <c r="AT592" s="4"/>
      <c r="AU592" s="5"/>
      <c r="AV592" s="5"/>
      <c r="AW592" s="5"/>
      <c r="AX592" s="5"/>
      <c r="AY592" s="5"/>
      <c r="AZ592" s="5"/>
      <c r="BA592" s="5"/>
      <c r="BB592" s="5"/>
      <c r="BC592" s="4"/>
      <c r="BD592" s="4"/>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4"/>
      <c r="GG592" s="4"/>
      <c r="GH592" s="5"/>
      <c r="GI592" s="5"/>
      <c r="GJ592" s="5"/>
      <c r="GK592" s="5"/>
      <c r="GL592" s="5"/>
      <c r="GM592" s="5"/>
      <c r="GN592" s="5"/>
      <c r="GO592" s="5"/>
      <c r="GP592" s="5"/>
      <c r="GQ592" s="5"/>
    </row>
    <row r="593" spans="1:199" ht="15.7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4"/>
      <c r="AR593" s="4"/>
      <c r="AS593" s="5"/>
      <c r="AT593" s="4"/>
      <c r="AU593" s="5"/>
      <c r="AV593" s="5"/>
      <c r="AW593" s="5"/>
      <c r="AX593" s="5"/>
      <c r="AY593" s="5"/>
      <c r="AZ593" s="5"/>
      <c r="BA593" s="5"/>
      <c r="BB593" s="5"/>
      <c r="BC593" s="4"/>
      <c r="BD593" s="4"/>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4"/>
      <c r="GG593" s="4"/>
      <c r="GH593" s="5"/>
      <c r="GI593" s="5"/>
      <c r="GJ593" s="5"/>
      <c r="GK593" s="5"/>
      <c r="GL593" s="5"/>
      <c r="GM593" s="5"/>
      <c r="GN593" s="5"/>
      <c r="GO593" s="5"/>
      <c r="GP593" s="5"/>
      <c r="GQ593" s="5"/>
    </row>
    <row r="594" spans="1:199" ht="15.7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4"/>
      <c r="AR594" s="4"/>
      <c r="AS594" s="5"/>
      <c r="AT594" s="4"/>
      <c r="AU594" s="5"/>
      <c r="AV594" s="5"/>
      <c r="AW594" s="5"/>
      <c r="AX594" s="5"/>
      <c r="AY594" s="5"/>
      <c r="AZ594" s="5"/>
      <c r="BA594" s="5"/>
      <c r="BB594" s="5"/>
      <c r="BC594" s="4"/>
      <c r="BD594" s="4"/>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4"/>
      <c r="GG594" s="4"/>
      <c r="GH594" s="5"/>
      <c r="GI594" s="5"/>
      <c r="GJ594" s="5"/>
      <c r="GK594" s="5"/>
      <c r="GL594" s="5"/>
      <c r="GM594" s="5"/>
      <c r="GN594" s="5"/>
      <c r="GO594" s="5"/>
      <c r="GP594" s="5"/>
      <c r="GQ594" s="5"/>
    </row>
    <row r="595" spans="1:199" ht="15.7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4"/>
      <c r="AR595" s="4"/>
      <c r="AS595" s="5"/>
      <c r="AT595" s="4"/>
      <c r="AU595" s="5"/>
      <c r="AV595" s="5"/>
      <c r="AW595" s="5"/>
      <c r="AX595" s="5"/>
      <c r="AY595" s="5"/>
      <c r="AZ595" s="5"/>
      <c r="BA595" s="5"/>
      <c r="BB595" s="5"/>
      <c r="BC595" s="4"/>
      <c r="BD595" s="4"/>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4"/>
      <c r="GG595" s="4"/>
      <c r="GH595" s="5"/>
      <c r="GI595" s="5"/>
      <c r="GJ595" s="5"/>
      <c r="GK595" s="5"/>
      <c r="GL595" s="5"/>
      <c r="GM595" s="5"/>
      <c r="GN595" s="5"/>
      <c r="GO595" s="5"/>
      <c r="GP595" s="5"/>
      <c r="GQ595" s="5"/>
    </row>
    <row r="596" spans="1:199" ht="15.7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4"/>
      <c r="AR596" s="4"/>
      <c r="AS596" s="5"/>
      <c r="AT596" s="4"/>
      <c r="AU596" s="5"/>
      <c r="AV596" s="5"/>
      <c r="AW596" s="5"/>
      <c r="AX596" s="5"/>
      <c r="AY596" s="5"/>
      <c r="AZ596" s="5"/>
      <c r="BA596" s="5"/>
      <c r="BB596" s="5"/>
      <c r="BC596" s="4"/>
      <c r="BD596" s="4"/>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4"/>
      <c r="GG596" s="4"/>
      <c r="GH596" s="5"/>
      <c r="GI596" s="5"/>
      <c r="GJ596" s="5"/>
      <c r="GK596" s="5"/>
      <c r="GL596" s="5"/>
      <c r="GM596" s="5"/>
      <c r="GN596" s="5"/>
      <c r="GO596" s="5"/>
      <c r="GP596" s="5"/>
      <c r="GQ596" s="5"/>
    </row>
    <row r="597" spans="1:199" ht="15.7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4"/>
      <c r="AR597" s="4"/>
      <c r="AS597" s="5"/>
      <c r="AT597" s="4"/>
      <c r="AU597" s="5"/>
      <c r="AV597" s="5"/>
      <c r="AW597" s="5"/>
      <c r="AX597" s="5"/>
      <c r="AY597" s="5"/>
      <c r="AZ597" s="5"/>
      <c r="BA597" s="5"/>
      <c r="BB597" s="5"/>
      <c r="BC597" s="4"/>
      <c r="BD597" s="4"/>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4"/>
      <c r="GG597" s="4"/>
      <c r="GH597" s="5"/>
      <c r="GI597" s="5"/>
      <c r="GJ597" s="5"/>
      <c r="GK597" s="5"/>
      <c r="GL597" s="5"/>
      <c r="GM597" s="5"/>
      <c r="GN597" s="5"/>
      <c r="GO597" s="5"/>
      <c r="GP597" s="5"/>
      <c r="GQ597" s="5"/>
    </row>
    <row r="598" spans="1:199" ht="15.7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4"/>
      <c r="AR598" s="4"/>
      <c r="AS598" s="5"/>
      <c r="AT598" s="4"/>
      <c r="AU598" s="5"/>
      <c r="AV598" s="5"/>
      <c r="AW598" s="5"/>
      <c r="AX598" s="5"/>
      <c r="AY598" s="5"/>
      <c r="AZ598" s="5"/>
      <c r="BA598" s="5"/>
      <c r="BB598" s="5"/>
      <c r="BC598" s="4"/>
      <c r="BD598" s="4"/>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4"/>
      <c r="GG598" s="4"/>
      <c r="GH598" s="5"/>
      <c r="GI598" s="5"/>
      <c r="GJ598" s="5"/>
      <c r="GK598" s="5"/>
      <c r="GL598" s="5"/>
      <c r="GM598" s="5"/>
      <c r="GN598" s="5"/>
      <c r="GO598" s="5"/>
      <c r="GP598" s="5"/>
      <c r="GQ598" s="5"/>
    </row>
    <row r="599" spans="1:199" ht="15.7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4"/>
      <c r="AR599" s="4"/>
      <c r="AS599" s="5"/>
      <c r="AT599" s="4"/>
      <c r="AU599" s="5"/>
      <c r="AV599" s="5"/>
      <c r="AW599" s="5"/>
      <c r="AX599" s="5"/>
      <c r="AY599" s="5"/>
      <c r="AZ599" s="5"/>
      <c r="BA599" s="5"/>
      <c r="BB599" s="5"/>
      <c r="BC599" s="4"/>
      <c r="BD599" s="4"/>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4"/>
      <c r="GG599" s="4"/>
      <c r="GH599" s="5"/>
      <c r="GI599" s="5"/>
      <c r="GJ599" s="5"/>
      <c r="GK599" s="5"/>
      <c r="GL599" s="5"/>
      <c r="GM599" s="5"/>
      <c r="GN599" s="5"/>
      <c r="GO599" s="5"/>
      <c r="GP599" s="5"/>
      <c r="GQ599" s="5"/>
    </row>
    <row r="600" spans="1:199" ht="15.7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4"/>
      <c r="AR600" s="4"/>
      <c r="AS600" s="5"/>
      <c r="AT600" s="4"/>
      <c r="AU600" s="5"/>
      <c r="AV600" s="5"/>
      <c r="AW600" s="5"/>
      <c r="AX600" s="5"/>
      <c r="AY600" s="5"/>
      <c r="AZ600" s="5"/>
      <c r="BA600" s="5"/>
      <c r="BB600" s="5"/>
      <c r="BC600" s="4"/>
      <c r="BD600" s="4"/>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4"/>
      <c r="GG600" s="4"/>
      <c r="GH600" s="5"/>
      <c r="GI600" s="5"/>
      <c r="GJ600" s="5"/>
      <c r="GK600" s="5"/>
      <c r="GL600" s="5"/>
      <c r="GM600" s="5"/>
      <c r="GN600" s="5"/>
      <c r="GO600" s="5"/>
      <c r="GP600" s="5"/>
      <c r="GQ600" s="5"/>
    </row>
    <row r="601" spans="1:199" ht="15.7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4"/>
      <c r="AR601" s="4"/>
      <c r="AS601" s="5"/>
      <c r="AT601" s="4"/>
      <c r="AU601" s="5"/>
      <c r="AV601" s="5"/>
      <c r="AW601" s="5"/>
      <c r="AX601" s="5"/>
      <c r="AY601" s="5"/>
      <c r="AZ601" s="5"/>
      <c r="BA601" s="5"/>
      <c r="BB601" s="5"/>
      <c r="BC601" s="4"/>
      <c r="BD601" s="4"/>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4"/>
      <c r="GG601" s="4"/>
      <c r="GH601" s="5"/>
      <c r="GI601" s="5"/>
      <c r="GJ601" s="5"/>
      <c r="GK601" s="5"/>
      <c r="GL601" s="5"/>
      <c r="GM601" s="5"/>
      <c r="GN601" s="5"/>
      <c r="GO601" s="5"/>
      <c r="GP601" s="5"/>
      <c r="GQ601" s="5"/>
    </row>
    <row r="602" spans="1:199" ht="15.7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4"/>
      <c r="AR602" s="4"/>
      <c r="AS602" s="5"/>
      <c r="AT602" s="4"/>
      <c r="AU602" s="5"/>
      <c r="AV602" s="5"/>
      <c r="AW602" s="5"/>
      <c r="AX602" s="5"/>
      <c r="AY602" s="5"/>
      <c r="AZ602" s="5"/>
      <c r="BA602" s="5"/>
      <c r="BB602" s="5"/>
      <c r="BC602" s="4"/>
      <c r="BD602" s="4"/>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4"/>
      <c r="GG602" s="4"/>
      <c r="GH602" s="5"/>
      <c r="GI602" s="5"/>
      <c r="GJ602" s="5"/>
      <c r="GK602" s="5"/>
      <c r="GL602" s="5"/>
      <c r="GM602" s="5"/>
      <c r="GN602" s="5"/>
      <c r="GO602" s="5"/>
      <c r="GP602" s="5"/>
      <c r="GQ602" s="5"/>
    </row>
    <row r="603" spans="1:199" ht="15.7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4"/>
      <c r="AR603" s="4"/>
      <c r="AS603" s="5"/>
      <c r="AT603" s="4"/>
      <c r="AU603" s="5"/>
      <c r="AV603" s="5"/>
      <c r="AW603" s="5"/>
      <c r="AX603" s="5"/>
      <c r="AY603" s="5"/>
      <c r="AZ603" s="5"/>
      <c r="BA603" s="5"/>
      <c r="BB603" s="5"/>
      <c r="BC603" s="4"/>
      <c r="BD603" s="4"/>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4"/>
      <c r="GG603" s="4"/>
      <c r="GH603" s="5"/>
      <c r="GI603" s="5"/>
      <c r="GJ603" s="5"/>
      <c r="GK603" s="5"/>
      <c r="GL603" s="5"/>
      <c r="GM603" s="5"/>
      <c r="GN603" s="5"/>
      <c r="GO603" s="5"/>
      <c r="GP603" s="5"/>
      <c r="GQ603" s="5"/>
    </row>
    <row r="604" spans="1:199" ht="15.7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4"/>
      <c r="AR604" s="4"/>
      <c r="AS604" s="5"/>
      <c r="AT604" s="4"/>
      <c r="AU604" s="5"/>
      <c r="AV604" s="5"/>
      <c r="AW604" s="5"/>
      <c r="AX604" s="5"/>
      <c r="AY604" s="5"/>
      <c r="AZ604" s="5"/>
      <c r="BA604" s="5"/>
      <c r="BB604" s="5"/>
      <c r="BC604" s="4"/>
      <c r="BD604" s="4"/>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4"/>
      <c r="GG604" s="4"/>
      <c r="GH604" s="5"/>
      <c r="GI604" s="5"/>
      <c r="GJ604" s="5"/>
      <c r="GK604" s="5"/>
      <c r="GL604" s="5"/>
      <c r="GM604" s="5"/>
      <c r="GN604" s="5"/>
      <c r="GO604" s="5"/>
      <c r="GP604" s="5"/>
      <c r="GQ604" s="5"/>
    </row>
    <row r="605" spans="1:199" ht="15.7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4"/>
      <c r="AR605" s="4"/>
      <c r="AS605" s="5"/>
      <c r="AT605" s="4"/>
      <c r="AU605" s="5"/>
      <c r="AV605" s="5"/>
      <c r="AW605" s="5"/>
      <c r="AX605" s="5"/>
      <c r="AY605" s="5"/>
      <c r="AZ605" s="5"/>
      <c r="BA605" s="5"/>
      <c r="BB605" s="5"/>
      <c r="BC605" s="4"/>
      <c r="BD605" s="4"/>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4"/>
      <c r="GG605" s="4"/>
      <c r="GH605" s="5"/>
      <c r="GI605" s="5"/>
      <c r="GJ605" s="5"/>
      <c r="GK605" s="5"/>
      <c r="GL605" s="5"/>
      <c r="GM605" s="5"/>
      <c r="GN605" s="5"/>
      <c r="GO605" s="5"/>
      <c r="GP605" s="5"/>
      <c r="GQ605" s="5"/>
    </row>
    <row r="606" spans="1:199" ht="15.7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4"/>
      <c r="AR606" s="4"/>
      <c r="AS606" s="5"/>
      <c r="AT606" s="4"/>
      <c r="AU606" s="5"/>
      <c r="AV606" s="5"/>
      <c r="AW606" s="5"/>
      <c r="AX606" s="5"/>
      <c r="AY606" s="5"/>
      <c r="AZ606" s="5"/>
      <c r="BA606" s="5"/>
      <c r="BB606" s="5"/>
      <c r="BC606" s="4"/>
      <c r="BD606" s="4"/>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4"/>
      <c r="GG606" s="4"/>
      <c r="GH606" s="5"/>
      <c r="GI606" s="5"/>
      <c r="GJ606" s="5"/>
      <c r="GK606" s="5"/>
      <c r="GL606" s="5"/>
      <c r="GM606" s="5"/>
      <c r="GN606" s="5"/>
      <c r="GO606" s="5"/>
      <c r="GP606" s="5"/>
      <c r="GQ606" s="5"/>
    </row>
    <row r="607" spans="1:199" ht="15.7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4"/>
      <c r="AR607" s="4"/>
      <c r="AS607" s="5"/>
      <c r="AT607" s="4"/>
      <c r="AU607" s="5"/>
      <c r="AV607" s="5"/>
      <c r="AW607" s="5"/>
      <c r="AX607" s="5"/>
      <c r="AY607" s="5"/>
      <c r="AZ607" s="5"/>
      <c r="BA607" s="5"/>
      <c r="BB607" s="5"/>
      <c r="BC607" s="4"/>
      <c r="BD607" s="4"/>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4"/>
      <c r="GG607" s="4"/>
      <c r="GH607" s="5"/>
      <c r="GI607" s="5"/>
      <c r="GJ607" s="5"/>
      <c r="GK607" s="5"/>
      <c r="GL607" s="5"/>
      <c r="GM607" s="5"/>
      <c r="GN607" s="5"/>
      <c r="GO607" s="5"/>
      <c r="GP607" s="5"/>
      <c r="GQ607" s="5"/>
    </row>
    <row r="608" spans="1:199" ht="15.7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4"/>
      <c r="AR608" s="4"/>
      <c r="AS608" s="5"/>
      <c r="AT608" s="4"/>
      <c r="AU608" s="5"/>
      <c r="AV608" s="5"/>
      <c r="AW608" s="5"/>
      <c r="AX608" s="5"/>
      <c r="AY608" s="5"/>
      <c r="AZ608" s="5"/>
      <c r="BA608" s="5"/>
      <c r="BB608" s="5"/>
      <c r="BC608" s="4"/>
      <c r="BD608" s="4"/>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4"/>
      <c r="GG608" s="4"/>
      <c r="GH608" s="5"/>
      <c r="GI608" s="5"/>
      <c r="GJ608" s="5"/>
      <c r="GK608" s="5"/>
      <c r="GL608" s="5"/>
      <c r="GM608" s="5"/>
      <c r="GN608" s="5"/>
      <c r="GO608" s="5"/>
      <c r="GP608" s="5"/>
      <c r="GQ608" s="5"/>
    </row>
    <row r="609" spans="1:199" ht="15.7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4"/>
      <c r="AR609" s="4"/>
      <c r="AS609" s="5"/>
      <c r="AT609" s="4"/>
      <c r="AU609" s="5"/>
      <c r="AV609" s="5"/>
      <c r="AW609" s="5"/>
      <c r="AX609" s="5"/>
      <c r="AY609" s="5"/>
      <c r="AZ609" s="5"/>
      <c r="BA609" s="5"/>
      <c r="BB609" s="5"/>
      <c r="BC609" s="4"/>
      <c r="BD609" s="4"/>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4"/>
      <c r="GG609" s="4"/>
      <c r="GH609" s="5"/>
      <c r="GI609" s="5"/>
      <c r="GJ609" s="5"/>
      <c r="GK609" s="5"/>
      <c r="GL609" s="5"/>
      <c r="GM609" s="5"/>
      <c r="GN609" s="5"/>
      <c r="GO609" s="5"/>
      <c r="GP609" s="5"/>
      <c r="GQ609" s="5"/>
    </row>
    <row r="610" spans="1:199" ht="15.7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4"/>
      <c r="AR610" s="4"/>
      <c r="AS610" s="5"/>
      <c r="AT610" s="4"/>
      <c r="AU610" s="5"/>
      <c r="AV610" s="5"/>
      <c r="AW610" s="5"/>
      <c r="AX610" s="5"/>
      <c r="AY610" s="5"/>
      <c r="AZ610" s="5"/>
      <c r="BA610" s="5"/>
      <c r="BB610" s="5"/>
      <c r="BC610" s="4"/>
      <c r="BD610" s="4"/>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4"/>
      <c r="GG610" s="4"/>
      <c r="GH610" s="5"/>
      <c r="GI610" s="5"/>
      <c r="GJ610" s="5"/>
      <c r="GK610" s="5"/>
      <c r="GL610" s="5"/>
      <c r="GM610" s="5"/>
      <c r="GN610" s="5"/>
      <c r="GO610" s="5"/>
      <c r="GP610" s="5"/>
      <c r="GQ610" s="5"/>
    </row>
    <row r="611" spans="1:199" ht="15.7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4"/>
      <c r="AR611" s="4"/>
      <c r="AS611" s="5"/>
      <c r="AT611" s="4"/>
      <c r="AU611" s="5"/>
      <c r="AV611" s="5"/>
      <c r="AW611" s="5"/>
      <c r="AX611" s="5"/>
      <c r="AY611" s="5"/>
      <c r="AZ611" s="5"/>
      <c r="BA611" s="5"/>
      <c r="BB611" s="5"/>
      <c r="BC611" s="4"/>
      <c r="BD611" s="4"/>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4"/>
      <c r="GG611" s="4"/>
      <c r="GH611" s="5"/>
      <c r="GI611" s="5"/>
      <c r="GJ611" s="5"/>
      <c r="GK611" s="5"/>
      <c r="GL611" s="5"/>
      <c r="GM611" s="5"/>
      <c r="GN611" s="5"/>
      <c r="GO611" s="5"/>
      <c r="GP611" s="5"/>
      <c r="GQ611" s="5"/>
    </row>
    <row r="612" spans="1:199" ht="15.7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4"/>
      <c r="AR612" s="4"/>
      <c r="AS612" s="5"/>
      <c r="AT612" s="4"/>
      <c r="AU612" s="5"/>
      <c r="AV612" s="5"/>
      <c r="AW612" s="5"/>
      <c r="AX612" s="5"/>
      <c r="AY612" s="5"/>
      <c r="AZ612" s="5"/>
      <c r="BA612" s="5"/>
      <c r="BB612" s="5"/>
      <c r="BC612" s="4"/>
      <c r="BD612" s="4"/>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4"/>
      <c r="GG612" s="4"/>
      <c r="GH612" s="5"/>
      <c r="GI612" s="5"/>
      <c r="GJ612" s="5"/>
      <c r="GK612" s="5"/>
      <c r="GL612" s="5"/>
      <c r="GM612" s="5"/>
      <c r="GN612" s="5"/>
      <c r="GO612" s="5"/>
      <c r="GP612" s="5"/>
      <c r="GQ612" s="5"/>
    </row>
    <row r="613" spans="1:199" ht="15.7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4"/>
      <c r="AR613" s="4"/>
      <c r="AS613" s="5"/>
      <c r="AT613" s="4"/>
      <c r="AU613" s="5"/>
      <c r="AV613" s="5"/>
      <c r="AW613" s="5"/>
      <c r="AX613" s="5"/>
      <c r="AY613" s="5"/>
      <c r="AZ613" s="5"/>
      <c r="BA613" s="5"/>
      <c r="BB613" s="5"/>
      <c r="BC613" s="4"/>
      <c r="BD613" s="4"/>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4"/>
      <c r="GG613" s="4"/>
      <c r="GH613" s="5"/>
      <c r="GI613" s="5"/>
      <c r="GJ613" s="5"/>
      <c r="GK613" s="5"/>
      <c r="GL613" s="5"/>
      <c r="GM613" s="5"/>
      <c r="GN613" s="5"/>
      <c r="GO613" s="5"/>
      <c r="GP613" s="5"/>
      <c r="GQ613" s="5"/>
    </row>
    <row r="614" spans="1:199" ht="15.7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4"/>
      <c r="AR614" s="4"/>
      <c r="AS614" s="5"/>
      <c r="AT614" s="4"/>
      <c r="AU614" s="5"/>
      <c r="AV614" s="5"/>
      <c r="AW614" s="5"/>
      <c r="AX614" s="5"/>
      <c r="AY614" s="5"/>
      <c r="AZ614" s="5"/>
      <c r="BA614" s="5"/>
      <c r="BB614" s="5"/>
      <c r="BC614" s="4"/>
      <c r="BD614" s="4"/>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4"/>
      <c r="GG614" s="4"/>
      <c r="GH614" s="5"/>
      <c r="GI614" s="5"/>
      <c r="GJ614" s="5"/>
      <c r="GK614" s="5"/>
      <c r="GL614" s="5"/>
      <c r="GM614" s="5"/>
      <c r="GN614" s="5"/>
      <c r="GO614" s="5"/>
      <c r="GP614" s="5"/>
      <c r="GQ614" s="5"/>
    </row>
    <row r="615" spans="1:199" ht="15.7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4"/>
      <c r="AR615" s="4"/>
      <c r="AS615" s="5"/>
      <c r="AT615" s="4"/>
      <c r="AU615" s="5"/>
      <c r="AV615" s="5"/>
      <c r="AW615" s="5"/>
      <c r="AX615" s="5"/>
      <c r="AY615" s="5"/>
      <c r="AZ615" s="5"/>
      <c r="BA615" s="5"/>
      <c r="BB615" s="5"/>
      <c r="BC615" s="4"/>
      <c r="BD615" s="4"/>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4"/>
      <c r="GG615" s="4"/>
      <c r="GH615" s="5"/>
      <c r="GI615" s="5"/>
      <c r="GJ615" s="5"/>
      <c r="GK615" s="5"/>
      <c r="GL615" s="5"/>
      <c r="GM615" s="5"/>
      <c r="GN615" s="5"/>
      <c r="GO615" s="5"/>
      <c r="GP615" s="5"/>
      <c r="GQ615" s="5"/>
    </row>
    <row r="616" spans="1:199" ht="15.7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4"/>
      <c r="AR616" s="4"/>
      <c r="AS616" s="5"/>
      <c r="AT616" s="4"/>
      <c r="AU616" s="5"/>
      <c r="AV616" s="5"/>
      <c r="AW616" s="5"/>
      <c r="AX616" s="5"/>
      <c r="AY616" s="5"/>
      <c r="AZ616" s="5"/>
      <c r="BA616" s="5"/>
      <c r="BB616" s="5"/>
      <c r="BC616" s="4"/>
      <c r="BD616" s="4"/>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4"/>
      <c r="GG616" s="4"/>
      <c r="GH616" s="5"/>
      <c r="GI616" s="5"/>
      <c r="GJ616" s="5"/>
      <c r="GK616" s="5"/>
      <c r="GL616" s="5"/>
      <c r="GM616" s="5"/>
      <c r="GN616" s="5"/>
      <c r="GO616" s="5"/>
      <c r="GP616" s="5"/>
      <c r="GQ616" s="5"/>
    </row>
    <row r="617" spans="1:199" ht="15.7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4"/>
      <c r="AR617" s="4"/>
      <c r="AS617" s="5"/>
      <c r="AT617" s="4"/>
      <c r="AU617" s="5"/>
      <c r="AV617" s="5"/>
      <c r="AW617" s="5"/>
      <c r="AX617" s="5"/>
      <c r="AY617" s="5"/>
      <c r="AZ617" s="5"/>
      <c r="BA617" s="5"/>
      <c r="BB617" s="5"/>
      <c r="BC617" s="4"/>
      <c r="BD617" s="4"/>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4"/>
      <c r="GG617" s="4"/>
      <c r="GH617" s="5"/>
      <c r="GI617" s="5"/>
      <c r="GJ617" s="5"/>
      <c r="GK617" s="5"/>
      <c r="GL617" s="5"/>
      <c r="GM617" s="5"/>
      <c r="GN617" s="5"/>
      <c r="GO617" s="5"/>
      <c r="GP617" s="5"/>
      <c r="GQ617" s="5"/>
    </row>
    <row r="618" spans="1:199" ht="15.7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4"/>
      <c r="AR618" s="4"/>
      <c r="AS618" s="5"/>
      <c r="AT618" s="4"/>
      <c r="AU618" s="5"/>
      <c r="AV618" s="5"/>
      <c r="AW618" s="5"/>
      <c r="AX618" s="5"/>
      <c r="AY618" s="5"/>
      <c r="AZ618" s="5"/>
      <c r="BA618" s="5"/>
      <c r="BB618" s="5"/>
      <c r="BC618" s="4"/>
      <c r="BD618" s="4"/>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4"/>
      <c r="GG618" s="4"/>
      <c r="GH618" s="5"/>
      <c r="GI618" s="5"/>
      <c r="GJ618" s="5"/>
      <c r="GK618" s="5"/>
      <c r="GL618" s="5"/>
      <c r="GM618" s="5"/>
      <c r="GN618" s="5"/>
      <c r="GO618" s="5"/>
      <c r="GP618" s="5"/>
      <c r="GQ618" s="5"/>
    </row>
    <row r="619" spans="1:199" ht="15.7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4"/>
      <c r="AR619" s="4"/>
      <c r="AS619" s="5"/>
      <c r="AT619" s="4"/>
      <c r="AU619" s="5"/>
      <c r="AV619" s="5"/>
      <c r="AW619" s="5"/>
      <c r="AX619" s="5"/>
      <c r="AY619" s="5"/>
      <c r="AZ619" s="5"/>
      <c r="BA619" s="5"/>
      <c r="BB619" s="5"/>
      <c r="BC619" s="4"/>
      <c r="BD619" s="4"/>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5"/>
      <c r="DQ619" s="5"/>
      <c r="DR619" s="5"/>
      <c r="DS619" s="5"/>
      <c r="DT619" s="5"/>
      <c r="DU619" s="5"/>
      <c r="DV619" s="5"/>
      <c r="DW619" s="5"/>
      <c r="DX619" s="5"/>
      <c r="DY619" s="5"/>
      <c r="DZ619" s="5"/>
      <c r="EA619" s="5"/>
      <c r="EB619" s="5"/>
      <c r="EC619" s="5"/>
      <c r="ED619" s="5"/>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s="5"/>
      <c r="FG619" s="5"/>
      <c r="FH619" s="5"/>
      <c r="FI619" s="5"/>
      <c r="FJ619" s="5"/>
      <c r="FK619" s="5"/>
      <c r="FL619" s="5"/>
      <c r="FM619" s="5"/>
      <c r="FN619" s="5"/>
      <c r="FO619" s="5"/>
      <c r="FP619" s="5"/>
      <c r="FQ619" s="5"/>
      <c r="FR619" s="5"/>
      <c r="FS619" s="5"/>
      <c r="FT619" s="5"/>
      <c r="FU619" s="5"/>
      <c r="FV619" s="5"/>
      <c r="FW619" s="5"/>
      <c r="FX619" s="5"/>
      <c r="FY619" s="5"/>
      <c r="FZ619" s="5"/>
      <c r="GA619" s="5"/>
      <c r="GB619" s="5"/>
      <c r="GC619" s="5"/>
      <c r="GD619" s="5"/>
      <c r="GE619" s="5"/>
      <c r="GF619" s="4"/>
      <c r="GG619" s="4"/>
      <c r="GH619" s="5"/>
      <c r="GI619" s="5"/>
      <c r="GJ619" s="5"/>
      <c r="GK619" s="5"/>
      <c r="GL619" s="5"/>
      <c r="GM619" s="5"/>
      <c r="GN619" s="5"/>
      <c r="GO619" s="5"/>
      <c r="GP619" s="5"/>
      <c r="GQ619" s="5"/>
    </row>
    <row r="620" spans="1:199" ht="15.7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4"/>
      <c r="AR620" s="4"/>
      <c r="AS620" s="5"/>
      <c r="AT620" s="4"/>
      <c r="AU620" s="5"/>
      <c r="AV620" s="5"/>
      <c r="AW620" s="5"/>
      <c r="AX620" s="5"/>
      <c r="AY620" s="5"/>
      <c r="AZ620" s="5"/>
      <c r="BA620" s="5"/>
      <c r="BB620" s="5"/>
      <c r="BC620" s="4"/>
      <c r="BD620" s="4"/>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4"/>
      <c r="GG620" s="4"/>
      <c r="GH620" s="5"/>
      <c r="GI620" s="5"/>
      <c r="GJ620" s="5"/>
      <c r="GK620" s="5"/>
      <c r="GL620" s="5"/>
      <c r="GM620" s="5"/>
      <c r="GN620" s="5"/>
      <c r="GO620" s="5"/>
      <c r="GP620" s="5"/>
      <c r="GQ620" s="5"/>
    </row>
    <row r="621" spans="1:199" ht="15.7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4"/>
      <c r="AR621" s="4"/>
      <c r="AS621" s="5"/>
      <c r="AT621" s="4"/>
      <c r="AU621" s="5"/>
      <c r="AV621" s="5"/>
      <c r="AW621" s="5"/>
      <c r="AX621" s="5"/>
      <c r="AY621" s="5"/>
      <c r="AZ621" s="5"/>
      <c r="BA621" s="5"/>
      <c r="BB621" s="5"/>
      <c r="BC621" s="4"/>
      <c r="BD621" s="4"/>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4"/>
      <c r="GG621" s="4"/>
      <c r="GH621" s="5"/>
      <c r="GI621" s="5"/>
      <c r="GJ621" s="5"/>
      <c r="GK621" s="5"/>
      <c r="GL621" s="5"/>
      <c r="GM621" s="5"/>
      <c r="GN621" s="5"/>
      <c r="GO621" s="5"/>
      <c r="GP621" s="5"/>
      <c r="GQ621" s="5"/>
    </row>
    <row r="622" spans="1:199" ht="15.7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4"/>
      <c r="AR622" s="4"/>
      <c r="AS622" s="5"/>
      <c r="AT622" s="4"/>
      <c r="AU622" s="5"/>
      <c r="AV622" s="5"/>
      <c r="AW622" s="5"/>
      <c r="AX622" s="5"/>
      <c r="AY622" s="5"/>
      <c r="AZ622" s="5"/>
      <c r="BA622" s="5"/>
      <c r="BB622" s="5"/>
      <c r="BC622" s="4"/>
      <c r="BD622" s="4"/>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4"/>
      <c r="GG622" s="4"/>
      <c r="GH622" s="5"/>
      <c r="GI622" s="5"/>
      <c r="GJ622" s="5"/>
      <c r="GK622" s="5"/>
      <c r="GL622" s="5"/>
      <c r="GM622" s="5"/>
      <c r="GN622" s="5"/>
      <c r="GO622" s="5"/>
      <c r="GP622" s="5"/>
      <c r="GQ622" s="5"/>
    </row>
    <row r="623" spans="1:199" ht="15.7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4"/>
      <c r="AR623" s="4"/>
      <c r="AS623" s="5"/>
      <c r="AT623" s="4"/>
      <c r="AU623" s="5"/>
      <c r="AV623" s="5"/>
      <c r="AW623" s="5"/>
      <c r="AX623" s="5"/>
      <c r="AY623" s="5"/>
      <c r="AZ623" s="5"/>
      <c r="BA623" s="5"/>
      <c r="BB623" s="5"/>
      <c r="BC623" s="4"/>
      <c r="BD623" s="4"/>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4"/>
      <c r="GG623" s="4"/>
      <c r="GH623" s="5"/>
      <c r="GI623" s="5"/>
      <c r="GJ623" s="5"/>
      <c r="GK623" s="5"/>
      <c r="GL623" s="5"/>
      <c r="GM623" s="5"/>
      <c r="GN623" s="5"/>
      <c r="GO623" s="5"/>
      <c r="GP623" s="5"/>
      <c r="GQ623" s="5"/>
    </row>
    <row r="624" spans="1:199" ht="15.7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4"/>
      <c r="AR624" s="4"/>
      <c r="AS624" s="5"/>
      <c r="AT624" s="4"/>
      <c r="AU624" s="5"/>
      <c r="AV624" s="5"/>
      <c r="AW624" s="5"/>
      <c r="AX624" s="5"/>
      <c r="AY624" s="5"/>
      <c r="AZ624" s="5"/>
      <c r="BA624" s="5"/>
      <c r="BB624" s="5"/>
      <c r="BC624" s="4"/>
      <c r="BD624" s="4"/>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c r="DO624" s="5"/>
      <c r="DP624" s="5"/>
      <c r="DQ624" s="5"/>
      <c r="DR624" s="5"/>
      <c r="DS624" s="5"/>
      <c r="DT624" s="5"/>
      <c r="DU624" s="5"/>
      <c r="DV624" s="5"/>
      <c r="DW624" s="5"/>
      <c r="DX624" s="5"/>
      <c r="DY624" s="5"/>
      <c r="DZ624" s="5"/>
      <c r="EA624" s="5"/>
      <c r="EB624" s="5"/>
      <c r="EC624" s="5"/>
      <c r="ED624" s="5"/>
      <c r="EE624" s="5"/>
      <c r="EF624" s="5"/>
      <c r="EG624" s="5"/>
      <c r="EH624" s="5"/>
      <c r="EI624" s="5"/>
      <c r="EJ624" s="5"/>
      <c r="EK624" s="5"/>
      <c r="EL624" s="5"/>
      <c r="EM624" s="5"/>
      <c r="EN624" s="5"/>
      <c r="EO624" s="5"/>
      <c r="EP624" s="5"/>
      <c r="EQ624" s="5"/>
      <c r="ER624" s="5"/>
      <c r="ES624" s="5"/>
      <c r="ET624" s="5"/>
      <c r="EU624" s="5"/>
      <c r="EV624" s="5"/>
      <c r="EW624" s="5"/>
      <c r="EX624" s="5"/>
      <c r="EY624" s="5"/>
      <c r="EZ624" s="5"/>
      <c r="FA624" s="5"/>
      <c r="FB624" s="5"/>
      <c r="FC624" s="5"/>
      <c r="FD624" s="5"/>
      <c r="FE624" s="5"/>
      <c r="FF624" s="5"/>
      <c r="FG624" s="5"/>
      <c r="FH624" s="5"/>
      <c r="FI624" s="5"/>
      <c r="FJ624" s="5"/>
      <c r="FK624" s="5"/>
      <c r="FL624" s="5"/>
      <c r="FM624" s="5"/>
      <c r="FN624" s="5"/>
      <c r="FO624" s="5"/>
      <c r="FP624" s="5"/>
      <c r="FQ624" s="5"/>
      <c r="FR624" s="5"/>
      <c r="FS624" s="5"/>
      <c r="FT624" s="5"/>
      <c r="FU624" s="5"/>
      <c r="FV624" s="5"/>
      <c r="FW624" s="5"/>
      <c r="FX624" s="5"/>
      <c r="FY624" s="5"/>
      <c r="FZ624" s="5"/>
      <c r="GA624" s="5"/>
      <c r="GB624" s="5"/>
      <c r="GC624" s="5"/>
      <c r="GD624" s="5"/>
      <c r="GE624" s="5"/>
      <c r="GF624" s="4"/>
      <c r="GG624" s="4"/>
      <c r="GH624" s="5"/>
      <c r="GI624" s="5"/>
      <c r="GJ624" s="5"/>
      <c r="GK624" s="5"/>
      <c r="GL624" s="5"/>
      <c r="GM624" s="5"/>
      <c r="GN624" s="5"/>
      <c r="GO624" s="5"/>
      <c r="GP624" s="5"/>
      <c r="GQ624" s="5"/>
    </row>
    <row r="625" spans="1:199" ht="15.7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4"/>
      <c r="AR625" s="4"/>
      <c r="AS625" s="5"/>
      <c r="AT625" s="4"/>
      <c r="AU625" s="5"/>
      <c r="AV625" s="5"/>
      <c r="AW625" s="5"/>
      <c r="AX625" s="5"/>
      <c r="AY625" s="5"/>
      <c r="AZ625" s="5"/>
      <c r="BA625" s="5"/>
      <c r="BB625" s="5"/>
      <c r="BC625" s="4"/>
      <c r="BD625" s="4"/>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5"/>
      <c r="DD625" s="5"/>
      <c r="DE625" s="5"/>
      <c r="DF625" s="5"/>
      <c r="DG625" s="5"/>
      <c r="DH625" s="5"/>
      <c r="DI625" s="5"/>
      <c r="DJ625" s="5"/>
      <c r="DK625" s="5"/>
      <c r="DL625" s="5"/>
      <c r="DM625" s="5"/>
      <c r="DN625" s="5"/>
      <c r="DO625" s="5"/>
      <c r="DP625" s="5"/>
      <c r="DQ625" s="5"/>
      <c r="DR625" s="5"/>
      <c r="DS625" s="5"/>
      <c r="DT625" s="5"/>
      <c r="DU625" s="5"/>
      <c r="DV625" s="5"/>
      <c r="DW625" s="5"/>
      <c r="DX625" s="5"/>
      <c r="DY625" s="5"/>
      <c r="DZ625" s="5"/>
      <c r="EA625" s="5"/>
      <c r="EB625" s="5"/>
      <c r="EC625" s="5"/>
      <c r="ED625" s="5"/>
      <c r="EE625" s="5"/>
      <c r="EF625" s="5"/>
      <c r="EG625" s="5"/>
      <c r="EH625" s="5"/>
      <c r="EI625" s="5"/>
      <c r="EJ625" s="5"/>
      <c r="EK625" s="5"/>
      <c r="EL625" s="5"/>
      <c r="EM625" s="5"/>
      <c r="EN625" s="5"/>
      <c r="EO625" s="5"/>
      <c r="EP625" s="5"/>
      <c r="EQ625" s="5"/>
      <c r="ER625" s="5"/>
      <c r="ES625" s="5"/>
      <c r="ET625" s="5"/>
      <c r="EU625" s="5"/>
      <c r="EV625" s="5"/>
      <c r="EW625" s="5"/>
      <c r="EX625" s="5"/>
      <c r="EY625" s="5"/>
      <c r="EZ625" s="5"/>
      <c r="FA625" s="5"/>
      <c r="FB625" s="5"/>
      <c r="FC625" s="5"/>
      <c r="FD625" s="5"/>
      <c r="FE625" s="5"/>
      <c r="FF625" s="5"/>
      <c r="FG625" s="5"/>
      <c r="FH625" s="5"/>
      <c r="FI625" s="5"/>
      <c r="FJ625" s="5"/>
      <c r="FK625" s="5"/>
      <c r="FL625" s="5"/>
      <c r="FM625" s="5"/>
      <c r="FN625" s="5"/>
      <c r="FO625" s="5"/>
      <c r="FP625" s="5"/>
      <c r="FQ625" s="5"/>
      <c r="FR625" s="5"/>
      <c r="FS625" s="5"/>
      <c r="FT625" s="5"/>
      <c r="FU625" s="5"/>
      <c r="FV625" s="5"/>
      <c r="FW625" s="5"/>
      <c r="FX625" s="5"/>
      <c r="FY625" s="5"/>
      <c r="FZ625" s="5"/>
      <c r="GA625" s="5"/>
      <c r="GB625" s="5"/>
      <c r="GC625" s="5"/>
      <c r="GD625" s="5"/>
      <c r="GE625" s="5"/>
      <c r="GF625" s="4"/>
      <c r="GG625" s="4"/>
      <c r="GH625" s="5"/>
      <c r="GI625" s="5"/>
      <c r="GJ625" s="5"/>
      <c r="GK625" s="5"/>
      <c r="GL625" s="5"/>
      <c r="GM625" s="5"/>
      <c r="GN625" s="5"/>
      <c r="GO625" s="5"/>
      <c r="GP625" s="5"/>
      <c r="GQ625" s="5"/>
    </row>
    <row r="626" spans="1:199" ht="15.7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4"/>
      <c r="AR626" s="4"/>
      <c r="AS626" s="5"/>
      <c r="AT626" s="4"/>
      <c r="AU626" s="5"/>
      <c r="AV626" s="5"/>
      <c r="AW626" s="5"/>
      <c r="AX626" s="5"/>
      <c r="AY626" s="5"/>
      <c r="AZ626" s="5"/>
      <c r="BA626" s="5"/>
      <c r="BB626" s="5"/>
      <c r="BC626" s="4"/>
      <c r="BD626" s="4"/>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c r="DO626" s="5"/>
      <c r="DP626" s="5"/>
      <c r="DQ626" s="5"/>
      <c r="DR626" s="5"/>
      <c r="DS626" s="5"/>
      <c r="DT626" s="5"/>
      <c r="DU626" s="5"/>
      <c r="DV626" s="5"/>
      <c r="DW626" s="5"/>
      <c r="DX626" s="5"/>
      <c r="DY626" s="5"/>
      <c r="DZ626" s="5"/>
      <c r="EA626" s="5"/>
      <c r="EB626" s="5"/>
      <c r="EC626" s="5"/>
      <c r="ED626" s="5"/>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s="5"/>
      <c r="FG626" s="5"/>
      <c r="FH626" s="5"/>
      <c r="FI626" s="5"/>
      <c r="FJ626" s="5"/>
      <c r="FK626" s="5"/>
      <c r="FL626" s="5"/>
      <c r="FM626" s="5"/>
      <c r="FN626" s="5"/>
      <c r="FO626" s="5"/>
      <c r="FP626" s="5"/>
      <c r="FQ626" s="5"/>
      <c r="FR626" s="5"/>
      <c r="FS626" s="5"/>
      <c r="FT626" s="5"/>
      <c r="FU626" s="5"/>
      <c r="FV626" s="5"/>
      <c r="FW626" s="5"/>
      <c r="FX626" s="5"/>
      <c r="FY626" s="5"/>
      <c r="FZ626" s="5"/>
      <c r="GA626" s="5"/>
      <c r="GB626" s="5"/>
      <c r="GC626" s="5"/>
      <c r="GD626" s="5"/>
      <c r="GE626" s="5"/>
      <c r="GF626" s="4"/>
      <c r="GG626" s="4"/>
      <c r="GH626" s="5"/>
      <c r="GI626" s="5"/>
      <c r="GJ626" s="5"/>
      <c r="GK626" s="5"/>
      <c r="GL626" s="5"/>
      <c r="GM626" s="5"/>
      <c r="GN626" s="5"/>
      <c r="GO626" s="5"/>
      <c r="GP626" s="5"/>
      <c r="GQ626" s="5"/>
    </row>
    <row r="627" spans="1:199" ht="15.7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4"/>
      <c r="AR627" s="4"/>
      <c r="AS627" s="5"/>
      <c r="AT627" s="4"/>
      <c r="AU627" s="5"/>
      <c r="AV627" s="5"/>
      <c r="AW627" s="5"/>
      <c r="AX627" s="5"/>
      <c r="AY627" s="5"/>
      <c r="AZ627" s="5"/>
      <c r="BA627" s="5"/>
      <c r="BB627" s="5"/>
      <c r="BC627" s="4"/>
      <c r="BD627" s="4"/>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5"/>
      <c r="DQ627" s="5"/>
      <c r="DR627" s="5"/>
      <c r="DS627" s="5"/>
      <c r="DT627" s="5"/>
      <c r="DU627" s="5"/>
      <c r="DV627" s="5"/>
      <c r="DW627" s="5"/>
      <c r="DX627" s="5"/>
      <c r="DY627" s="5"/>
      <c r="DZ627" s="5"/>
      <c r="EA627" s="5"/>
      <c r="EB627" s="5"/>
      <c r="EC627" s="5"/>
      <c r="ED627" s="5"/>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s="5"/>
      <c r="FG627" s="5"/>
      <c r="FH627" s="5"/>
      <c r="FI627" s="5"/>
      <c r="FJ627" s="5"/>
      <c r="FK627" s="5"/>
      <c r="FL627" s="5"/>
      <c r="FM627" s="5"/>
      <c r="FN627" s="5"/>
      <c r="FO627" s="5"/>
      <c r="FP627" s="5"/>
      <c r="FQ627" s="5"/>
      <c r="FR627" s="5"/>
      <c r="FS627" s="5"/>
      <c r="FT627" s="5"/>
      <c r="FU627" s="5"/>
      <c r="FV627" s="5"/>
      <c r="FW627" s="5"/>
      <c r="FX627" s="5"/>
      <c r="FY627" s="5"/>
      <c r="FZ627" s="5"/>
      <c r="GA627" s="5"/>
      <c r="GB627" s="5"/>
      <c r="GC627" s="5"/>
      <c r="GD627" s="5"/>
      <c r="GE627" s="5"/>
      <c r="GF627" s="4"/>
      <c r="GG627" s="4"/>
      <c r="GH627" s="5"/>
      <c r="GI627" s="5"/>
      <c r="GJ627" s="5"/>
      <c r="GK627" s="5"/>
      <c r="GL627" s="5"/>
      <c r="GM627" s="5"/>
      <c r="GN627" s="5"/>
      <c r="GO627" s="5"/>
      <c r="GP627" s="5"/>
      <c r="GQ627" s="5"/>
    </row>
    <row r="628" spans="1:199" ht="15.7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4"/>
      <c r="AR628" s="4"/>
      <c r="AS628" s="5"/>
      <c r="AT628" s="4"/>
      <c r="AU628" s="5"/>
      <c r="AV628" s="5"/>
      <c r="AW628" s="5"/>
      <c r="AX628" s="5"/>
      <c r="AY628" s="5"/>
      <c r="AZ628" s="5"/>
      <c r="BA628" s="5"/>
      <c r="BB628" s="5"/>
      <c r="BC628" s="4"/>
      <c r="BD628" s="4"/>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c r="DA628" s="5"/>
      <c r="DB628" s="5"/>
      <c r="DC628" s="5"/>
      <c r="DD628" s="5"/>
      <c r="DE628" s="5"/>
      <c r="DF628" s="5"/>
      <c r="DG628" s="5"/>
      <c r="DH628" s="5"/>
      <c r="DI628" s="5"/>
      <c r="DJ628" s="5"/>
      <c r="DK628" s="5"/>
      <c r="DL628" s="5"/>
      <c r="DM628" s="5"/>
      <c r="DN628" s="5"/>
      <c r="DO628" s="5"/>
      <c r="DP628" s="5"/>
      <c r="DQ628" s="5"/>
      <c r="DR628" s="5"/>
      <c r="DS628" s="5"/>
      <c r="DT628" s="5"/>
      <c r="DU628" s="5"/>
      <c r="DV628" s="5"/>
      <c r="DW628" s="5"/>
      <c r="DX628" s="5"/>
      <c r="DY628" s="5"/>
      <c r="DZ628" s="5"/>
      <c r="EA628" s="5"/>
      <c r="EB628" s="5"/>
      <c r="EC628" s="5"/>
      <c r="ED628" s="5"/>
      <c r="EE628" s="5"/>
      <c r="EF628" s="5"/>
      <c r="EG628" s="5"/>
      <c r="EH628" s="5"/>
      <c r="EI628" s="5"/>
      <c r="EJ628" s="5"/>
      <c r="EK628" s="5"/>
      <c r="EL628" s="5"/>
      <c r="EM628" s="5"/>
      <c r="EN628" s="5"/>
      <c r="EO628" s="5"/>
      <c r="EP628" s="5"/>
      <c r="EQ628" s="5"/>
      <c r="ER628" s="5"/>
      <c r="ES628" s="5"/>
      <c r="ET628" s="5"/>
      <c r="EU628" s="5"/>
      <c r="EV628" s="5"/>
      <c r="EW628" s="5"/>
      <c r="EX628" s="5"/>
      <c r="EY628" s="5"/>
      <c r="EZ628" s="5"/>
      <c r="FA628" s="5"/>
      <c r="FB628" s="5"/>
      <c r="FC628" s="5"/>
      <c r="FD628" s="5"/>
      <c r="FE628" s="5"/>
      <c r="FF628" s="5"/>
      <c r="FG628" s="5"/>
      <c r="FH628" s="5"/>
      <c r="FI628" s="5"/>
      <c r="FJ628" s="5"/>
      <c r="FK628" s="5"/>
      <c r="FL628" s="5"/>
      <c r="FM628" s="5"/>
      <c r="FN628" s="5"/>
      <c r="FO628" s="5"/>
      <c r="FP628" s="5"/>
      <c r="FQ628" s="5"/>
      <c r="FR628" s="5"/>
      <c r="FS628" s="5"/>
      <c r="FT628" s="5"/>
      <c r="FU628" s="5"/>
      <c r="FV628" s="5"/>
      <c r="FW628" s="5"/>
      <c r="FX628" s="5"/>
      <c r="FY628" s="5"/>
      <c r="FZ628" s="5"/>
      <c r="GA628" s="5"/>
      <c r="GB628" s="5"/>
      <c r="GC628" s="5"/>
      <c r="GD628" s="5"/>
      <c r="GE628" s="5"/>
      <c r="GF628" s="4"/>
      <c r="GG628" s="4"/>
      <c r="GH628" s="5"/>
      <c r="GI628" s="5"/>
      <c r="GJ628" s="5"/>
      <c r="GK628" s="5"/>
      <c r="GL628" s="5"/>
      <c r="GM628" s="5"/>
      <c r="GN628" s="5"/>
      <c r="GO628" s="5"/>
      <c r="GP628" s="5"/>
      <c r="GQ628" s="5"/>
    </row>
    <row r="629" spans="1:199" ht="15.7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4"/>
      <c r="AR629" s="4"/>
      <c r="AS629" s="5"/>
      <c r="AT629" s="4"/>
      <c r="AU629" s="5"/>
      <c r="AV629" s="5"/>
      <c r="AW629" s="5"/>
      <c r="AX629" s="5"/>
      <c r="AY629" s="5"/>
      <c r="AZ629" s="5"/>
      <c r="BA629" s="5"/>
      <c r="BB629" s="5"/>
      <c r="BC629" s="4"/>
      <c r="BD629" s="4"/>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4"/>
      <c r="GG629" s="4"/>
      <c r="GH629" s="5"/>
      <c r="GI629" s="5"/>
      <c r="GJ629" s="5"/>
      <c r="GK629" s="5"/>
      <c r="GL629" s="5"/>
      <c r="GM629" s="5"/>
      <c r="GN629" s="5"/>
      <c r="GO629" s="5"/>
      <c r="GP629" s="5"/>
      <c r="GQ629" s="5"/>
    </row>
    <row r="630" spans="1:199" ht="15.7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4"/>
      <c r="AR630" s="4"/>
      <c r="AS630" s="5"/>
      <c r="AT630" s="4"/>
      <c r="AU630" s="5"/>
      <c r="AV630" s="5"/>
      <c r="AW630" s="5"/>
      <c r="AX630" s="5"/>
      <c r="AY630" s="5"/>
      <c r="AZ630" s="5"/>
      <c r="BA630" s="5"/>
      <c r="BB630" s="5"/>
      <c r="BC630" s="4"/>
      <c r="BD630" s="4"/>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4"/>
      <c r="GG630" s="4"/>
      <c r="GH630" s="5"/>
      <c r="GI630" s="5"/>
      <c r="GJ630" s="5"/>
      <c r="GK630" s="5"/>
      <c r="GL630" s="5"/>
      <c r="GM630" s="5"/>
      <c r="GN630" s="5"/>
      <c r="GO630" s="5"/>
      <c r="GP630" s="5"/>
      <c r="GQ630" s="5"/>
    </row>
    <row r="631" spans="1:199" ht="15.7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4"/>
      <c r="AR631" s="4"/>
      <c r="AS631" s="5"/>
      <c r="AT631" s="4"/>
      <c r="AU631" s="5"/>
      <c r="AV631" s="5"/>
      <c r="AW631" s="5"/>
      <c r="AX631" s="5"/>
      <c r="AY631" s="5"/>
      <c r="AZ631" s="5"/>
      <c r="BA631" s="5"/>
      <c r="BB631" s="5"/>
      <c r="BC631" s="4"/>
      <c r="BD631" s="4"/>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4"/>
      <c r="GG631" s="4"/>
      <c r="GH631" s="5"/>
      <c r="GI631" s="5"/>
      <c r="GJ631" s="5"/>
      <c r="GK631" s="5"/>
      <c r="GL631" s="5"/>
      <c r="GM631" s="5"/>
      <c r="GN631" s="5"/>
      <c r="GO631" s="5"/>
      <c r="GP631" s="5"/>
      <c r="GQ631" s="5"/>
    </row>
    <row r="632" spans="1:199" ht="15.7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4"/>
      <c r="AR632" s="4"/>
      <c r="AS632" s="5"/>
      <c r="AT632" s="4"/>
      <c r="AU632" s="5"/>
      <c r="AV632" s="5"/>
      <c r="AW632" s="5"/>
      <c r="AX632" s="5"/>
      <c r="AY632" s="5"/>
      <c r="AZ632" s="5"/>
      <c r="BA632" s="5"/>
      <c r="BB632" s="5"/>
      <c r="BC632" s="4"/>
      <c r="BD632" s="4"/>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4"/>
      <c r="GG632" s="4"/>
      <c r="GH632" s="5"/>
      <c r="GI632" s="5"/>
      <c r="GJ632" s="5"/>
      <c r="GK632" s="5"/>
      <c r="GL632" s="5"/>
      <c r="GM632" s="5"/>
      <c r="GN632" s="5"/>
      <c r="GO632" s="5"/>
      <c r="GP632" s="5"/>
      <c r="GQ632" s="5"/>
    </row>
    <row r="633" spans="1:199" ht="15.7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4"/>
      <c r="AR633" s="4"/>
      <c r="AS633" s="5"/>
      <c r="AT633" s="4"/>
      <c r="AU633" s="5"/>
      <c r="AV633" s="5"/>
      <c r="AW633" s="5"/>
      <c r="AX633" s="5"/>
      <c r="AY633" s="5"/>
      <c r="AZ633" s="5"/>
      <c r="BA633" s="5"/>
      <c r="BB633" s="5"/>
      <c r="BC633" s="4"/>
      <c r="BD633" s="4"/>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4"/>
      <c r="GG633" s="4"/>
      <c r="GH633" s="5"/>
      <c r="GI633" s="5"/>
      <c r="GJ633" s="5"/>
      <c r="GK633" s="5"/>
      <c r="GL633" s="5"/>
      <c r="GM633" s="5"/>
      <c r="GN633" s="5"/>
      <c r="GO633" s="5"/>
      <c r="GP633" s="5"/>
      <c r="GQ633" s="5"/>
    </row>
    <row r="634" spans="1:199" ht="15.7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4"/>
      <c r="AR634" s="4"/>
      <c r="AS634" s="5"/>
      <c r="AT634" s="4"/>
      <c r="AU634" s="5"/>
      <c r="AV634" s="5"/>
      <c r="AW634" s="5"/>
      <c r="AX634" s="5"/>
      <c r="AY634" s="5"/>
      <c r="AZ634" s="5"/>
      <c r="BA634" s="5"/>
      <c r="BB634" s="5"/>
      <c r="BC634" s="4"/>
      <c r="BD634" s="4"/>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4"/>
      <c r="GG634" s="4"/>
      <c r="GH634" s="5"/>
      <c r="GI634" s="5"/>
      <c r="GJ634" s="5"/>
      <c r="GK634" s="5"/>
      <c r="GL634" s="5"/>
      <c r="GM634" s="5"/>
      <c r="GN634" s="5"/>
      <c r="GO634" s="5"/>
      <c r="GP634" s="5"/>
      <c r="GQ634" s="5"/>
    </row>
    <row r="635" spans="1:199" ht="15.7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4"/>
      <c r="AR635" s="4"/>
      <c r="AS635" s="5"/>
      <c r="AT635" s="4"/>
      <c r="AU635" s="5"/>
      <c r="AV635" s="5"/>
      <c r="AW635" s="5"/>
      <c r="AX635" s="5"/>
      <c r="AY635" s="5"/>
      <c r="AZ635" s="5"/>
      <c r="BA635" s="5"/>
      <c r="BB635" s="5"/>
      <c r="BC635" s="4"/>
      <c r="BD635" s="4"/>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4"/>
      <c r="GG635" s="4"/>
      <c r="GH635" s="5"/>
      <c r="GI635" s="5"/>
      <c r="GJ635" s="5"/>
      <c r="GK635" s="5"/>
      <c r="GL635" s="5"/>
      <c r="GM635" s="5"/>
      <c r="GN635" s="5"/>
      <c r="GO635" s="5"/>
      <c r="GP635" s="5"/>
      <c r="GQ635" s="5"/>
    </row>
    <row r="636" spans="1:199" ht="15.7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4"/>
      <c r="AR636" s="4"/>
      <c r="AS636" s="5"/>
      <c r="AT636" s="4"/>
      <c r="AU636" s="5"/>
      <c r="AV636" s="5"/>
      <c r="AW636" s="5"/>
      <c r="AX636" s="5"/>
      <c r="AY636" s="5"/>
      <c r="AZ636" s="5"/>
      <c r="BA636" s="5"/>
      <c r="BB636" s="5"/>
      <c r="BC636" s="4"/>
      <c r="BD636" s="4"/>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4"/>
      <c r="GG636" s="4"/>
      <c r="GH636" s="5"/>
      <c r="GI636" s="5"/>
      <c r="GJ636" s="5"/>
      <c r="GK636" s="5"/>
      <c r="GL636" s="5"/>
      <c r="GM636" s="5"/>
      <c r="GN636" s="5"/>
      <c r="GO636" s="5"/>
      <c r="GP636" s="5"/>
      <c r="GQ636" s="5"/>
    </row>
    <row r="637" spans="1:199" ht="15.7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4"/>
      <c r="AR637" s="4"/>
      <c r="AS637" s="5"/>
      <c r="AT637" s="4"/>
      <c r="AU637" s="5"/>
      <c r="AV637" s="5"/>
      <c r="AW637" s="5"/>
      <c r="AX637" s="5"/>
      <c r="AY637" s="5"/>
      <c r="AZ637" s="5"/>
      <c r="BA637" s="5"/>
      <c r="BB637" s="5"/>
      <c r="BC637" s="4"/>
      <c r="BD637" s="4"/>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4"/>
      <c r="GG637" s="4"/>
      <c r="GH637" s="5"/>
      <c r="GI637" s="5"/>
      <c r="GJ637" s="5"/>
      <c r="GK637" s="5"/>
      <c r="GL637" s="5"/>
      <c r="GM637" s="5"/>
      <c r="GN637" s="5"/>
      <c r="GO637" s="5"/>
      <c r="GP637" s="5"/>
      <c r="GQ637" s="5"/>
    </row>
    <row r="638" spans="1:199" ht="15.7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4"/>
      <c r="AR638" s="4"/>
      <c r="AS638" s="5"/>
      <c r="AT638" s="4"/>
      <c r="AU638" s="5"/>
      <c r="AV638" s="5"/>
      <c r="AW638" s="5"/>
      <c r="AX638" s="5"/>
      <c r="AY638" s="5"/>
      <c r="AZ638" s="5"/>
      <c r="BA638" s="5"/>
      <c r="BB638" s="5"/>
      <c r="BC638" s="4"/>
      <c r="BD638" s="4"/>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c r="DA638" s="5"/>
      <c r="DB638" s="5"/>
      <c r="DC638" s="5"/>
      <c r="DD638" s="5"/>
      <c r="DE638" s="5"/>
      <c r="DF638" s="5"/>
      <c r="DG638" s="5"/>
      <c r="DH638" s="5"/>
      <c r="DI638" s="5"/>
      <c r="DJ638" s="5"/>
      <c r="DK638" s="5"/>
      <c r="DL638" s="5"/>
      <c r="DM638" s="5"/>
      <c r="DN638" s="5"/>
      <c r="DO638" s="5"/>
      <c r="DP638" s="5"/>
      <c r="DQ638" s="5"/>
      <c r="DR638" s="5"/>
      <c r="DS638" s="5"/>
      <c r="DT638" s="5"/>
      <c r="DU638" s="5"/>
      <c r="DV638" s="5"/>
      <c r="DW638" s="5"/>
      <c r="DX638" s="5"/>
      <c r="DY638" s="5"/>
      <c r="DZ638" s="5"/>
      <c r="EA638" s="5"/>
      <c r="EB638" s="5"/>
      <c r="EC638" s="5"/>
      <c r="ED638" s="5"/>
      <c r="EE638" s="5"/>
      <c r="EF638" s="5"/>
      <c r="EG638" s="5"/>
      <c r="EH638" s="5"/>
      <c r="EI638" s="5"/>
      <c r="EJ638" s="5"/>
      <c r="EK638" s="5"/>
      <c r="EL638" s="5"/>
      <c r="EM638" s="5"/>
      <c r="EN638" s="5"/>
      <c r="EO638" s="5"/>
      <c r="EP638" s="5"/>
      <c r="EQ638" s="5"/>
      <c r="ER638" s="5"/>
      <c r="ES638" s="5"/>
      <c r="ET638" s="5"/>
      <c r="EU638" s="5"/>
      <c r="EV638" s="5"/>
      <c r="EW638" s="5"/>
      <c r="EX638" s="5"/>
      <c r="EY638" s="5"/>
      <c r="EZ638" s="5"/>
      <c r="FA638" s="5"/>
      <c r="FB638" s="5"/>
      <c r="FC638" s="5"/>
      <c r="FD638" s="5"/>
      <c r="FE638" s="5"/>
      <c r="FF638" s="5"/>
      <c r="FG638" s="5"/>
      <c r="FH638" s="5"/>
      <c r="FI638" s="5"/>
      <c r="FJ638" s="5"/>
      <c r="FK638" s="5"/>
      <c r="FL638" s="5"/>
      <c r="FM638" s="5"/>
      <c r="FN638" s="5"/>
      <c r="FO638" s="5"/>
      <c r="FP638" s="5"/>
      <c r="FQ638" s="5"/>
      <c r="FR638" s="5"/>
      <c r="FS638" s="5"/>
      <c r="FT638" s="5"/>
      <c r="FU638" s="5"/>
      <c r="FV638" s="5"/>
      <c r="FW638" s="5"/>
      <c r="FX638" s="5"/>
      <c r="FY638" s="5"/>
      <c r="FZ638" s="5"/>
      <c r="GA638" s="5"/>
      <c r="GB638" s="5"/>
      <c r="GC638" s="5"/>
      <c r="GD638" s="5"/>
      <c r="GE638" s="5"/>
      <c r="GF638" s="4"/>
      <c r="GG638" s="4"/>
      <c r="GH638" s="5"/>
      <c r="GI638" s="5"/>
      <c r="GJ638" s="5"/>
      <c r="GK638" s="5"/>
      <c r="GL638" s="5"/>
      <c r="GM638" s="5"/>
      <c r="GN638" s="5"/>
      <c r="GO638" s="5"/>
      <c r="GP638" s="5"/>
      <c r="GQ638" s="5"/>
    </row>
    <row r="639" spans="1:199" ht="15.7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4"/>
      <c r="AR639" s="4"/>
      <c r="AS639" s="5"/>
      <c r="AT639" s="4"/>
      <c r="AU639" s="5"/>
      <c r="AV639" s="5"/>
      <c r="AW639" s="5"/>
      <c r="AX639" s="5"/>
      <c r="AY639" s="5"/>
      <c r="AZ639" s="5"/>
      <c r="BA639" s="5"/>
      <c r="BB639" s="5"/>
      <c r="BC639" s="4"/>
      <c r="BD639" s="4"/>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c r="DA639" s="5"/>
      <c r="DB639" s="5"/>
      <c r="DC639" s="5"/>
      <c r="DD639" s="5"/>
      <c r="DE639" s="5"/>
      <c r="DF639" s="5"/>
      <c r="DG639" s="5"/>
      <c r="DH639" s="5"/>
      <c r="DI639" s="5"/>
      <c r="DJ639" s="5"/>
      <c r="DK639" s="5"/>
      <c r="DL639" s="5"/>
      <c r="DM639" s="5"/>
      <c r="DN639" s="5"/>
      <c r="DO639" s="5"/>
      <c r="DP639" s="5"/>
      <c r="DQ639" s="5"/>
      <c r="DR639" s="5"/>
      <c r="DS639" s="5"/>
      <c r="DT639" s="5"/>
      <c r="DU639" s="5"/>
      <c r="DV639" s="5"/>
      <c r="DW639" s="5"/>
      <c r="DX639" s="5"/>
      <c r="DY639" s="5"/>
      <c r="DZ639" s="5"/>
      <c r="EA639" s="5"/>
      <c r="EB639" s="5"/>
      <c r="EC639" s="5"/>
      <c r="ED639" s="5"/>
      <c r="EE639" s="5"/>
      <c r="EF639" s="5"/>
      <c r="EG639" s="5"/>
      <c r="EH639" s="5"/>
      <c r="EI639" s="5"/>
      <c r="EJ639" s="5"/>
      <c r="EK639" s="5"/>
      <c r="EL639" s="5"/>
      <c r="EM639" s="5"/>
      <c r="EN639" s="5"/>
      <c r="EO639" s="5"/>
      <c r="EP639" s="5"/>
      <c r="EQ639" s="5"/>
      <c r="ER639" s="5"/>
      <c r="ES639" s="5"/>
      <c r="ET639" s="5"/>
      <c r="EU639" s="5"/>
      <c r="EV639" s="5"/>
      <c r="EW639" s="5"/>
      <c r="EX639" s="5"/>
      <c r="EY639" s="5"/>
      <c r="EZ639" s="5"/>
      <c r="FA639" s="5"/>
      <c r="FB639" s="5"/>
      <c r="FC639" s="5"/>
      <c r="FD639" s="5"/>
      <c r="FE639" s="5"/>
      <c r="FF639" s="5"/>
      <c r="FG639" s="5"/>
      <c r="FH639" s="5"/>
      <c r="FI639" s="5"/>
      <c r="FJ639" s="5"/>
      <c r="FK639" s="5"/>
      <c r="FL639" s="5"/>
      <c r="FM639" s="5"/>
      <c r="FN639" s="5"/>
      <c r="FO639" s="5"/>
      <c r="FP639" s="5"/>
      <c r="FQ639" s="5"/>
      <c r="FR639" s="5"/>
      <c r="FS639" s="5"/>
      <c r="FT639" s="5"/>
      <c r="FU639" s="5"/>
      <c r="FV639" s="5"/>
      <c r="FW639" s="5"/>
      <c r="FX639" s="5"/>
      <c r="FY639" s="5"/>
      <c r="FZ639" s="5"/>
      <c r="GA639" s="5"/>
      <c r="GB639" s="5"/>
      <c r="GC639" s="5"/>
      <c r="GD639" s="5"/>
      <c r="GE639" s="5"/>
      <c r="GF639" s="4"/>
      <c r="GG639" s="4"/>
      <c r="GH639" s="5"/>
      <c r="GI639" s="5"/>
      <c r="GJ639" s="5"/>
      <c r="GK639" s="5"/>
      <c r="GL639" s="5"/>
      <c r="GM639" s="5"/>
      <c r="GN639" s="5"/>
      <c r="GO639" s="5"/>
      <c r="GP639" s="5"/>
      <c r="GQ639" s="5"/>
    </row>
    <row r="640" spans="1:199" ht="15.7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4"/>
      <c r="AR640" s="4"/>
      <c r="AS640" s="5"/>
      <c r="AT640" s="4"/>
      <c r="AU640" s="5"/>
      <c r="AV640" s="5"/>
      <c r="AW640" s="5"/>
      <c r="AX640" s="5"/>
      <c r="AY640" s="5"/>
      <c r="AZ640" s="5"/>
      <c r="BA640" s="5"/>
      <c r="BB640" s="5"/>
      <c r="BC640" s="4"/>
      <c r="BD640" s="4"/>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4"/>
      <c r="GG640" s="4"/>
      <c r="GH640" s="5"/>
      <c r="GI640" s="5"/>
      <c r="GJ640" s="5"/>
      <c r="GK640" s="5"/>
      <c r="GL640" s="5"/>
      <c r="GM640" s="5"/>
      <c r="GN640" s="5"/>
      <c r="GO640" s="5"/>
      <c r="GP640" s="5"/>
      <c r="GQ640" s="5"/>
    </row>
    <row r="641" spans="1:199" ht="15.7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4"/>
      <c r="AR641" s="4"/>
      <c r="AS641" s="5"/>
      <c r="AT641" s="4"/>
      <c r="AU641" s="5"/>
      <c r="AV641" s="5"/>
      <c r="AW641" s="5"/>
      <c r="AX641" s="5"/>
      <c r="AY641" s="5"/>
      <c r="AZ641" s="5"/>
      <c r="BA641" s="5"/>
      <c r="BB641" s="5"/>
      <c r="BC641" s="4"/>
      <c r="BD641" s="4"/>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4"/>
      <c r="GG641" s="4"/>
      <c r="GH641" s="5"/>
      <c r="GI641" s="5"/>
      <c r="GJ641" s="5"/>
      <c r="GK641" s="5"/>
      <c r="GL641" s="5"/>
      <c r="GM641" s="5"/>
      <c r="GN641" s="5"/>
      <c r="GO641" s="5"/>
      <c r="GP641" s="5"/>
      <c r="GQ641" s="5"/>
    </row>
    <row r="642" spans="1:199" ht="15.7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4"/>
      <c r="AR642" s="4"/>
      <c r="AS642" s="5"/>
      <c r="AT642" s="4"/>
      <c r="AU642" s="5"/>
      <c r="AV642" s="5"/>
      <c r="AW642" s="5"/>
      <c r="AX642" s="5"/>
      <c r="AY642" s="5"/>
      <c r="AZ642" s="5"/>
      <c r="BA642" s="5"/>
      <c r="BB642" s="5"/>
      <c r="BC642" s="4"/>
      <c r="BD642" s="4"/>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4"/>
      <c r="GG642" s="4"/>
      <c r="GH642" s="5"/>
      <c r="GI642" s="5"/>
      <c r="GJ642" s="5"/>
      <c r="GK642" s="5"/>
      <c r="GL642" s="5"/>
      <c r="GM642" s="5"/>
      <c r="GN642" s="5"/>
      <c r="GO642" s="5"/>
      <c r="GP642" s="5"/>
      <c r="GQ642" s="5"/>
    </row>
    <row r="643" spans="1:199" ht="15.7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4"/>
      <c r="AR643" s="4"/>
      <c r="AS643" s="5"/>
      <c r="AT643" s="4"/>
      <c r="AU643" s="5"/>
      <c r="AV643" s="5"/>
      <c r="AW643" s="5"/>
      <c r="AX643" s="5"/>
      <c r="AY643" s="5"/>
      <c r="AZ643" s="5"/>
      <c r="BA643" s="5"/>
      <c r="BB643" s="5"/>
      <c r="BC643" s="4"/>
      <c r="BD643" s="4"/>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4"/>
      <c r="GG643" s="4"/>
      <c r="GH643" s="5"/>
      <c r="GI643" s="5"/>
      <c r="GJ643" s="5"/>
      <c r="GK643" s="5"/>
      <c r="GL643" s="5"/>
      <c r="GM643" s="5"/>
      <c r="GN643" s="5"/>
      <c r="GO643" s="5"/>
      <c r="GP643" s="5"/>
      <c r="GQ643" s="5"/>
    </row>
    <row r="644" spans="1:199" ht="15.7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4"/>
      <c r="AR644" s="4"/>
      <c r="AS644" s="5"/>
      <c r="AT644" s="4"/>
      <c r="AU644" s="5"/>
      <c r="AV644" s="5"/>
      <c r="AW644" s="5"/>
      <c r="AX644" s="5"/>
      <c r="AY644" s="5"/>
      <c r="AZ644" s="5"/>
      <c r="BA644" s="5"/>
      <c r="BB644" s="5"/>
      <c r="BC644" s="4"/>
      <c r="BD644" s="4"/>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4"/>
      <c r="GG644" s="4"/>
      <c r="GH644" s="5"/>
      <c r="GI644" s="5"/>
      <c r="GJ644" s="5"/>
      <c r="GK644" s="5"/>
      <c r="GL644" s="5"/>
      <c r="GM644" s="5"/>
      <c r="GN644" s="5"/>
      <c r="GO644" s="5"/>
      <c r="GP644" s="5"/>
      <c r="GQ644" s="5"/>
    </row>
    <row r="645" spans="1:199" ht="15.7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4"/>
      <c r="AR645" s="4"/>
      <c r="AS645" s="5"/>
      <c r="AT645" s="4"/>
      <c r="AU645" s="5"/>
      <c r="AV645" s="5"/>
      <c r="AW645" s="5"/>
      <c r="AX645" s="5"/>
      <c r="AY645" s="5"/>
      <c r="AZ645" s="5"/>
      <c r="BA645" s="5"/>
      <c r="BB645" s="5"/>
      <c r="BC645" s="4"/>
      <c r="BD645" s="4"/>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4"/>
      <c r="GG645" s="4"/>
      <c r="GH645" s="5"/>
      <c r="GI645" s="5"/>
      <c r="GJ645" s="5"/>
      <c r="GK645" s="5"/>
      <c r="GL645" s="5"/>
      <c r="GM645" s="5"/>
      <c r="GN645" s="5"/>
      <c r="GO645" s="5"/>
      <c r="GP645" s="5"/>
      <c r="GQ645" s="5"/>
    </row>
    <row r="646" spans="1:199" ht="15.7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4"/>
      <c r="AR646" s="4"/>
      <c r="AS646" s="5"/>
      <c r="AT646" s="4"/>
      <c r="AU646" s="5"/>
      <c r="AV646" s="5"/>
      <c r="AW646" s="5"/>
      <c r="AX646" s="5"/>
      <c r="AY646" s="5"/>
      <c r="AZ646" s="5"/>
      <c r="BA646" s="5"/>
      <c r="BB646" s="5"/>
      <c r="BC646" s="4"/>
      <c r="BD646" s="4"/>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4"/>
      <c r="GG646" s="4"/>
      <c r="GH646" s="5"/>
      <c r="GI646" s="5"/>
      <c r="GJ646" s="5"/>
      <c r="GK646" s="5"/>
      <c r="GL646" s="5"/>
      <c r="GM646" s="5"/>
      <c r="GN646" s="5"/>
      <c r="GO646" s="5"/>
      <c r="GP646" s="5"/>
      <c r="GQ646" s="5"/>
    </row>
    <row r="647" spans="1:199" ht="15.7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4"/>
      <c r="AR647" s="4"/>
      <c r="AS647" s="5"/>
      <c r="AT647" s="4"/>
      <c r="AU647" s="5"/>
      <c r="AV647" s="5"/>
      <c r="AW647" s="5"/>
      <c r="AX647" s="5"/>
      <c r="AY647" s="5"/>
      <c r="AZ647" s="5"/>
      <c r="BA647" s="5"/>
      <c r="BB647" s="5"/>
      <c r="BC647" s="4"/>
      <c r="BD647" s="4"/>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4"/>
      <c r="GG647" s="4"/>
      <c r="GH647" s="5"/>
      <c r="GI647" s="5"/>
      <c r="GJ647" s="5"/>
      <c r="GK647" s="5"/>
      <c r="GL647" s="5"/>
      <c r="GM647" s="5"/>
      <c r="GN647" s="5"/>
      <c r="GO647" s="5"/>
      <c r="GP647" s="5"/>
      <c r="GQ647" s="5"/>
    </row>
    <row r="648" spans="1:199" ht="15.7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4"/>
      <c r="AR648" s="4"/>
      <c r="AS648" s="5"/>
      <c r="AT648" s="4"/>
      <c r="AU648" s="5"/>
      <c r="AV648" s="5"/>
      <c r="AW648" s="5"/>
      <c r="AX648" s="5"/>
      <c r="AY648" s="5"/>
      <c r="AZ648" s="5"/>
      <c r="BA648" s="5"/>
      <c r="BB648" s="5"/>
      <c r="BC648" s="4"/>
      <c r="BD648" s="4"/>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4"/>
      <c r="GG648" s="4"/>
      <c r="GH648" s="5"/>
      <c r="GI648" s="5"/>
      <c r="GJ648" s="5"/>
      <c r="GK648" s="5"/>
      <c r="GL648" s="5"/>
      <c r="GM648" s="5"/>
      <c r="GN648" s="5"/>
      <c r="GO648" s="5"/>
      <c r="GP648" s="5"/>
      <c r="GQ648" s="5"/>
    </row>
    <row r="649" spans="1:199" ht="15.7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4"/>
      <c r="AR649" s="4"/>
      <c r="AS649" s="5"/>
      <c r="AT649" s="4"/>
      <c r="AU649" s="5"/>
      <c r="AV649" s="5"/>
      <c r="AW649" s="5"/>
      <c r="AX649" s="5"/>
      <c r="AY649" s="5"/>
      <c r="AZ649" s="5"/>
      <c r="BA649" s="5"/>
      <c r="BB649" s="5"/>
      <c r="BC649" s="4"/>
      <c r="BD649" s="4"/>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4"/>
      <c r="GG649" s="4"/>
      <c r="GH649" s="5"/>
      <c r="GI649" s="5"/>
      <c r="GJ649" s="5"/>
      <c r="GK649" s="5"/>
      <c r="GL649" s="5"/>
      <c r="GM649" s="5"/>
      <c r="GN649" s="5"/>
      <c r="GO649" s="5"/>
      <c r="GP649" s="5"/>
      <c r="GQ649" s="5"/>
    </row>
    <row r="650" spans="1:199" ht="15.7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4"/>
      <c r="AR650" s="4"/>
      <c r="AS650" s="5"/>
      <c r="AT650" s="4"/>
      <c r="AU650" s="5"/>
      <c r="AV650" s="5"/>
      <c r="AW650" s="5"/>
      <c r="AX650" s="5"/>
      <c r="AY650" s="5"/>
      <c r="AZ650" s="5"/>
      <c r="BA650" s="5"/>
      <c r="BB650" s="5"/>
      <c r="BC650" s="4"/>
      <c r="BD650" s="4"/>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4"/>
      <c r="GG650" s="4"/>
      <c r="GH650" s="5"/>
      <c r="GI650" s="5"/>
      <c r="GJ650" s="5"/>
      <c r="GK650" s="5"/>
      <c r="GL650" s="5"/>
      <c r="GM650" s="5"/>
      <c r="GN650" s="5"/>
      <c r="GO650" s="5"/>
      <c r="GP650" s="5"/>
      <c r="GQ650" s="5"/>
    </row>
    <row r="651" spans="1:199" ht="15.7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4"/>
      <c r="AR651" s="4"/>
      <c r="AS651" s="5"/>
      <c r="AT651" s="4"/>
      <c r="AU651" s="5"/>
      <c r="AV651" s="5"/>
      <c r="AW651" s="5"/>
      <c r="AX651" s="5"/>
      <c r="AY651" s="5"/>
      <c r="AZ651" s="5"/>
      <c r="BA651" s="5"/>
      <c r="BB651" s="5"/>
      <c r="BC651" s="4"/>
      <c r="BD651" s="4"/>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4"/>
      <c r="GG651" s="4"/>
      <c r="GH651" s="5"/>
      <c r="GI651" s="5"/>
      <c r="GJ651" s="5"/>
      <c r="GK651" s="5"/>
      <c r="GL651" s="5"/>
      <c r="GM651" s="5"/>
      <c r="GN651" s="5"/>
      <c r="GO651" s="5"/>
      <c r="GP651" s="5"/>
      <c r="GQ651" s="5"/>
    </row>
    <row r="652" spans="1:199" ht="15.7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4"/>
      <c r="AR652" s="4"/>
      <c r="AS652" s="5"/>
      <c r="AT652" s="4"/>
      <c r="AU652" s="5"/>
      <c r="AV652" s="5"/>
      <c r="AW652" s="5"/>
      <c r="AX652" s="5"/>
      <c r="AY652" s="5"/>
      <c r="AZ652" s="5"/>
      <c r="BA652" s="5"/>
      <c r="BB652" s="5"/>
      <c r="BC652" s="4"/>
      <c r="BD652" s="4"/>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4"/>
      <c r="GG652" s="4"/>
      <c r="GH652" s="5"/>
      <c r="GI652" s="5"/>
      <c r="GJ652" s="5"/>
      <c r="GK652" s="5"/>
      <c r="GL652" s="5"/>
      <c r="GM652" s="5"/>
      <c r="GN652" s="5"/>
      <c r="GO652" s="5"/>
      <c r="GP652" s="5"/>
      <c r="GQ652" s="5"/>
    </row>
    <row r="653" spans="1:199" ht="15.7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4"/>
      <c r="AR653" s="4"/>
      <c r="AS653" s="5"/>
      <c r="AT653" s="4"/>
      <c r="AU653" s="5"/>
      <c r="AV653" s="5"/>
      <c r="AW653" s="5"/>
      <c r="AX653" s="5"/>
      <c r="AY653" s="5"/>
      <c r="AZ653" s="5"/>
      <c r="BA653" s="5"/>
      <c r="BB653" s="5"/>
      <c r="BC653" s="4"/>
      <c r="BD653" s="4"/>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4"/>
      <c r="GG653" s="4"/>
      <c r="GH653" s="5"/>
      <c r="GI653" s="5"/>
      <c r="GJ653" s="5"/>
      <c r="GK653" s="5"/>
      <c r="GL653" s="5"/>
      <c r="GM653" s="5"/>
      <c r="GN653" s="5"/>
      <c r="GO653" s="5"/>
      <c r="GP653" s="5"/>
      <c r="GQ653" s="5"/>
    </row>
    <row r="654" spans="1:199" ht="15.7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4"/>
      <c r="AR654" s="4"/>
      <c r="AS654" s="5"/>
      <c r="AT654" s="4"/>
      <c r="AU654" s="5"/>
      <c r="AV654" s="5"/>
      <c r="AW654" s="5"/>
      <c r="AX654" s="5"/>
      <c r="AY654" s="5"/>
      <c r="AZ654" s="5"/>
      <c r="BA654" s="5"/>
      <c r="BB654" s="5"/>
      <c r="BC654" s="4"/>
      <c r="BD654" s="4"/>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4"/>
      <c r="GG654" s="4"/>
      <c r="GH654" s="5"/>
      <c r="GI654" s="5"/>
      <c r="GJ654" s="5"/>
      <c r="GK654" s="5"/>
      <c r="GL654" s="5"/>
      <c r="GM654" s="5"/>
      <c r="GN654" s="5"/>
      <c r="GO654" s="5"/>
      <c r="GP654" s="5"/>
      <c r="GQ654" s="5"/>
    </row>
    <row r="655" spans="1:199" ht="15.7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4"/>
      <c r="AR655" s="4"/>
      <c r="AS655" s="5"/>
      <c r="AT655" s="4"/>
      <c r="AU655" s="5"/>
      <c r="AV655" s="5"/>
      <c r="AW655" s="5"/>
      <c r="AX655" s="5"/>
      <c r="AY655" s="5"/>
      <c r="AZ655" s="5"/>
      <c r="BA655" s="5"/>
      <c r="BB655" s="5"/>
      <c r="BC655" s="4"/>
      <c r="BD655" s="4"/>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4"/>
      <c r="GG655" s="4"/>
      <c r="GH655" s="5"/>
      <c r="GI655" s="5"/>
      <c r="GJ655" s="5"/>
      <c r="GK655" s="5"/>
      <c r="GL655" s="5"/>
      <c r="GM655" s="5"/>
      <c r="GN655" s="5"/>
      <c r="GO655" s="5"/>
      <c r="GP655" s="5"/>
      <c r="GQ655" s="5"/>
    </row>
    <row r="656" spans="1:199" ht="15.7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4"/>
      <c r="AR656" s="4"/>
      <c r="AS656" s="5"/>
      <c r="AT656" s="4"/>
      <c r="AU656" s="5"/>
      <c r="AV656" s="5"/>
      <c r="AW656" s="5"/>
      <c r="AX656" s="5"/>
      <c r="AY656" s="5"/>
      <c r="AZ656" s="5"/>
      <c r="BA656" s="5"/>
      <c r="BB656" s="5"/>
      <c r="BC656" s="4"/>
      <c r="BD656" s="4"/>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4"/>
      <c r="GG656" s="4"/>
      <c r="GH656" s="5"/>
      <c r="GI656" s="5"/>
      <c r="GJ656" s="5"/>
      <c r="GK656" s="5"/>
      <c r="GL656" s="5"/>
      <c r="GM656" s="5"/>
      <c r="GN656" s="5"/>
      <c r="GO656" s="5"/>
      <c r="GP656" s="5"/>
      <c r="GQ656" s="5"/>
    </row>
    <row r="657" spans="1:199" ht="15.7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4"/>
      <c r="AR657" s="4"/>
      <c r="AS657" s="5"/>
      <c r="AT657" s="4"/>
      <c r="AU657" s="5"/>
      <c r="AV657" s="5"/>
      <c r="AW657" s="5"/>
      <c r="AX657" s="5"/>
      <c r="AY657" s="5"/>
      <c r="AZ657" s="5"/>
      <c r="BA657" s="5"/>
      <c r="BB657" s="5"/>
      <c r="BC657" s="4"/>
      <c r="BD657" s="4"/>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4"/>
      <c r="GG657" s="4"/>
      <c r="GH657" s="5"/>
      <c r="GI657" s="5"/>
      <c r="GJ657" s="5"/>
      <c r="GK657" s="5"/>
      <c r="GL657" s="5"/>
      <c r="GM657" s="5"/>
      <c r="GN657" s="5"/>
      <c r="GO657" s="5"/>
      <c r="GP657" s="5"/>
      <c r="GQ657" s="5"/>
    </row>
    <row r="658" spans="1:199" ht="15.7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4"/>
      <c r="AR658" s="4"/>
      <c r="AS658" s="5"/>
      <c r="AT658" s="4"/>
      <c r="AU658" s="5"/>
      <c r="AV658" s="5"/>
      <c r="AW658" s="5"/>
      <c r="AX658" s="5"/>
      <c r="AY658" s="5"/>
      <c r="AZ658" s="5"/>
      <c r="BA658" s="5"/>
      <c r="BB658" s="5"/>
      <c r="BC658" s="4"/>
      <c r="BD658" s="4"/>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4"/>
      <c r="GG658" s="4"/>
      <c r="GH658" s="5"/>
      <c r="GI658" s="5"/>
      <c r="GJ658" s="5"/>
      <c r="GK658" s="5"/>
      <c r="GL658" s="5"/>
      <c r="GM658" s="5"/>
      <c r="GN658" s="5"/>
      <c r="GO658" s="5"/>
      <c r="GP658" s="5"/>
      <c r="GQ658" s="5"/>
    </row>
    <row r="659" spans="1:199" ht="15.7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4"/>
      <c r="AR659" s="4"/>
      <c r="AS659" s="5"/>
      <c r="AT659" s="4"/>
      <c r="AU659" s="5"/>
      <c r="AV659" s="5"/>
      <c r="AW659" s="5"/>
      <c r="AX659" s="5"/>
      <c r="AY659" s="5"/>
      <c r="AZ659" s="5"/>
      <c r="BA659" s="5"/>
      <c r="BB659" s="5"/>
      <c r="BC659" s="4"/>
      <c r="BD659" s="4"/>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4"/>
      <c r="GG659" s="4"/>
      <c r="GH659" s="5"/>
      <c r="GI659" s="5"/>
      <c r="GJ659" s="5"/>
      <c r="GK659" s="5"/>
      <c r="GL659" s="5"/>
      <c r="GM659" s="5"/>
      <c r="GN659" s="5"/>
      <c r="GO659" s="5"/>
      <c r="GP659" s="5"/>
      <c r="GQ659" s="5"/>
    </row>
    <row r="660" spans="1:199" ht="15.7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4"/>
      <c r="AR660" s="4"/>
      <c r="AS660" s="5"/>
      <c r="AT660" s="4"/>
      <c r="AU660" s="5"/>
      <c r="AV660" s="5"/>
      <c r="AW660" s="5"/>
      <c r="AX660" s="5"/>
      <c r="AY660" s="5"/>
      <c r="AZ660" s="5"/>
      <c r="BA660" s="5"/>
      <c r="BB660" s="5"/>
      <c r="BC660" s="4"/>
      <c r="BD660" s="4"/>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4"/>
      <c r="GG660" s="4"/>
      <c r="GH660" s="5"/>
      <c r="GI660" s="5"/>
      <c r="GJ660" s="5"/>
      <c r="GK660" s="5"/>
      <c r="GL660" s="5"/>
      <c r="GM660" s="5"/>
      <c r="GN660" s="5"/>
      <c r="GO660" s="5"/>
      <c r="GP660" s="5"/>
      <c r="GQ660" s="5"/>
    </row>
    <row r="661" spans="1:199" ht="15.7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4"/>
      <c r="AR661" s="4"/>
      <c r="AS661" s="5"/>
      <c r="AT661" s="4"/>
      <c r="AU661" s="5"/>
      <c r="AV661" s="5"/>
      <c r="AW661" s="5"/>
      <c r="AX661" s="5"/>
      <c r="AY661" s="5"/>
      <c r="AZ661" s="5"/>
      <c r="BA661" s="5"/>
      <c r="BB661" s="5"/>
      <c r="BC661" s="4"/>
      <c r="BD661" s="4"/>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4"/>
      <c r="GG661" s="4"/>
      <c r="GH661" s="5"/>
      <c r="GI661" s="5"/>
      <c r="GJ661" s="5"/>
      <c r="GK661" s="5"/>
      <c r="GL661" s="5"/>
      <c r="GM661" s="5"/>
      <c r="GN661" s="5"/>
      <c r="GO661" s="5"/>
      <c r="GP661" s="5"/>
      <c r="GQ661" s="5"/>
    </row>
    <row r="662" spans="1:199" ht="15.7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4"/>
      <c r="AR662" s="4"/>
      <c r="AS662" s="5"/>
      <c r="AT662" s="4"/>
      <c r="AU662" s="5"/>
      <c r="AV662" s="5"/>
      <c r="AW662" s="5"/>
      <c r="AX662" s="5"/>
      <c r="AY662" s="5"/>
      <c r="AZ662" s="5"/>
      <c r="BA662" s="5"/>
      <c r="BB662" s="5"/>
      <c r="BC662" s="4"/>
      <c r="BD662" s="4"/>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4"/>
      <c r="GG662" s="4"/>
      <c r="GH662" s="5"/>
      <c r="GI662" s="5"/>
      <c r="GJ662" s="5"/>
      <c r="GK662" s="5"/>
      <c r="GL662" s="5"/>
      <c r="GM662" s="5"/>
      <c r="GN662" s="5"/>
      <c r="GO662" s="5"/>
      <c r="GP662" s="5"/>
      <c r="GQ662" s="5"/>
    </row>
    <row r="663" spans="1:199" ht="15.7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4"/>
      <c r="AR663" s="4"/>
      <c r="AS663" s="5"/>
      <c r="AT663" s="4"/>
      <c r="AU663" s="5"/>
      <c r="AV663" s="5"/>
      <c r="AW663" s="5"/>
      <c r="AX663" s="5"/>
      <c r="AY663" s="5"/>
      <c r="AZ663" s="5"/>
      <c r="BA663" s="5"/>
      <c r="BB663" s="5"/>
      <c r="BC663" s="4"/>
      <c r="BD663" s="4"/>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4"/>
      <c r="GG663" s="4"/>
      <c r="GH663" s="5"/>
      <c r="GI663" s="5"/>
      <c r="GJ663" s="5"/>
      <c r="GK663" s="5"/>
      <c r="GL663" s="5"/>
      <c r="GM663" s="5"/>
      <c r="GN663" s="5"/>
      <c r="GO663" s="5"/>
      <c r="GP663" s="5"/>
      <c r="GQ663" s="5"/>
    </row>
    <row r="664" spans="1:199" ht="15.7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4"/>
      <c r="AR664" s="4"/>
      <c r="AS664" s="5"/>
      <c r="AT664" s="4"/>
      <c r="AU664" s="5"/>
      <c r="AV664" s="5"/>
      <c r="AW664" s="5"/>
      <c r="AX664" s="5"/>
      <c r="AY664" s="5"/>
      <c r="AZ664" s="5"/>
      <c r="BA664" s="5"/>
      <c r="BB664" s="5"/>
      <c r="BC664" s="4"/>
      <c r="BD664" s="4"/>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4"/>
      <c r="GG664" s="4"/>
      <c r="GH664" s="5"/>
      <c r="GI664" s="5"/>
      <c r="GJ664" s="5"/>
      <c r="GK664" s="5"/>
      <c r="GL664" s="5"/>
      <c r="GM664" s="5"/>
      <c r="GN664" s="5"/>
      <c r="GO664" s="5"/>
      <c r="GP664" s="5"/>
      <c r="GQ664" s="5"/>
    </row>
    <row r="665" spans="1:199" ht="15.7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4"/>
      <c r="AR665" s="4"/>
      <c r="AS665" s="5"/>
      <c r="AT665" s="4"/>
      <c r="AU665" s="5"/>
      <c r="AV665" s="5"/>
      <c r="AW665" s="5"/>
      <c r="AX665" s="5"/>
      <c r="AY665" s="5"/>
      <c r="AZ665" s="5"/>
      <c r="BA665" s="5"/>
      <c r="BB665" s="5"/>
      <c r="BC665" s="4"/>
      <c r="BD665" s="4"/>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4"/>
      <c r="GG665" s="4"/>
      <c r="GH665" s="5"/>
      <c r="GI665" s="5"/>
      <c r="GJ665" s="5"/>
      <c r="GK665" s="5"/>
      <c r="GL665" s="5"/>
      <c r="GM665" s="5"/>
      <c r="GN665" s="5"/>
      <c r="GO665" s="5"/>
      <c r="GP665" s="5"/>
      <c r="GQ665" s="5"/>
    </row>
    <row r="666" spans="1:199" ht="15.7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4"/>
      <c r="AR666" s="4"/>
      <c r="AS666" s="5"/>
      <c r="AT666" s="4"/>
      <c r="AU666" s="5"/>
      <c r="AV666" s="5"/>
      <c r="AW666" s="5"/>
      <c r="AX666" s="5"/>
      <c r="AY666" s="5"/>
      <c r="AZ666" s="5"/>
      <c r="BA666" s="5"/>
      <c r="BB666" s="5"/>
      <c r="BC666" s="4"/>
      <c r="BD666" s="4"/>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4"/>
      <c r="GG666" s="4"/>
      <c r="GH666" s="5"/>
      <c r="GI666" s="5"/>
      <c r="GJ666" s="5"/>
      <c r="GK666" s="5"/>
      <c r="GL666" s="5"/>
      <c r="GM666" s="5"/>
      <c r="GN666" s="5"/>
      <c r="GO666" s="5"/>
      <c r="GP666" s="5"/>
      <c r="GQ666" s="5"/>
    </row>
    <row r="667" spans="1:199" ht="15.7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4"/>
      <c r="AR667" s="4"/>
      <c r="AS667" s="5"/>
      <c r="AT667" s="4"/>
      <c r="AU667" s="5"/>
      <c r="AV667" s="5"/>
      <c r="AW667" s="5"/>
      <c r="AX667" s="5"/>
      <c r="AY667" s="5"/>
      <c r="AZ667" s="5"/>
      <c r="BA667" s="5"/>
      <c r="BB667" s="5"/>
      <c r="BC667" s="4"/>
      <c r="BD667" s="4"/>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4"/>
      <c r="GG667" s="4"/>
      <c r="GH667" s="5"/>
      <c r="GI667" s="5"/>
      <c r="GJ667" s="5"/>
      <c r="GK667" s="5"/>
      <c r="GL667" s="5"/>
      <c r="GM667" s="5"/>
      <c r="GN667" s="5"/>
      <c r="GO667" s="5"/>
      <c r="GP667" s="5"/>
      <c r="GQ667" s="5"/>
    </row>
    <row r="668" spans="1:199" ht="15.7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4"/>
      <c r="AR668" s="4"/>
      <c r="AS668" s="5"/>
      <c r="AT668" s="4"/>
      <c r="AU668" s="5"/>
      <c r="AV668" s="5"/>
      <c r="AW668" s="5"/>
      <c r="AX668" s="5"/>
      <c r="AY668" s="5"/>
      <c r="AZ668" s="5"/>
      <c r="BA668" s="5"/>
      <c r="BB668" s="5"/>
      <c r="BC668" s="4"/>
      <c r="BD668" s="4"/>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4"/>
      <c r="GG668" s="4"/>
      <c r="GH668" s="5"/>
      <c r="GI668" s="5"/>
      <c r="GJ668" s="5"/>
      <c r="GK668" s="5"/>
      <c r="GL668" s="5"/>
      <c r="GM668" s="5"/>
      <c r="GN668" s="5"/>
      <c r="GO668" s="5"/>
      <c r="GP668" s="5"/>
      <c r="GQ668" s="5"/>
    </row>
    <row r="669" spans="1:199" ht="15.7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4"/>
      <c r="AR669" s="4"/>
      <c r="AS669" s="5"/>
      <c r="AT669" s="4"/>
      <c r="AU669" s="5"/>
      <c r="AV669" s="5"/>
      <c r="AW669" s="5"/>
      <c r="AX669" s="5"/>
      <c r="AY669" s="5"/>
      <c r="AZ669" s="5"/>
      <c r="BA669" s="5"/>
      <c r="BB669" s="5"/>
      <c r="BC669" s="4"/>
      <c r="BD669" s="4"/>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4"/>
      <c r="GG669" s="4"/>
      <c r="GH669" s="5"/>
      <c r="GI669" s="5"/>
      <c r="GJ669" s="5"/>
      <c r="GK669" s="5"/>
      <c r="GL669" s="5"/>
      <c r="GM669" s="5"/>
      <c r="GN669" s="5"/>
      <c r="GO669" s="5"/>
      <c r="GP669" s="5"/>
      <c r="GQ669" s="5"/>
    </row>
    <row r="670" spans="1:199" ht="15.7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4"/>
      <c r="AR670" s="4"/>
      <c r="AS670" s="5"/>
      <c r="AT670" s="4"/>
      <c r="AU670" s="5"/>
      <c r="AV670" s="5"/>
      <c r="AW670" s="5"/>
      <c r="AX670" s="5"/>
      <c r="AY670" s="5"/>
      <c r="AZ670" s="5"/>
      <c r="BA670" s="5"/>
      <c r="BB670" s="5"/>
      <c r="BC670" s="4"/>
      <c r="BD670" s="4"/>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4"/>
      <c r="GG670" s="4"/>
      <c r="GH670" s="5"/>
      <c r="GI670" s="5"/>
      <c r="GJ670" s="5"/>
      <c r="GK670" s="5"/>
      <c r="GL670" s="5"/>
      <c r="GM670" s="5"/>
      <c r="GN670" s="5"/>
      <c r="GO670" s="5"/>
      <c r="GP670" s="5"/>
      <c r="GQ670" s="5"/>
    </row>
    <row r="671" spans="1:199" ht="15.7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4"/>
      <c r="AR671" s="4"/>
      <c r="AS671" s="5"/>
      <c r="AT671" s="4"/>
      <c r="AU671" s="5"/>
      <c r="AV671" s="5"/>
      <c r="AW671" s="5"/>
      <c r="AX671" s="5"/>
      <c r="AY671" s="5"/>
      <c r="AZ671" s="5"/>
      <c r="BA671" s="5"/>
      <c r="BB671" s="5"/>
      <c r="BC671" s="4"/>
      <c r="BD671" s="4"/>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c r="DA671" s="5"/>
      <c r="DB671" s="5"/>
      <c r="DC671" s="5"/>
      <c r="DD671" s="5"/>
      <c r="DE671" s="5"/>
      <c r="DF671" s="5"/>
      <c r="DG671" s="5"/>
      <c r="DH671" s="5"/>
      <c r="DI671" s="5"/>
      <c r="DJ671" s="5"/>
      <c r="DK671" s="5"/>
      <c r="DL671" s="5"/>
      <c r="DM671" s="5"/>
      <c r="DN671" s="5"/>
      <c r="DO671" s="5"/>
      <c r="DP671" s="5"/>
      <c r="DQ671" s="5"/>
      <c r="DR671" s="5"/>
      <c r="DS671" s="5"/>
      <c r="DT671" s="5"/>
      <c r="DU671" s="5"/>
      <c r="DV671" s="5"/>
      <c r="DW671" s="5"/>
      <c r="DX671" s="5"/>
      <c r="DY671" s="5"/>
      <c r="DZ671" s="5"/>
      <c r="EA671" s="5"/>
      <c r="EB671" s="5"/>
      <c r="EC671" s="5"/>
      <c r="ED671" s="5"/>
      <c r="EE671" s="5"/>
      <c r="EF671" s="5"/>
      <c r="EG671" s="5"/>
      <c r="EH671" s="5"/>
      <c r="EI671" s="5"/>
      <c r="EJ671" s="5"/>
      <c r="EK671" s="5"/>
      <c r="EL671" s="5"/>
      <c r="EM671" s="5"/>
      <c r="EN671" s="5"/>
      <c r="EO671" s="5"/>
      <c r="EP671" s="5"/>
      <c r="EQ671" s="5"/>
      <c r="ER671" s="5"/>
      <c r="ES671" s="5"/>
      <c r="ET671" s="5"/>
      <c r="EU671" s="5"/>
      <c r="EV671" s="5"/>
      <c r="EW671" s="5"/>
      <c r="EX671" s="5"/>
      <c r="EY671" s="5"/>
      <c r="EZ671" s="5"/>
      <c r="FA671" s="5"/>
      <c r="FB671" s="5"/>
      <c r="FC671" s="5"/>
      <c r="FD671" s="5"/>
      <c r="FE671" s="5"/>
      <c r="FF671" s="5"/>
      <c r="FG671" s="5"/>
      <c r="FH671" s="5"/>
      <c r="FI671" s="5"/>
      <c r="FJ671" s="5"/>
      <c r="FK671" s="5"/>
      <c r="FL671" s="5"/>
      <c r="FM671" s="5"/>
      <c r="FN671" s="5"/>
      <c r="FO671" s="5"/>
      <c r="FP671" s="5"/>
      <c r="FQ671" s="5"/>
      <c r="FR671" s="5"/>
      <c r="FS671" s="5"/>
      <c r="FT671" s="5"/>
      <c r="FU671" s="5"/>
      <c r="FV671" s="5"/>
      <c r="FW671" s="5"/>
      <c r="FX671" s="5"/>
      <c r="FY671" s="5"/>
      <c r="FZ671" s="5"/>
      <c r="GA671" s="5"/>
      <c r="GB671" s="5"/>
      <c r="GC671" s="5"/>
      <c r="GD671" s="5"/>
      <c r="GE671" s="5"/>
      <c r="GF671" s="4"/>
      <c r="GG671" s="4"/>
      <c r="GH671" s="5"/>
      <c r="GI671" s="5"/>
      <c r="GJ671" s="5"/>
      <c r="GK671" s="5"/>
      <c r="GL671" s="5"/>
      <c r="GM671" s="5"/>
      <c r="GN671" s="5"/>
      <c r="GO671" s="5"/>
      <c r="GP671" s="5"/>
      <c r="GQ671" s="5"/>
    </row>
    <row r="672" spans="1:199" ht="15.7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4"/>
      <c r="AR672" s="4"/>
      <c r="AS672" s="5"/>
      <c r="AT672" s="4"/>
      <c r="AU672" s="5"/>
      <c r="AV672" s="5"/>
      <c r="AW672" s="5"/>
      <c r="AX672" s="5"/>
      <c r="AY672" s="5"/>
      <c r="AZ672" s="5"/>
      <c r="BA672" s="5"/>
      <c r="BB672" s="5"/>
      <c r="BC672" s="4"/>
      <c r="BD672" s="4"/>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c r="DA672" s="5"/>
      <c r="DB672" s="5"/>
      <c r="DC672" s="5"/>
      <c r="DD672" s="5"/>
      <c r="DE672" s="5"/>
      <c r="DF672" s="5"/>
      <c r="DG672" s="5"/>
      <c r="DH672" s="5"/>
      <c r="DI672" s="5"/>
      <c r="DJ672" s="5"/>
      <c r="DK672" s="5"/>
      <c r="DL672" s="5"/>
      <c r="DM672" s="5"/>
      <c r="DN672" s="5"/>
      <c r="DO672" s="5"/>
      <c r="DP672" s="5"/>
      <c r="DQ672" s="5"/>
      <c r="DR672" s="5"/>
      <c r="DS672" s="5"/>
      <c r="DT672" s="5"/>
      <c r="DU672" s="5"/>
      <c r="DV672" s="5"/>
      <c r="DW672" s="5"/>
      <c r="DX672" s="5"/>
      <c r="DY672" s="5"/>
      <c r="DZ672" s="5"/>
      <c r="EA672" s="5"/>
      <c r="EB672" s="5"/>
      <c r="EC672" s="5"/>
      <c r="ED672" s="5"/>
      <c r="EE672" s="5"/>
      <c r="EF672" s="5"/>
      <c r="EG672" s="5"/>
      <c r="EH672" s="5"/>
      <c r="EI672" s="5"/>
      <c r="EJ672" s="5"/>
      <c r="EK672" s="5"/>
      <c r="EL672" s="5"/>
      <c r="EM672" s="5"/>
      <c r="EN672" s="5"/>
      <c r="EO672" s="5"/>
      <c r="EP672" s="5"/>
      <c r="EQ672" s="5"/>
      <c r="ER672" s="5"/>
      <c r="ES672" s="5"/>
      <c r="ET672" s="5"/>
      <c r="EU672" s="5"/>
      <c r="EV672" s="5"/>
      <c r="EW672" s="5"/>
      <c r="EX672" s="5"/>
      <c r="EY672" s="5"/>
      <c r="EZ672" s="5"/>
      <c r="FA672" s="5"/>
      <c r="FB672" s="5"/>
      <c r="FC672" s="5"/>
      <c r="FD672" s="5"/>
      <c r="FE672" s="5"/>
      <c r="FF672" s="5"/>
      <c r="FG672" s="5"/>
      <c r="FH672" s="5"/>
      <c r="FI672" s="5"/>
      <c r="FJ672" s="5"/>
      <c r="FK672" s="5"/>
      <c r="FL672" s="5"/>
      <c r="FM672" s="5"/>
      <c r="FN672" s="5"/>
      <c r="FO672" s="5"/>
      <c r="FP672" s="5"/>
      <c r="FQ672" s="5"/>
      <c r="FR672" s="5"/>
      <c r="FS672" s="5"/>
      <c r="FT672" s="5"/>
      <c r="FU672" s="5"/>
      <c r="FV672" s="5"/>
      <c r="FW672" s="5"/>
      <c r="FX672" s="5"/>
      <c r="FY672" s="5"/>
      <c r="FZ672" s="5"/>
      <c r="GA672" s="5"/>
      <c r="GB672" s="5"/>
      <c r="GC672" s="5"/>
      <c r="GD672" s="5"/>
      <c r="GE672" s="5"/>
      <c r="GF672" s="4"/>
      <c r="GG672" s="4"/>
      <c r="GH672" s="5"/>
      <c r="GI672" s="5"/>
      <c r="GJ672" s="5"/>
      <c r="GK672" s="5"/>
      <c r="GL672" s="5"/>
      <c r="GM672" s="5"/>
      <c r="GN672" s="5"/>
      <c r="GO672" s="5"/>
      <c r="GP672" s="5"/>
      <c r="GQ672" s="5"/>
    </row>
    <row r="673" spans="1:199" ht="15.7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4"/>
      <c r="AR673" s="4"/>
      <c r="AS673" s="5"/>
      <c r="AT673" s="4"/>
      <c r="AU673" s="5"/>
      <c r="AV673" s="5"/>
      <c r="AW673" s="5"/>
      <c r="AX673" s="5"/>
      <c r="AY673" s="5"/>
      <c r="AZ673" s="5"/>
      <c r="BA673" s="5"/>
      <c r="BB673" s="5"/>
      <c r="BC673" s="4"/>
      <c r="BD673" s="4"/>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4"/>
      <c r="GG673" s="4"/>
      <c r="GH673" s="5"/>
      <c r="GI673" s="5"/>
      <c r="GJ673" s="5"/>
      <c r="GK673" s="5"/>
      <c r="GL673" s="5"/>
      <c r="GM673" s="5"/>
      <c r="GN673" s="5"/>
      <c r="GO673" s="5"/>
      <c r="GP673" s="5"/>
      <c r="GQ673" s="5"/>
    </row>
    <row r="674" spans="1:199" ht="15.7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4"/>
      <c r="AR674" s="4"/>
      <c r="AS674" s="5"/>
      <c r="AT674" s="4"/>
      <c r="AU674" s="5"/>
      <c r="AV674" s="5"/>
      <c r="AW674" s="5"/>
      <c r="AX674" s="5"/>
      <c r="AY674" s="5"/>
      <c r="AZ674" s="5"/>
      <c r="BA674" s="5"/>
      <c r="BB674" s="5"/>
      <c r="BC674" s="4"/>
      <c r="BD674" s="4"/>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4"/>
      <c r="GG674" s="4"/>
      <c r="GH674" s="5"/>
      <c r="GI674" s="5"/>
      <c r="GJ674" s="5"/>
      <c r="GK674" s="5"/>
      <c r="GL674" s="5"/>
      <c r="GM674" s="5"/>
      <c r="GN674" s="5"/>
      <c r="GO674" s="5"/>
      <c r="GP674" s="5"/>
      <c r="GQ674" s="5"/>
    </row>
    <row r="675" spans="1:199" ht="15.7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4"/>
      <c r="AR675" s="4"/>
      <c r="AS675" s="5"/>
      <c r="AT675" s="4"/>
      <c r="AU675" s="5"/>
      <c r="AV675" s="5"/>
      <c r="AW675" s="5"/>
      <c r="AX675" s="5"/>
      <c r="AY675" s="5"/>
      <c r="AZ675" s="5"/>
      <c r="BA675" s="5"/>
      <c r="BB675" s="5"/>
      <c r="BC675" s="4"/>
      <c r="BD675" s="4"/>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4"/>
      <c r="GG675" s="4"/>
      <c r="GH675" s="5"/>
      <c r="GI675" s="5"/>
      <c r="GJ675" s="5"/>
      <c r="GK675" s="5"/>
      <c r="GL675" s="5"/>
      <c r="GM675" s="5"/>
      <c r="GN675" s="5"/>
      <c r="GO675" s="5"/>
      <c r="GP675" s="5"/>
      <c r="GQ675" s="5"/>
    </row>
    <row r="676" spans="1:199" ht="15.7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4"/>
      <c r="AR676" s="4"/>
      <c r="AS676" s="5"/>
      <c r="AT676" s="4"/>
      <c r="AU676" s="5"/>
      <c r="AV676" s="5"/>
      <c r="AW676" s="5"/>
      <c r="AX676" s="5"/>
      <c r="AY676" s="5"/>
      <c r="AZ676" s="5"/>
      <c r="BA676" s="5"/>
      <c r="BB676" s="5"/>
      <c r="BC676" s="4"/>
      <c r="BD676" s="4"/>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4"/>
      <c r="GG676" s="4"/>
      <c r="GH676" s="5"/>
      <c r="GI676" s="5"/>
      <c r="GJ676" s="5"/>
      <c r="GK676" s="5"/>
      <c r="GL676" s="5"/>
      <c r="GM676" s="5"/>
      <c r="GN676" s="5"/>
      <c r="GO676" s="5"/>
      <c r="GP676" s="5"/>
      <c r="GQ676" s="5"/>
    </row>
    <row r="677" spans="1:199" ht="15.7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4"/>
      <c r="AR677" s="4"/>
      <c r="AS677" s="5"/>
      <c r="AT677" s="4"/>
      <c r="AU677" s="5"/>
      <c r="AV677" s="5"/>
      <c r="AW677" s="5"/>
      <c r="AX677" s="5"/>
      <c r="AY677" s="5"/>
      <c r="AZ677" s="5"/>
      <c r="BA677" s="5"/>
      <c r="BB677" s="5"/>
      <c r="BC677" s="4"/>
      <c r="BD677" s="4"/>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4"/>
      <c r="GG677" s="4"/>
      <c r="GH677" s="5"/>
      <c r="GI677" s="5"/>
      <c r="GJ677" s="5"/>
      <c r="GK677" s="5"/>
      <c r="GL677" s="5"/>
      <c r="GM677" s="5"/>
      <c r="GN677" s="5"/>
      <c r="GO677" s="5"/>
      <c r="GP677" s="5"/>
      <c r="GQ677" s="5"/>
    </row>
    <row r="678" spans="1:199" ht="15.7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4"/>
      <c r="AR678" s="4"/>
      <c r="AS678" s="5"/>
      <c r="AT678" s="4"/>
      <c r="AU678" s="5"/>
      <c r="AV678" s="5"/>
      <c r="AW678" s="5"/>
      <c r="AX678" s="5"/>
      <c r="AY678" s="5"/>
      <c r="AZ678" s="5"/>
      <c r="BA678" s="5"/>
      <c r="BB678" s="5"/>
      <c r="BC678" s="4"/>
      <c r="BD678" s="4"/>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5"/>
      <c r="DD678" s="5"/>
      <c r="DE678" s="5"/>
      <c r="DF678" s="5"/>
      <c r="DG678" s="5"/>
      <c r="DH678" s="5"/>
      <c r="DI678" s="5"/>
      <c r="DJ678" s="5"/>
      <c r="DK678" s="5"/>
      <c r="DL678" s="5"/>
      <c r="DM678" s="5"/>
      <c r="DN678" s="5"/>
      <c r="DO678" s="5"/>
      <c r="DP678" s="5"/>
      <c r="DQ678" s="5"/>
      <c r="DR678" s="5"/>
      <c r="DS678" s="5"/>
      <c r="DT678" s="5"/>
      <c r="DU678" s="5"/>
      <c r="DV678" s="5"/>
      <c r="DW678" s="5"/>
      <c r="DX678" s="5"/>
      <c r="DY678" s="5"/>
      <c r="DZ678" s="5"/>
      <c r="EA678" s="5"/>
      <c r="EB678" s="5"/>
      <c r="EC678" s="5"/>
      <c r="ED678" s="5"/>
      <c r="EE678" s="5"/>
      <c r="EF678" s="5"/>
      <c r="EG678" s="5"/>
      <c r="EH678" s="5"/>
      <c r="EI678" s="5"/>
      <c r="EJ678" s="5"/>
      <c r="EK678" s="5"/>
      <c r="EL678" s="5"/>
      <c r="EM678" s="5"/>
      <c r="EN678" s="5"/>
      <c r="EO678" s="5"/>
      <c r="EP678" s="5"/>
      <c r="EQ678" s="5"/>
      <c r="ER678" s="5"/>
      <c r="ES678" s="5"/>
      <c r="ET678" s="5"/>
      <c r="EU678" s="5"/>
      <c r="EV678" s="5"/>
      <c r="EW678" s="5"/>
      <c r="EX678" s="5"/>
      <c r="EY678" s="5"/>
      <c r="EZ678" s="5"/>
      <c r="FA678" s="5"/>
      <c r="FB678" s="5"/>
      <c r="FC678" s="5"/>
      <c r="FD678" s="5"/>
      <c r="FE678" s="5"/>
      <c r="FF678" s="5"/>
      <c r="FG678" s="5"/>
      <c r="FH678" s="5"/>
      <c r="FI678" s="5"/>
      <c r="FJ678" s="5"/>
      <c r="FK678" s="5"/>
      <c r="FL678" s="5"/>
      <c r="FM678" s="5"/>
      <c r="FN678" s="5"/>
      <c r="FO678" s="5"/>
      <c r="FP678" s="5"/>
      <c r="FQ678" s="5"/>
      <c r="FR678" s="5"/>
      <c r="FS678" s="5"/>
      <c r="FT678" s="5"/>
      <c r="FU678" s="5"/>
      <c r="FV678" s="5"/>
      <c r="FW678" s="5"/>
      <c r="FX678" s="5"/>
      <c r="FY678" s="5"/>
      <c r="FZ678" s="5"/>
      <c r="GA678" s="5"/>
      <c r="GB678" s="5"/>
      <c r="GC678" s="5"/>
      <c r="GD678" s="5"/>
      <c r="GE678" s="5"/>
      <c r="GF678" s="4"/>
      <c r="GG678" s="4"/>
      <c r="GH678" s="5"/>
      <c r="GI678" s="5"/>
      <c r="GJ678" s="5"/>
      <c r="GK678" s="5"/>
      <c r="GL678" s="5"/>
      <c r="GM678" s="5"/>
      <c r="GN678" s="5"/>
      <c r="GO678" s="5"/>
      <c r="GP678" s="5"/>
      <c r="GQ678" s="5"/>
    </row>
    <row r="679" spans="1:199" ht="15.7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4"/>
      <c r="AR679" s="4"/>
      <c r="AS679" s="5"/>
      <c r="AT679" s="4"/>
      <c r="AU679" s="5"/>
      <c r="AV679" s="5"/>
      <c r="AW679" s="5"/>
      <c r="AX679" s="5"/>
      <c r="AY679" s="5"/>
      <c r="AZ679" s="5"/>
      <c r="BA679" s="5"/>
      <c r="BB679" s="5"/>
      <c r="BC679" s="4"/>
      <c r="BD679" s="4"/>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4"/>
      <c r="GG679" s="4"/>
      <c r="GH679" s="5"/>
      <c r="GI679" s="5"/>
      <c r="GJ679" s="5"/>
      <c r="GK679" s="5"/>
      <c r="GL679" s="5"/>
      <c r="GM679" s="5"/>
      <c r="GN679" s="5"/>
      <c r="GO679" s="5"/>
      <c r="GP679" s="5"/>
      <c r="GQ679" s="5"/>
    </row>
    <row r="680" spans="1:199" ht="15.7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4"/>
      <c r="AR680" s="4"/>
      <c r="AS680" s="5"/>
      <c r="AT680" s="4"/>
      <c r="AU680" s="5"/>
      <c r="AV680" s="5"/>
      <c r="AW680" s="5"/>
      <c r="AX680" s="5"/>
      <c r="AY680" s="5"/>
      <c r="AZ680" s="5"/>
      <c r="BA680" s="5"/>
      <c r="BB680" s="5"/>
      <c r="BC680" s="4"/>
      <c r="BD680" s="4"/>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4"/>
      <c r="GG680" s="4"/>
      <c r="GH680" s="5"/>
      <c r="GI680" s="5"/>
      <c r="GJ680" s="5"/>
      <c r="GK680" s="5"/>
      <c r="GL680" s="5"/>
      <c r="GM680" s="5"/>
      <c r="GN680" s="5"/>
      <c r="GO680" s="5"/>
      <c r="GP680" s="5"/>
      <c r="GQ680" s="5"/>
    </row>
    <row r="681" spans="1:199" ht="15.7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4"/>
      <c r="AR681" s="4"/>
      <c r="AS681" s="5"/>
      <c r="AT681" s="4"/>
      <c r="AU681" s="5"/>
      <c r="AV681" s="5"/>
      <c r="AW681" s="5"/>
      <c r="AX681" s="5"/>
      <c r="AY681" s="5"/>
      <c r="AZ681" s="5"/>
      <c r="BA681" s="5"/>
      <c r="BB681" s="5"/>
      <c r="BC681" s="4"/>
      <c r="BD681" s="4"/>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4"/>
      <c r="GG681" s="4"/>
      <c r="GH681" s="5"/>
      <c r="GI681" s="5"/>
      <c r="GJ681" s="5"/>
      <c r="GK681" s="5"/>
      <c r="GL681" s="5"/>
      <c r="GM681" s="5"/>
      <c r="GN681" s="5"/>
      <c r="GO681" s="5"/>
      <c r="GP681" s="5"/>
      <c r="GQ681" s="5"/>
    </row>
    <row r="682" spans="1:199" ht="15.7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4"/>
      <c r="AR682" s="4"/>
      <c r="AS682" s="5"/>
      <c r="AT682" s="4"/>
      <c r="AU682" s="5"/>
      <c r="AV682" s="5"/>
      <c r="AW682" s="5"/>
      <c r="AX682" s="5"/>
      <c r="AY682" s="5"/>
      <c r="AZ682" s="5"/>
      <c r="BA682" s="5"/>
      <c r="BB682" s="5"/>
      <c r="BC682" s="4"/>
      <c r="BD682" s="4"/>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4"/>
      <c r="GG682" s="4"/>
      <c r="GH682" s="5"/>
      <c r="GI682" s="5"/>
      <c r="GJ682" s="5"/>
      <c r="GK682" s="5"/>
      <c r="GL682" s="5"/>
      <c r="GM682" s="5"/>
      <c r="GN682" s="5"/>
      <c r="GO682" s="5"/>
      <c r="GP682" s="5"/>
      <c r="GQ682" s="5"/>
    </row>
    <row r="683" spans="1:199" ht="15.7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4"/>
      <c r="AR683" s="4"/>
      <c r="AS683" s="5"/>
      <c r="AT683" s="4"/>
      <c r="AU683" s="5"/>
      <c r="AV683" s="5"/>
      <c r="AW683" s="5"/>
      <c r="AX683" s="5"/>
      <c r="AY683" s="5"/>
      <c r="AZ683" s="5"/>
      <c r="BA683" s="5"/>
      <c r="BB683" s="5"/>
      <c r="BC683" s="4"/>
      <c r="BD683" s="4"/>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4"/>
      <c r="GG683" s="4"/>
      <c r="GH683" s="5"/>
      <c r="GI683" s="5"/>
      <c r="GJ683" s="5"/>
      <c r="GK683" s="5"/>
      <c r="GL683" s="5"/>
      <c r="GM683" s="5"/>
      <c r="GN683" s="5"/>
      <c r="GO683" s="5"/>
      <c r="GP683" s="5"/>
      <c r="GQ683" s="5"/>
    </row>
    <row r="684" spans="1:199" ht="15.7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4"/>
      <c r="AR684" s="4"/>
      <c r="AS684" s="5"/>
      <c r="AT684" s="4"/>
      <c r="AU684" s="5"/>
      <c r="AV684" s="5"/>
      <c r="AW684" s="5"/>
      <c r="AX684" s="5"/>
      <c r="AY684" s="5"/>
      <c r="AZ684" s="5"/>
      <c r="BA684" s="5"/>
      <c r="BB684" s="5"/>
      <c r="BC684" s="4"/>
      <c r="BD684" s="4"/>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4"/>
      <c r="GG684" s="4"/>
      <c r="GH684" s="5"/>
      <c r="GI684" s="5"/>
      <c r="GJ684" s="5"/>
      <c r="GK684" s="5"/>
      <c r="GL684" s="5"/>
      <c r="GM684" s="5"/>
      <c r="GN684" s="5"/>
      <c r="GO684" s="5"/>
      <c r="GP684" s="5"/>
      <c r="GQ684" s="5"/>
    </row>
    <row r="685" spans="1:199" ht="15.7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4"/>
      <c r="AR685" s="4"/>
      <c r="AS685" s="5"/>
      <c r="AT685" s="4"/>
      <c r="AU685" s="5"/>
      <c r="AV685" s="5"/>
      <c r="AW685" s="5"/>
      <c r="AX685" s="5"/>
      <c r="AY685" s="5"/>
      <c r="AZ685" s="5"/>
      <c r="BA685" s="5"/>
      <c r="BB685" s="5"/>
      <c r="BC685" s="4"/>
      <c r="BD685" s="4"/>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4"/>
      <c r="GG685" s="4"/>
      <c r="GH685" s="5"/>
      <c r="GI685" s="5"/>
      <c r="GJ685" s="5"/>
      <c r="GK685" s="5"/>
      <c r="GL685" s="5"/>
      <c r="GM685" s="5"/>
      <c r="GN685" s="5"/>
      <c r="GO685" s="5"/>
      <c r="GP685" s="5"/>
      <c r="GQ685" s="5"/>
    </row>
    <row r="686" spans="1:199" ht="15.7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4"/>
      <c r="AR686" s="4"/>
      <c r="AS686" s="5"/>
      <c r="AT686" s="4"/>
      <c r="AU686" s="5"/>
      <c r="AV686" s="5"/>
      <c r="AW686" s="5"/>
      <c r="AX686" s="5"/>
      <c r="AY686" s="5"/>
      <c r="AZ686" s="5"/>
      <c r="BA686" s="5"/>
      <c r="BB686" s="5"/>
      <c r="BC686" s="4"/>
      <c r="BD686" s="4"/>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4"/>
      <c r="GG686" s="4"/>
      <c r="GH686" s="5"/>
      <c r="GI686" s="5"/>
      <c r="GJ686" s="5"/>
      <c r="GK686" s="5"/>
      <c r="GL686" s="5"/>
      <c r="GM686" s="5"/>
      <c r="GN686" s="5"/>
      <c r="GO686" s="5"/>
      <c r="GP686" s="5"/>
      <c r="GQ686" s="5"/>
    </row>
    <row r="687" spans="1:199" ht="15.7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4"/>
      <c r="AR687" s="4"/>
      <c r="AS687" s="5"/>
      <c r="AT687" s="4"/>
      <c r="AU687" s="5"/>
      <c r="AV687" s="5"/>
      <c r="AW687" s="5"/>
      <c r="AX687" s="5"/>
      <c r="AY687" s="5"/>
      <c r="AZ687" s="5"/>
      <c r="BA687" s="5"/>
      <c r="BB687" s="5"/>
      <c r="BC687" s="4"/>
      <c r="BD687" s="4"/>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4"/>
      <c r="GG687" s="4"/>
      <c r="GH687" s="5"/>
      <c r="GI687" s="5"/>
      <c r="GJ687" s="5"/>
      <c r="GK687" s="5"/>
      <c r="GL687" s="5"/>
      <c r="GM687" s="5"/>
      <c r="GN687" s="5"/>
      <c r="GO687" s="5"/>
      <c r="GP687" s="5"/>
      <c r="GQ687" s="5"/>
    </row>
    <row r="688" spans="1:199" ht="15.7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4"/>
      <c r="AR688" s="4"/>
      <c r="AS688" s="5"/>
      <c r="AT688" s="4"/>
      <c r="AU688" s="5"/>
      <c r="AV688" s="5"/>
      <c r="AW688" s="5"/>
      <c r="AX688" s="5"/>
      <c r="AY688" s="5"/>
      <c r="AZ688" s="5"/>
      <c r="BA688" s="5"/>
      <c r="BB688" s="5"/>
      <c r="BC688" s="4"/>
      <c r="BD688" s="4"/>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4"/>
      <c r="GG688" s="4"/>
      <c r="GH688" s="5"/>
      <c r="GI688" s="5"/>
      <c r="GJ688" s="5"/>
      <c r="GK688" s="5"/>
      <c r="GL688" s="5"/>
      <c r="GM688" s="5"/>
      <c r="GN688" s="5"/>
      <c r="GO688" s="5"/>
      <c r="GP688" s="5"/>
      <c r="GQ688" s="5"/>
    </row>
    <row r="689" spans="1:199" ht="15.7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4"/>
      <c r="AR689" s="4"/>
      <c r="AS689" s="5"/>
      <c r="AT689" s="4"/>
      <c r="AU689" s="5"/>
      <c r="AV689" s="5"/>
      <c r="AW689" s="5"/>
      <c r="AX689" s="5"/>
      <c r="AY689" s="5"/>
      <c r="AZ689" s="5"/>
      <c r="BA689" s="5"/>
      <c r="BB689" s="5"/>
      <c r="BC689" s="4"/>
      <c r="BD689" s="4"/>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4"/>
      <c r="GG689" s="4"/>
      <c r="GH689" s="5"/>
      <c r="GI689" s="5"/>
      <c r="GJ689" s="5"/>
      <c r="GK689" s="5"/>
      <c r="GL689" s="5"/>
      <c r="GM689" s="5"/>
      <c r="GN689" s="5"/>
      <c r="GO689" s="5"/>
      <c r="GP689" s="5"/>
      <c r="GQ689" s="5"/>
    </row>
    <row r="690" spans="1:199" ht="15.7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4"/>
      <c r="AR690" s="4"/>
      <c r="AS690" s="5"/>
      <c r="AT690" s="4"/>
      <c r="AU690" s="5"/>
      <c r="AV690" s="5"/>
      <c r="AW690" s="5"/>
      <c r="AX690" s="5"/>
      <c r="AY690" s="5"/>
      <c r="AZ690" s="5"/>
      <c r="BA690" s="5"/>
      <c r="BB690" s="5"/>
      <c r="BC690" s="4"/>
      <c r="BD690" s="4"/>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4"/>
      <c r="GG690" s="4"/>
      <c r="GH690" s="5"/>
      <c r="GI690" s="5"/>
      <c r="GJ690" s="5"/>
      <c r="GK690" s="5"/>
      <c r="GL690" s="5"/>
      <c r="GM690" s="5"/>
      <c r="GN690" s="5"/>
      <c r="GO690" s="5"/>
      <c r="GP690" s="5"/>
      <c r="GQ690" s="5"/>
    </row>
    <row r="691" spans="1:199" ht="15.7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4"/>
      <c r="AR691" s="4"/>
      <c r="AS691" s="5"/>
      <c r="AT691" s="4"/>
      <c r="AU691" s="5"/>
      <c r="AV691" s="5"/>
      <c r="AW691" s="5"/>
      <c r="AX691" s="5"/>
      <c r="AY691" s="5"/>
      <c r="AZ691" s="5"/>
      <c r="BA691" s="5"/>
      <c r="BB691" s="5"/>
      <c r="BC691" s="4"/>
      <c r="BD691" s="4"/>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c r="DA691" s="5"/>
      <c r="DB691" s="5"/>
      <c r="DC691" s="5"/>
      <c r="DD691" s="5"/>
      <c r="DE691" s="5"/>
      <c r="DF691" s="5"/>
      <c r="DG691" s="5"/>
      <c r="DH691" s="5"/>
      <c r="DI691" s="5"/>
      <c r="DJ691" s="5"/>
      <c r="DK691" s="5"/>
      <c r="DL691" s="5"/>
      <c r="DM691" s="5"/>
      <c r="DN691" s="5"/>
      <c r="DO691" s="5"/>
      <c r="DP691" s="5"/>
      <c r="DQ691" s="5"/>
      <c r="DR691" s="5"/>
      <c r="DS691" s="5"/>
      <c r="DT691" s="5"/>
      <c r="DU691" s="5"/>
      <c r="DV691" s="5"/>
      <c r="DW691" s="5"/>
      <c r="DX691" s="5"/>
      <c r="DY691" s="5"/>
      <c r="DZ691" s="5"/>
      <c r="EA691" s="5"/>
      <c r="EB691" s="5"/>
      <c r="EC691" s="5"/>
      <c r="ED691" s="5"/>
      <c r="EE691" s="5"/>
      <c r="EF691" s="5"/>
      <c r="EG691" s="5"/>
      <c r="EH691" s="5"/>
      <c r="EI691" s="5"/>
      <c r="EJ691" s="5"/>
      <c r="EK691" s="5"/>
      <c r="EL691" s="5"/>
      <c r="EM691" s="5"/>
      <c r="EN691" s="5"/>
      <c r="EO691" s="5"/>
      <c r="EP691" s="5"/>
      <c r="EQ691" s="5"/>
      <c r="ER691" s="5"/>
      <c r="ES691" s="5"/>
      <c r="ET691" s="5"/>
      <c r="EU691" s="5"/>
      <c r="EV691" s="5"/>
      <c r="EW691" s="5"/>
      <c r="EX691" s="5"/>
      <c r="EY691" s="5"/>
      <c r="EZ691" s="5"/>
      <c r="FA691" s="5"/>
      <c r="FB691" s="5"/>
      <c r="FC691" s="5"/>
      <c r="FD691" s="5"/>
      <c r="FE691" s="5"/>
      <c r="FF691" s="5"/>
      <c r="FG691" s="5"/>
      <c r="FH691" s="5"/>
      <c r="FI691" s="5"/>
      <c r="FJ691" s="5"/>
      <c r="FK691" s="5"/>
      <c r="FL691" s="5"/>
      <c r="FM691" s="5"/>
      <c r="FN691" s="5"/>
      <c r="FO691" s="5"/>
      <c r="FP691" s="5"/>
      <c r="FQ691" s="5"/>
      <c r="FR691" s="5"/>
      <c r="FS691" s="5"/>
      <c r="FT691" s="5"/>
      <c r="FU691" s="5"/>
      <c r="FV691" s="5"/>
      <c r="FW691" s="5"/>
      <c r="FX691" s="5"/>
      <c r="FY691" s="5"/>
      <c r="FZ691" s="5"/>
      <c r="GA691" s="5"/>
      <c r="GB691" s="5"/>
      <c r="GC691" s="5"/>
      <c r="GD691" s="5"/>
      <c r="GE691" s="5"/>
      <c r="GF691" s="4"/>
      <c r="GG691" s="4"/>
      <c r="GH691" s="5"/>
      <c r="GI691" s="5"/>
      <c r="GJ691" s="5"/>
      <c r="GK691" s="5"/>
      <c r="GL691" s="5"/>
      <c r="GM691" s="5"/>
      <c r="GN691" s="5"/>
      <c r="GO691" s="5"/>
      <c r="GP691" s="5"/>
      <c r="GQ691" s="5"/>
    </row>
    <row r="692" spans="1:199" ht="15.7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4"/>
      <c r="AR692" s="4"/>
      <c r="AS692" s="5"/>
      <c r="AT692" s="4"/>
      <c r="AU692" s="5"/>
      <c r="AV692" s="5"/>
      <c r="AW692" s="5"/>
      <c r="AX692" s="5"/>
      <c r="AY692" s="5"/>
      <c r="AZ692" s="5"/>
      <c r="BA692" s="5"/>
      <c r="BB692" s="5"/>
      <c r="BC692" s="4"/>
      <c r="BD692" s="4"/>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4"/>
      <c r="GG692" s="4"/>
      <c r="GH692" s="5"/>
      <c r="GI692" s="5"/>
      <c r="GJ692" s="5"/>
      <c r="GK692" s="5"/>
      <c r="GL692" s="5"/>
      <c r="GM692" s="5"/>
      <c r="GN692" s="5"/>
      <c r="GO692" s="5"/>
      <c r="GP692" s="5"/>
      <c r="GQ692" s="5"/>
    </row>
    <row r="693" spans="1:199" ht="15.7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4"/>
      <c r="AR693" s="4"/>
      <c r="AS693" s="5"/>
      <c r="AT693" s="4"/>
      <c r="AU693" s="5"/>
      <c r="AV693" s="5"/>
      <c r="AW693" s="5"/>
      <c r="AX693" s="5"/>
      <c r="AY693" s="5"/>
      <c r="AZ693" s="5"/>
      <c r="BA693" s="5"/>
      <c r="BB693" s="5"/>
      <c r="BC693" s="4"/>
      <c r="BD693" s="4"/>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4"/>
      <c r="GG693" s="4"/>
      <c r="GH693" s="5"/>
      <c r="GI693" s="5"/>
      <c r="GJ693" s="5"/>
      <c r="GK693" s="5"/>
      <c r="GL693" s="5"/>
      <c r="GM693" s="5"/>
      <c r="GN693" s="5"/>
      <c r="GO693" s="5"/>
      <c r="GP693" s="5"/>
      <c r="GQ693" s="5"/>
    </row>
    <row r="694" spans="1:199" ht="15.7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4"/>
      <c r="AR694" s="4"/>
      <c r="AS694" s="5"/>
      <c r="AT694" s="4"/>
      <c r="AU694" s="5"/>
      <c r="AV694" s="5"/>
      <c r="AW694" s="5"/>
      <c r="AX694" s="5"/>
      <c r="AY694" s="5"/>
      <c r="AZ694" s="5"/>
      <c r="BA694" s="5"/>
      <c r="BB694" s="5"/>
      <c r="BC694" s="4"/>
      <c r="BD694" s="4"/>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c r="DA694" s="5"/>
      <c r="DB694" s="5"/>
      <c r="DC694" s="5"/>
      <c r="DD694" s="5"/>
      <c r="DE694" s="5"/>
      <c r="DF694" s="5"/>
      <c r="DG694" s="5"/>
      <c r="DH694" s="5"/>
      <c r="DI694" s="5"/>
      <c r="DJ694" s="5"/>
      <c r="DK694" s="5"/>
      <c r="DL694" s="5"/>
      <c r="DM694" s="5"/>
      <c r="DN694" s="5"/>
      <c r="DO694" s="5"/>
      <c r="DP694" s="5"/>
      <c r="DQ694" s="5"/>
      <c r="DR694" s="5"/>
      <c r="DS694" s="5"/>
      <c r="DT694" s="5"/>
      <c r="DU694" s="5"/>
      <c r="DV694" s="5"/>
      <c r="DW694" s="5"/>
      <c r="DX694" s="5"/>
      <c r="DY694" s="5"/>
      <c r="DZ694" s="5"/>
      <c r="EA694" s="5"/>
      <c r="EB694" s="5"/>
      <c r="EC694" s="5"/>
      <c r="ED694" s="5"/>
      <c r="EE694" s="5"/>
      <c r="EF694" s="5"/>
      <c r="EG694" s="5"/>
      <c r="EH694" s="5"/>
      <c r="EI694" s="5"/>
      <c r="EJ694" s="5"/>
      <c r="EK694" s="5"/>
      <c r="EL694" s="5"/>
      <c r="EM694" s="5"/>
      <c r="EN694" s="5"/>
      <c r="EO694" s="5"/>
      <c r="EP694" s="5"/>
      <c r="EQ694" s="5"/>
      <c r="ER694" s="5"/>
      <c r="ES694" s="5"/>
      <c r="ET694" s="5"/>
      <c r="EU694" s="5"/>
      <c r="EV694" s="5"/>
      <c r="EW694" s="5"/>
      <c r="EX694" s="5"/>
      <c r="EY694" s="5"/>
      <c r="EZ694" s="5"/>
      <c r="FA694" s="5"/>
      <c r="FB694" s="5"/>
      <c r="FC694" s="5"/>
      <c r="FD694" s="5"/>
      <c r="FE694" s="5"/>
      <c r="FF694" s="5"/>
      <c r="FG694" s="5"/>
      <c r="FH694" s="5"/>
      <c r="FI694" s="5"/>
      <c r="FJ694" s="5"/>
      <c r="FK694" s="5"/>
      <c r="FL694" s="5"/>
      <c r="FM694" s="5"/>
      <c r="FN694" s="5"/>
      <c r="FO694" s="5"/>
      <c r="FP694" s="5"/>
      <c r="FQ694" s="5"/>
      <c r="FR694" s="5"/>
      <c r="FS694" s="5"/>
      <c r="FT694" s="5"/>
      <c r="FU694" s="5"/>
      <c r="FV694" s="5"/>
      <c r="FW694" s="5"/>
      <c r="FX694" s="5"/>
      <c r="FY694" s="5"/>
      <c r="FZ694" s="5"/>
      <c r="GA694" s="5"/>
      <c r="GB694" s="5"/>
      <c r="GC694" s="5"/>
      <c r="GD694" s="5"/>
      <c r="GE694" s="5"/>
      <c r="GF694" s="4"/>
      <c r="GG694" s="4"/>
      <c r="GH694" s="5"/>
      <c r="GI694" s="5"/>
      <c r="GJ694" s="5"/>
      <c r="GK694" s="5"/>
      <c r="GL694" s="5"/>
      <c r="GM694" s="5"/>
      <c r="GN694" s="5"/>
      <c r="GO694" s="5"/>
      <c r="GP694" s="5"/>
      <c r="GQ694" s="5"/>
    </row>
    <row r="695" spans="1:199" ht="15.7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4"/>
      <c r="AR695" s="4"/>
      <c r="AS695" s="5"/>
      <c r="AT695" s="4"/>
      <c r="AU695" s="5"/>
      <c r="AV695" s="5"/>
      <c r="AW695" s="5"/>
      <c r="AX695" s="5"/>
      <c r="AY695" s="5"/>
      <c r="AZ695" s="5"/>
      <c r="BA695" s="5"/>
      <c r="BB695" s="5"/>
      <c r="BC695" s="4"/>
      <c r="BD695" s="4"/>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4"/>
      <c r="GG695" s="4"/>
      <c r="GH695" s="5"/>
      <c r="GI695" s="5"/>
      <c r="GJ695" s="5"/>
      <c r="GK695" s="5"/>
      <c r="GL695" s="5"/>
      <c r="GM695" s="5"/>
      <c r="GN695" s="5"/>
      <c r="GO695" s="5"/>
      <c r="GP695" s="5"/>
      <c r="GQ695" s="5"/>
    </row>
    <row r="696" spans="1:199" ht="15.7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4"/>
      <c r="AR696" s="4"/>
      <c r="AS696" s="5"/>
      <c r="AT696" s="4"/>
      <c r="AU696" s="5"/>
      <c r="AV696" s="5"/>
      <c r="AW696" s="5"/>
      <c r="AX696" s="5"/>
      <c r="AY696" s="5"/>
      <c r="AZ696" s="5"/>
      <c r="BA696" s="5"/>
      <c r="BB696" s="5"/>
      <c r="BC696" s="4"/>
      <c r="BD696" s="4"/>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4"/>
      <c r="GG696" s="4"/>
      <c r="GH696" s="5"/>
      <c r="GI696" s="5"/>
      <c r="GJ696" s="5"/>
      <c r="GK696" s="5"/>
      <c r="GL696" s="5"/>
      <c r="GM696" s="5"/>
      <c r="GN696" s="5"/>
      <c r="GO696" s="5"/>
      <c r="GP696" s="5"/>
      <c r="GQ696" s="5"/>
    </row>
    <row r="697" spans="1:199" ht="15.7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4"/>
      <c r="AR697" s="4"/>
      <c r="AS697" s="5"/>
      <c r="AT697" s="4"/>
      <c r="AU697" s="5"/>
      <c r="AV697" s="5"/>
      <c r="AW697" s="5"/>
      <c r="AX697" s="5"/>
      <c r="AY697" s="5"/>
      <c r="AZ697" s="5"/>
      <c r="BA697" s="5"/>
      <c r="BB697" s="5"/>
      <c r="BC697" s="4"/>
      <c r="BD697" s="4"/>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4"/>
      <c r="GG697" s="4"/>
      <c r="GH697" s="5"/>
      <c r="GI697" s="5"/>
      <c r="GJ697" s="5"/>
      <c r="GK697" s="5"/>
      <c r="GL697" s="5"/>
      <c r="GM697" s="5"/>
      <c r="GN697" s="5"/>
      <c r="GO697" s="5"/>
      <c r="GP697" s="5"/>
      <c r="GQ697" s="5"/>
    </row>
    <row r="698" spans="1:199" ht="15.7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4"/>
      <c r="AR698" s="4"/>
      <c r="AS698" s="5"/>
      <c r="AT698" s="4"/>
      <c r="AU698" s="5"/>
      <c r="AV698" s="5"/>
      <c r="AW698" s="5"/>
      <c r="AX698" s="5"/>
      <c r="AY698" s="5"/>
      <c r="AZ698" s="5"/>
      <c r="BA698" s="5"/>
      <c r="BB698" s="5"/>
      <c r="BC698" s="4"/>
      <c r="BD698" s="4"/>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4"/>
      <c r="GG698" s="4"/>
      <c r="GH698" s="5"/>
      <c r="GI698" s="5"/>
      <c r="GJ698" s="5"/>
      <c r="GK698" s="5"/>
      <c r="GL698" s="5"/>
      <c r="GM698" s="5"/>
      <c r="GN698" s="5"/>
      <c r="GO698" s="5"/>
      <c r="GP698" s="5"/>
      <c r="GQ698" s="5"/>
    </row>
    <row r="699" spans="1:199" ht="15.7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4"/>
      <c r="AR699" s="4"/>
      <c r="AS699" s="5"/>
      <c r="AT699" s="4"/>
      <c r="AU699" s="5"/>
      <c r="AV699" s="5"/>
      <c r="AW699" s="5"/>
      <c r="AX699" s="5"/>
      <c r="AY699" s="5"/>
      <c r="AZ699" s="5"/>
      <c r="BA699" s="5"/>
      <c r="BB699" s="5"/>
      <c r="BC699" s="4"/>
      <c r="BD699" s="4"/>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4"/>
      <c r="GG699" s="4"/>
      <c r="GH699" s="5"/>
      <c r="GI699" s="5"/>
      <c r="GJ699" s="5"/>
      <c r="GK699" s="5"/>
      <c r="GL699" s="5"/>
      <c r="GM699" s="5"/>
      <c r="GN699" s="5"/>
      <c r="GO699" s="5"/>
      <c r="GP699" s="5"/>
      <c r="GQ699" s="5"/>
    </row>
    <row r="700" spans="1:199" ht="15.7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4"/>
      <c r="AR700" s="4"/>
      <c r="AS700" s="5"/>
      <c r="AT700" s="4"/>
      <c r="AU700" s="5"/>
      <c r="AV700" s="5"/>
      <c r="AW700" s="5"/>
      <c r="AX700" s="5"/>
      <c r="AY700" s="5"/>
      <c r="AZ700" s="5"/>
      <c r="BA700" s="5"/>
      <c r="BB700" s="5"/>
      <c r="BC700" s="4"/>
      <c r="BD700" s="4"/>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4"/>
      <c r="GG700" s="4"/>
      <c r="GH700" s="5"/>
      <c r="GI700" s="5"/>
      <c r="GJ700" s="5"/>
      <c r="GK700" s="5"/>
      <c r="GL700" s="5"/>
      <c r="GM700" s="5"/>
      <c r="GN700" s="5"/>
      <c r="GO700" s="5"/>
      <c r="GP700" s="5"/>
      <c r="GQ700" s="5"/>
    </row>
    <row r="701" spans="1:199" ht="15.7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4"/>
      <c r="AR701" s="4"/>
      <c r="AS701" s="5"/>
      <c r="AT701" s="4"/>
      <c r="AU701" s="5"/>
      <c r="AV701" s="5"/>
      <c r="AW701" s="5"/>
      <c r="AX701" s="5"/>
      <c r="AY701" s="5"/>
      <c r="AZ701" s="5"/>
      <c r="BA701" s="5"/>
      <c r="BB701" s="5"/>
      <c r="BC701" s="4"/>
      <c r="BD701" s="4"/>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4"/>
      <c r="GG701" s="4"/>
      <c r="GH701" s="5"/>
      <c r="GI701" s="5"/>
      <c r="GJ701" s="5"/>
      <c r="GK701" s="5"/>
      <c r="GL701" s="5"/>
      <c r="GM701" s="5"/>
      <c r="GN701" s="5"/>
      <c r="GO701" s="5"/>
      <c r="GP701" s="5"/>
      <c r="GQ701" s="5"/>
    </row>
    <row r="702" spans="1:199" ht="15.7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4"/>
      <c r="AR702" s="4"/>
      <c r="AS702" s="5"/>
      <c r="AT702" s="4"/>
      <c r="AU702" s="5"/>
      <c r="AV702" s="5"/>
      <c r="AW702" s="5"/>
      <c r="AX702" s="5"/>
      <c r="AY702" s="5"/>
      <c r="AZ702" s="5"/>
      <c r="BA702" s="5"/>
      <c r="BB702" s="5"/>
      <c r="BC702" s="4"/>
      <c r="BD702" s="4"/>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4"/>
      <c r="GG702" s="4"/>
      <c r="GH702" s="5"/>
      <c r="GI702" s="5"/>
      <c r="GJ702" s="5"/>
      <c r="GK702" s="5"/>
      <c r="GL702" s="5"/>
      <c r="GM702" s="5"/>
      <c r="GN702" s="5"/>
      <c r="GO702" s="5"/>
      <c r="GP702" s="5"/>
      <c r="GQ702" s="5"/>
    </row>
    <row r="703" spans="1:199" ht="15.7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4"/>
      <c r="AR703" s="4"/>
      <c r="AS703" s="5"/>
      <c r="AT703" s="4"/>
      <c r="AU703" s="5"/>
      <c r="AV703" s="5"/>
      <c r="AW703" s="5"/>
      <c r="AX703" s="5"/>
      <c r="AY703" s="5"/>
      <c r="AZ703" s="5"/>
      <c r="BA703" s="5"/>
      <c r="BB703" s="5"/>
      <c r="BC703" s="4"/>
      <c r="BD703" s="4"/>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4"/>
      <c r="GG703" s="4"/>
      <c r="GH703" s="5"/>
      <c r="GI703" s="5"/>
      <c r="GJ703" s="5"/>
      <c r="GK703" s="5"/>
      <c r="GL703" s="5"/>
      <c r="GM703" s="5"/>
      <c r="GN703" s="5"/>
      <c r="GO703" s="5"/>
      <c r="GP703" s="5"/>
      <c r="GQ703" s="5"/>
    </row>
    <row r="704" spans="1:199" ht="15.7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4"/>
      <c r="AR704" s="4"/>
      <c r="AS704" s="5"/>
      <c r="AT704" s="4"/>
      <c r="AU704" s="5"/>
      <c r="AV704" s="5"/>
      <c r="AW704" s="5"/>
      <c r="AX704" s="5"/>
      <c r="AY704" s="5"/>
      <c r="AZ704" s="5"/>
      <c r="BA704" s="5"/>
      <c r="BB704" s="5"/>
      <c r="BC704" s="4"/>
      <c r="BD704" s="4"/>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4"/>
      <c r="GG704" s="4"/>
      <c r="GH704" s="5"/>
      <c r="GI704" s="5"/>
      <c r="GJ704" s="5"/>
      <c r="GK704" s="5"/>
      <c r="GL704" s="5"/>
      <c r="GM704" s="5"/>
      <c r="GN704" s="5"/>
      <c r="GO704" s="5"/>
      <c r="GP704" s="5"/>
      <c r="GQ704" s="5"/>
    </row>
    <row r="705" spans="1:199" ht="15.7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4"/>
      <c r="AR705" s="4"/>
      <c r="AS705" s="5"/>
      <c r="AT705" s="4"/>
      <c r="AU705" s="5"/>
      <c r="AV705" s="5"/>
      <c r="AW705" s="5"/>
      <c r="AX705" s="5"/>
      <c r="AY705" s="5"/>
      <c r="AZ705" s="5"/>
      <c r="BA705" s="5"/>
      <c r="BB705" s="5"/>
      <c r="BC705" s="4"/>
      <c r="BD705" s="4"/>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4"/>
      <c r="GG705" s="4"/>
      <c r="GH705" s="5"/>
      <c r="GI705" s="5"/>
      <c r="GJ705" s="5"/>
      <c r="GK705" s="5"/>
      <c r="GL705" s="5"/>
      <c r="GM705" s="5"/>
      <c r="GN705" s="5"/>
      <c r="GO705" s="5"/>
      <c r="GP705" s="5"/>
      <c r="GQ705" s="5"/>
    </row>
    <row r="706" spans="1:199" ht="15.7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4"/>
      <c r="AR706" s="4"/>
      <c r="AS706" s="5"/>
      <c r="AT706" s="4"/>
      <c r="AU706" s="5"/>
      <c r="AV706" s="5"/>
      <c r="AW706" s="5"/>
      <c r="AX706" s="5"/>
      <c r="AY706" s="5"/>
      <c r="AZ706" s="5"/>
      <c r="BA706" s="5"/>
      <c r="BB706" s="5"/>
      <c r="BC706" s="4"/>
      <c r="BD706" s="4"/>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4"/>
      <c r="GG706" s="4"/>
      <c r="GH706" s="5"/>
      <c r="GI706" s="5"/>
      <c r="GJ706" s="5"/>
      <c r="GK706" s="5"/>
      <c r="GL706" s="5"/>
      <c r="GM706" s="5"/>
      <c r="GN706" s="5"/>
      <c r="GO706" s="5"/>
      <c r="GP706" s="5"/>
      <c r="GQ706" s="5"/>
    </row>
    <row r="707" spans="1:199" ht="15.7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4"/>
      <c r="AR707" s="4"/>
      <c r="AS707" s="5"/>
      <c r="AT707" s="4"/>
      <c r="AU707" s="5"/>
      <c r="AV707" s="5"/>
      <c r="AW707" s="5"/>
      <c r="AX707" s="5"/>
      <c r="AY707" s="5"/>
      <c r="AZ707" s="5"/>
      <c r="BA707" s="5"/>
      <c r="BB707" s="5"/>
      <c r="BC707" s="4"/>
      <c r="BD707" s="4"/>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4"/>
      <c r="GG707" s="4"/>
      <c r="GH707" s="5"/>
      <c r="GI707" s="5"/>
      <c r="GJ707" s="5"/>
      <c r="GK707" s="5"/>
      <c r="GL707" s="5"/>
      <c r="GM707" s="5"/>
      <c r="GN707" s="5"/>
      <c r="GO707" s="5"/>
      <c r="GP707" s="5"/>
      <c r="GQ707" s="5"/>
    </row>
    <row r="708" spans="1:199" ht="15.7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4"/>
      <c r="AR708" s="4"/>
      <c r="AS708" s="5"/>
      <c r="AT708" s="4"/>
      <c r="AU708" s="5"/>
      <c r="AV708" s="5"/>
      <c r="AW708" s="5"/>
      <c r="AX708" s="5"/>
      <c r="AY708" s="5"/>
      <c r="AZ708" s="5"/>
      <c r="BA708" s="5"/>
      <c r="BB708" s="5"/>
      <c r="BC708" s="4"/>
      <c r="BD708" s="4"/>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4"/>
      <c r="GG708" s="4"/>
      <c r="GH708" s="5"/>
      <c r="GI708" s="5"/>
      <c r="GJ708" s="5"/>
      <c r="GK708" s="5"/>
      <c r="GL708" s="5"/>
      <c r="GM708" s="5"/>
      <c r="GN708" s="5"/>
      <c r="GO708" s="5"/>
      <c r="GP708" s="5"/>
      <c r="GQ708" s="5"/>
    </row>
    <row r="709" spans="1:199" ht="15.7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4"/>
      <c r="AR709" s="4"/>
      <c r="AS709" s="5"/>
      <c r="AT709" s="4"/>
      <c r="AU709" s="5"/>
      <c r="AV709" s="5"/>
      <c r="AW709" s="5"/>
      <c r="AX709" s="5"/>
      <c r="AY709" s="5"/>
      <c r="AZ709" s="5"/>
      <c r="BA709" s="5"/>
      <c r="BB709" s="5"/>
      <c r="BC709" s="4"/>
      <c r="BD709" s="4"/>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4"/>
      <c r="GG709" s="4"/>
      <c r="GH709" s="5"/>
      <c r="GI709" s="5"/>
      <c r="GJ709" s="5"/>
      <c r="GK709" s="5"/>
      <c r="GL709" s="5"/>
      <c r="GM709" s="5"/>
      <c r="GN709" s="5"/>
      <c r="GO709" s="5"/>
      <c r="GP709" s="5"/>
      <c r="GQ709" s="5"/>
    </row>
    <row r="710" spans="1:199" ht="15.7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4"/>
      <c r="AR710" s="4"/>
      <c r="AS710" s="5"/>
      <c r="AT710" s="4"/>
      <c r="AU710" s="5"/>
      <c r="AV710" s="5"/>
      <c r="AW710" s="5"/>
      <c r="AX710" s="5"/>
      <c r="AY710" s="5"/>
      <c r="AZ710" s="5"/>
      <c r="BA710" s="5"/>
      <c r="BB710" s="5"/>
      <c r="BC710" s="4"/>
      <c r="BD710" s="4"/>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4"/>
      <c r="GG710" s="4"/>
      <c r="GH710" s="5"/>
      <c r="GI710" s="5"/>
      <c r="GJ710" s="5"/>
      <c r="GK710" s="5"/>
      <c r="GL710" s="5"/>
      <c r="GM710" s="5"/>
      <c r="GN710" s="5"/>
      <c r="GO710" s="5"/>
      <c r="GP710" s="5"/>
      <c r="GQ710" s="5"/>
    </row>
    <row r="711" spans="1:199" ht="15.7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4"/>
      <c r="AR711" s="4"/>
      <c r="AS711" s="5"/>
      <c r="AT711" s="4"/>
      <c r="AU711" s="5"/>
      <c r="AV711" s="5"/>
      <c r="AW711" s="5"/>
      <c r="AX711" s="5"/>
      <c r="AY711" s="5"/>
      <c r="AZ711" s="5"/>
      <c r="BA711" s="5"/>
      <c r="BB711" s="5"/>
      <c r="BC711" s="4"/>
      <c r="BD711" s="4"/>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4"/>
      <c r="GG711" s="4"/>
      <c r="GH711" s="5"/>
      <c r="GI711" s="5"/>
      <c r="GJ711" s="5"/>
      <c r="GK711" s="5"/>
      <c r="GL711" s="5"/>
      <c r="GM711" s="5"/>
      <c r="GN711" s="5"/>
      <c r="GO711" s="5"/>
      <c r="GP711" s="5"/>
      <c r="GQ711" s="5"/>
    </row>
    <row r="712" spans="1:199" ht="15.7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4"/>
      <c r="AR712" s="4"/>
      <c r="AS712" s="5"/>
      <c r="AT712" s="4"/>
      <c r="AU712" s="5"/>
      <c r="AV712" s="5"/>
      <c r="AW712" s="5"/>
      <c r="AX712" s="5"/>
      <c r="AY712" s="5"/>
      <c r="AZ712" s="5"/>
      <c r="BA712" s="5"/>
      <c r="BB712" s="5"/>
      <c r="BC712" s="4"/>
      <c r="BD712" s="4"/>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4"/>
      <c r="GG712" s="4"/>
      <c r="GH712" s="5"/>
      <c r="GI712" s="5"/>
      <c r="GJ712" s="5"/>
      <c r="GK712" s="5"/>
      <c r="GL712" s="5"/>
      <c r="GM712" s="5"/>
      <c r="GN712" s="5"/>
      <c r="GO712" s="5"/>
      <c r="GP712" s="5"/>
      <c r="GQ712" s="5"/>
    </row>
    <row r="713" spans="1:199" ht="15.7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4"/>
      <c r="AR713" s="4"/>
      <c r="AS713" s="5"/>
      <c r="AT713" s="4"/>
      <c r="AU713" s="5"/>
      <c r="AV713" s="5"/>
      <c r="AW713" s="5"/>
      <c r="AX713" s="5"/>
      <c r="AY713" s="5"/>
      <c r="AZ713" s="5"/>
      <c r="BA713" s="5"/>
      <c r="BB713" s="5"/>
      <c r="BC713" s="4"/>
      <c r="BD713" s="4"/>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4"/>
      <c r="GG713" s="4"/>
      <c r="GH713" s="5"/>
      <c r="GI713" s="5"/>
      <c r="GJ713" s="5"/>
      <c r="GK713" s="5"/>
      <c r="GL713" s="5"/>
      <c r="GM713" s="5"/>
      <c r="GN713" s="5"/>
      <c r="GO713" s="5"/>
      <c r="GP713" s="5"/>
      <c r="GQ713" s="5"/>
    </row>
    <row r="714" spans="1:199" ht="15.7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4"/>
      <c r="AR714" s="4"/>
      <c r="AS714" s="5"/>
      <c r="AT714" s="4"/>
      <c r="AU714" s="5"/>
      <c r="AV714" s="5"/>
      <c r="AW714" s="5"/>
      <c r="AX714" s="5"/>
      <c r="AY714" s="5"/>
      <c r="AZ714" s="5"/>
      <c r="BA714" s="5"/>
      <c r="BB714" s="5"/>
      <c r="BC714" s="4"/>
      <c r="BD714" s="4"/>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4"/>
      <c r="GG714" s="4"/>
      <c r="GH714" s="5"/>
      <c r="GI714" s="5"/>
      <c r="GJ714" s="5"/>
      <c r="GK714" s="5"/>
      <c r="GL714" s="5"/>
      <c r="GM714" s="5"/>
      <c r="GN714" s="5"/>
      <c r="GO714" s="5"/>
      <c r="GP714" s="5"/>
      <c r="GQ714" s="5"/>
    </row>
    <row r="715" spans="1:199" ht="15.7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4"/>
      <c r="AR715" s="4"/>
      <c r="AS715" s="5"/>
      <c r="AT715" s="4"/>
      <c r="AU715" s="5"/>
      <c r="AV715" s="5"/>
      <c r="AW715" s="5"/>
      <c r="AX715" s="5"/>
      <c r="AY715" s="5"/>
      <c r="AZ715" s="5"/>
      <c r="BA715" s="5"/>
      <c r="BB715" s="5"/>
      <c r="BC715" s="4"/>
      <c r="BD715" s="4"/>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4"/>
      <c r="GG715" s="4"/>
      <c r="GH715" s="5"/>
      <c r="GI715" s="5"/>
      <c r="GJ715" s="5"/>
      <c r="GK715" s="5"/>
      <c r="GL715" s="5"/>
      <c r="GM715" s="5"/>
      <c r="GN715" s="5"/>
      <c r="GO715" s="5"/>
      <c r="GP715" s="5"/>
      <c r="GQ715" s="5"/>
    </row>
    <row r="716" spans="1:199" ht="15.7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4"/>
      <c r="AR716" s="4"/>
      <c r="AS716" s="5"/>
      <c r="AT716" s="4"/>
      <c r="AU716" s="5"/>
      <c r="AV716" s="5"/>
      <c r="AW716" s="5"/>
      <c r="AX716" s="5"/>
      <c r="AY716" s="5"/>
      <c r="AZ716" s="5"/>
      <c r="BA716" s="5"/>
      <c r="BB716" s="5"/>
      <c r="BC716" s="4"/>
      <c r="BD716" s="4"/>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4"/>
      <c r="GG716" s="4"/>
      <c r="GH716" s="5"/>
      <c r="GI716" s="5"/>
      <c r="GJ716" s="5"/>
      <c r="GK716" s="5"/>
      <c r="GL716" s="5"/>
      <c r="GM716" s="5"/>
      <c r="GN716" s="5"/>
      <c r="GO716" s="5"/>
      <c r="GP716" s="5"/>
      <c r="GQ716" s="5"/>
    </row>
    <row r="717" spans="1:199" ht="15.7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4"/>
      <c r="AR717" s="4"/>
      <c r="AS717" s="5"/>
      <c r="AT717" s="4"/>
      <c r="AU717" s="5"/>
      <c r="AV717" s="5"/>
      <c r="AW717" s="5"/>
      <c r="AX717" s="5"/>
      <c r="AY717" s="5"/>
      <c r="AZ717" s="5"/>
      <c r="BA717" s="5"/>
      <c r="BB717" s="5"/>
      <c r="BC717" s="4"/>
      <c r="BD717" s="4"/>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4"/>
      <c r="GG717" s="4"/>
      <c r="GH717" s="5"/>
      <c r="GI717" s="5"/>
      <c r="GJ717" s="5"/>
      <c r="GK717" s="5"/>
      <c r="GL717" s="5"/>
      <c r="GM717" s="5"/>
      <c r="GN717" s="5"/>
      <c r="GO717" s="5"/>
      <c r="GP717" s="5"/>
      <c r="GQ717" s="5"/>
    </row>
    <row r="718" spans="1:199" ht="15.7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4"/>
      <c r="AR718" s="4"/>
      <c r="AS718" s="5"/>
      <c r="AT718" s="4"/>
      <c r="AU718" s="5"/>
      <c r="AV718" s="5"/>
      <c r="AW718" s="5"/>
      <c r="AX718" s="5"/>
      <c r="AY718" s="5"/>
      <c r="AZ718" s="5"/>
      <c r="BA718" s="5"/>
      <c r="BB718" s="5"/>
      <c r="BC718" s="4"/>
      <c r="BD718" s="4"/>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4"/>
      <c r="GG718" s="4"/>
      <c r="GH718" s="5"/>
      <c r="GI718" s="5"/>
      <c r="GJ718" s="5"/>
      <c r="GK718" s="5"/>
      <c r="GL718" s="5"/>
      <c r="GM718" s="5"/>
      <c r="GN718" s="5"/>
      <c r="GO718" s="5"/>
      <c r="GP718" s="5"/>
      <c r="GQ718" s="5"/>
    </row>
    <row r="719" spans="1:199" ht="15.7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4"/>
      <c r="AR719" s="4"/>
      <c r="AS719" s="5"/>
      <c r="AT719" s="4"/>
      <c r="AU719" s="5"/>
      <c r="AV719" s="5"/>
      <c r="AW719" s="5"/>
      <c r="AX719" s="5"/>
      <c r="AY719" s="5"/>
      <c r="AZ719" s="5"/>
      <c r="BA719" s="5"/>
      <c r="BB719" s="5"/>
      <c r="BC719" s="4"/>
      <c r="BD719" s="4"/>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4"/>
      <c r="GG719" s="4"/>
      <c r="GH719" s="5"/>
      <c r="GI719" s="5"/>
      <c r="GJ719" s="5"/>
      <c r="GK719" s="5"/>
      <c r="GL719" s="5"/>
      <c r="GM719" s="5"/>
      <c r="GN719" s="5"/>
      <c r="GO719" s="5"/>
      <c r="GP719" s="5"/>
      <c r="GQ719" s="5"/>
    </row>
    <row r="720" spans="1:199" ht="15.7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4"/>
      <c r="AR720" s="4"/>
      <c r="AS720" s="5"/>
      <c r="AT720" s="4"/>
      <c r="AU720" s="5"/>
      <c r="AV720" s="5"/>
      <c r="AW720" s="5"/>
      <c r="AX720" s="5"/>
      <c r="AY720" s="5"/>
      <c r="AZ720" s="5"/>
      <c r="BA720" s="5"/>
      <c r="BB720" s="5"/>
      <c r="BC720" s="4"/>
      <c r="BD720" s="4"/>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4"/>
      <c r="GG720" s="4"/>
      <c r="GH720" s="5"/>
      <c r="GI720" s="5"/>
      <c r="GJ720" s="5"/>
      <c r="GK720" s="5"/>
      <c r="GL720" s="5"/>
      <c r="GM720" s="5"/>
      <c r="GN720" s="5"/>
      <c r="GO720" s="5"/>
      <c r="GP720" s="5"/>
      <c r="GQ720" s="5"/>
    </row>
    <row r="721" spans="1:199" ht="15.7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4"/>
      <c r="AR721" s="4"/>
      <c r="AS721" s="5"/>
      <c r="AT721" s="4"/>
      <c r="AU721" s="5"/>
      <c r="AV721" s="5"/>
      <c r="AW721" s="5"/>
      <c r="AX721" s="5"/>
      <c r="AY721" s="5"/>
      <c r="AZ721" s="5"/>
      <c r="BA721" s="5"/>
      <c r="BB721" s="5"/>
      <c r="BC721" s="4"/>
      <c r="BD721" s="4"/>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4"/>
      <c r="GG721" s="4"/>
      <c r="GH721" s="5"/>
      <c r="GI721" s="5"/>
      <c r="GJ721" s="5"/>
      <c r="GK721" s="5"/>
      <c r="GL721" s="5"/>
      <c r="GM721" s="5"/>
      <c r="GN721" s="5"/>
      <c r="GO721" s="5"/>
      <c r="GP721" s="5"/>
      <c r="GQ721" s="5"/>
    </row>
    <row r="722" spans="1:199" ht="15.7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4"/>
      <c r="AR722" s="4"/>
      <c r="AS722" s="5"/>
      <c r="AT722" s="4"/>
      <c r="AU722" s="5"/>
      <c r="AV722" s="5"/>
      <c r="AW722" s="5"/>
      <c r="AX722" s="5"/>
      <c r="AY722" s="5"/>
      <c r="AZ722" s="5"/>
      <c r="BA722" s="5"/>
      <c r="BB722" s="5"/>
      <c r="BC722" s="4"/>
      <c r="BD722" s="4"/>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4"/>
      <c r="GG722" s="4"/>
      <c r="GH722" s="5"/>
      <c r="GI722" s="5"/>
      <c r="GJ722" s="5"/>
      <c r="GK722" s="5"/>
      <c r="GL722" s="5"/>
      <c r="GM722" s="5"/>
      <c r="GN722" s="5"/>
      <c r="GO722" s="5"/>
      <c r="GP722" s="5"/>
      <c r="GQ722" s="5"/>
    </row>
    <row r="723" spans="1:199" ht="15.7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4"/>
      <c r="AR723" s="4"/>
      <c r="AS723" s="5"/>
      <c r="AT723" s="4"/>
      <c r="AU723" s="5"/>
      <c r="AV723" s="5"/>
      <c r="AW723" s="5"/>
      <c r="AX723" s="5"/>
      <c r="AY723" s="5"/>
      <c r="AZ723" s="5"/>
      <c r="BA723" s="5"/>
      <c r="BB723" s="5"/>
      <c r="BC723" s="4"/>
      <c r="BD723" s="4"/>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4"/>
      <c r="GG723" s="4"/>
      <c r="GH723" s="5"/>
      <c r="GI723" s="5"/>
      <c r="GJ723" s="5"/>
      <c r="GK723" s="5"/>
      <c r="GL723" s="5"/>
      <c r="GM723" s="5"/>
      <c r="GN723" s="5"/>
      <c r="GO723" s="5"/>
      <c r="GP723" s="5"/>
      <c r="GQ723" s="5"/>
    </row>
    <row r="724" spans="1:199" ht="15.7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4"/>
      <c r="AR724" s="4"/>
      <c r="AS724" s="5"/>
      <c r="AT724" s="4"/>
      <c r="AU724" s="5"/>
      <c r="AV724" s="5"/>
      <c r="AW724" s="5"/>
      <c r="AX724" s="5"/>
      <c r="AY724" s="5"/>
      <c r="AZ724" s="5"/>
      <c r="BA724" s="5"/>
      <c r="BB724" s="5"/>
      <c r="BC724" s="4"/>
      <c r="BD724" s="4"/>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c r="DA724" s="5"/>
      <c r="DB724" s="5"/>
      <c r="DC724" s="5"/>
      <c r="DD724" s="5"/>
      <c r="DE724" s="5"/>
      <c r="DF724" s="5"/>
      <c r="DG724" s="5"/>
      <c r="DH724" s="5"/>
      <c r="DI724" s="5"/>
      <c r="DJ724" s="5"/>
      <c r="DK724" s="5"/>
      <c r="DL724" s="5"/>
      <c r="DM724" s="5"/>
      <c r="DN724" s="5"/>
      <c r="DO724" s="5"/>
      <c r="DP724" s="5"/>
      <c r="DQ724" s="5"/>
      <c r="DR724" s="5"/>
      <c r="DS724" s="5"/>
      <c r="DT724" s="5"/>
      <c r="DU724" s="5"/>
      <c r="DV724" s="5"/>
      <c r="DW724" s="5"/>
      <c r="DX724" s="5"/>
      <c r="DY724" s="5"/>
      <c r="DZ724" s="5"/>
      <c r="EA724" s="5"/>
      <c r="EB724" s="5"/>
      <c r="EC724" s="5"/>
      <c r="ED724" s="5"/>
      <c r="EE724" s="5"/>
      <c r="EF724" s="5"/>
      <c r="EG724" s="5"/>
      <c r="EH724" s="5"/>
      <c r="EI724" s="5"/>
      <c r="EJ724" s="5"/>
      <c r="EK724" s="5"/>
      <c r="EL724" s="5"/>
      <c r="EM724" s="5"/>
      <c r="EN724" s="5"/>
      <c r="EO724" s="5"/>
      <c r="EP724" s="5"/>
      <c r="EQ724" s="5"/>
      <c r="ER724" s="5"/>
      <c r="ES724" s="5"/>
      <c r="ET724" s="5"/>
      <c r="EU724" s="5"/>
      <c r="EV724" s="5"/>
      <c r="EW724" s="5"/>
      <c r="EX724" s="5"/>
      <c r="EY724" s="5"/>
      <c r="EZ724" s="5"/>
      <c r="FA724" s="5"/>
      <c r="FB724" s="5"/>
      <c r="FC724" s="5"/>
      <c r="FD724" s="5"/>
      <c r="FE724" s="5"/>
      <c r="FF724" s="5"/>
      <c r="FG724" s="5"/>
      <c r="FH724" s="5"/>
      <c r="FI724" s="5"/>
      <c r="FJ724" s="5"/>
      <c r="FK724" s="5"/>
      <c r="FL724" s="5"/>
      <c r="FM724" s="5"/>
      <c r="FN724" s="5"/>
      <c r="FO724" s="5"/>
      <c r="FP724" s="5"/>
      <c r="FQ724" s="5"/>
      <c r="FR724" s="5"/>
      <c r="FS724" s="5"/>
      <c r="FT724" s="5"/>
      <c r="FU724" s="5"/>
      <c r="FV724" s="5"/>
      <c r="FW724" s="5"/>
      <c r="FX724" s="5"/>
      <c r="FY724" s="5"/>
      <c r="FZ724" s="5"/>
      <c r="GA724" s="5"/>
      <c r="GB724" s="5"/>
      <c r="GC724" s="5"/>
      <c r="GD724" s="5"/>
      <c r="GE724" s="5"/>
      <c r="GF724" s="4"/>
      <c r="GG724" s="4"/>
      <c r="GH724" s="5"/>
      <c r="GI724" s="5"/>
      <c r="GJ724" s="5"/>
      <c r="GK724" s="5"/>
      <c r="GL724" s="5"/>
      <c r="GM724" s="5"/>
      <c r="GN724" s="5"/>
      <c r="GO724" s="5"/>
      <c r="GP724" s="5"/>
      <c r="GQ724" s="5"/>
    </row>
    <row r="725" spans="1:199" ht="15.7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4"/>
      <c r="AR725" s="4"/>
      <c r="AS725" s="5"/>
      <c r="AT725" s="4"/>
      <c r="AU725" s="5"/>
      <c r="AV725" s="5"/>
      <c r="AW725" s="5"/>
      <c r="AX725" s="5"/>
      <c r="AY725" s="5"/>
      <c r="AZ725" s="5"/>
      <c r="BA725" s="5"/>
      <c r="BB725" s="5"/>
      <c r="BC725" s="4"/>
      <c r="BD725" s="4"/>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4"/>
      <c r="GG725" s="4"/>
      <c r="GH725" s="5"/>
      <c r="GI725" s="5"/>
      <c r="GJ725" s="5"/>
      <c r="GK725" s="5"/>
      <c r="GL725" s="5"/>
      <c r="GM725" s="5"/>
      <c r="GN725" s="5"/>
      <c r="GO725" s="5"/>
      <c r="GP725" s="5"/>
      <c r="GQ725" s="5"/>
    </row>
    <row r="726" spans="1:199" ht="15.7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4"/>
      <c r="AR726" s="4"/>
      <c r="AS726" s="5"/>
      <c r="AT726" s="4"/>
      <c r="AU726" s="5"/>
      <c r="AV726" s="5"/>
      <c r="AW726" s="5"/>
      <c r="AX726" s="5"/>
      <c r="AY726" s="5"/>
      <c r="AZ726" s="5"/>
      <c r="BA726" s="5"/>
      <c r="BB726" s="5"/>
      <c r="BC726" s="4"/>
      <c r="BD726" s="4"/>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4"/>
      <c r="GG726" s="4"/>
      <c r="GH726" s="5"/>
      <c r="GI726" s="5"/>
      <c r="GJ726" s="5"/>
      <c r="GK726" s="5"/>
      <c r="GL726" s="5"/>
      <c r="GM726" s="5"/>
      <c r="GN726" s="5"/>
      <c r="GO726" s="5"/>
      <c r="GP726" s="5"/>
      <c r="GQ726" s="5"/>
    </row>
    <row r="727" spans="1:199" ht="15.7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4"/>
      <c r="AR727" s="4"/>
      <c r="AS727" s="5"/>
      <c r="AT727" s="4"/>
      <c r="AU727" s="5"/>
      <c r="AV727" s="5"/>
      <c r="AW727" s="5"/>
      <c r="AX727" s="5"/>
      <c r="AY727" s="5"/>
      <c r="AZ727" s="5"/>
      <c r="BA727" s="5"/>
      <c r="BB727" s="5"/>
      <c r="BC727" s="4"/>
      <c r="BD727" s="4"/>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4"/>
      <c r="GG727" s="4"/>
      <c r="GH727" s="5"/>
      <c r="GI727" s="5"/>
      <c r="GJ727" s="5"/>
      <c r="GK727" s="5"/>
      <c r="GL727" s="5"/>
      <c r="GM727" s="5"/>
      <c r="GN727" s="5"/>
      <c r="GO727" s="5"/>
      <c r="GP727" s="5"/>
      <c r="GQ727" s="5"/>
    </row>
    <row r="728" spans="1:199" ht="15.7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4"/>
      <c r="AR728" s="4"/>
      <c r="AS728" s="5"/>
      <c r="AT728" s="4"/>
      <c r="AU728" s="5"/>
      <c r="AV728" s="5"/>
      <c r="AW728" s="5"/>
      <c r="AX728" s="5"/>
      <c r="AY728" s="5"/>
      <c r="AZ728" s="5"/>
      <c r="BA728" s="5"/>
      <c r="BB728" s="5"/>
      <c r="BC728" s="4"/>
      <c r="BD728" s="4"/>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4"/>
      <c r="GG728" s="4"/>
      <c r="GH728" s="5"/>
      <c r="GI728" s="5"/>
      <c r="GJ728" s="5"/>
      <c r="GK728" s="5"/>
      <c r="GL728" s="5"/>
      <c r="GM728" s="5"/>
      <c r="GN728" s="5"/>
      <c r="GO728" s="5"/>
      <c r="GP728" s="5"/>
      <c r="GQ728" s="5"/>
    </row>
    <row r="729" spans="1:199" ht="15.7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4"/>
      <c r="AR729" s="4"/>
      <c r="AS729" s="5"/>
      <c r="AT729" s="4"/>
      <c r="AU729" s="5"/>
      <c r="AV729" s="5"/>
      <c r="AW729" s="5"/>
      <c r="AX729" s="5"/>
      <c r="AY729" s="5"/>
      <c r="AZ729" s="5"/>
      <c r="BA729" s="5"/>
      <c r="BB729" s="5"/>
      <c r="BC729" s="4"/>
      <c r="BD729" s="4"/>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c r="DL729" s="5"/>
      <c r="DM729" s="5"/>
      <c r="DN729" s="5"/>
      <c r="DO729" s="5"/>
      <c r="DP729" s="5"/>
      <c r="DQ729" s="5"/>
      <c r="DR729" s="5"/>
      <c r="DS729" s="5"/>
      <c r="DT729" s="5"/>
      <c r="DU729" s="5"/>
      <c r="DV729" s="5"/>
      <c r="DW729" s="5"/>
      <c r="DX729" s="5"/>
      <c r="DY729" s="5"/>
      <c r="DZ729" s="5"/>
      <c r="EA729" s="5"/>
      <c r="EB729" s="5"/>
      <c r="EC729" s="5"/>
      <c r="ED729" s="5"/>
      <c r="EE729" s="5"/>
      <c r="EF729" s="5"/>
      <c r="EG729" s="5"/>
      <c r="EH729" s="5"/>
      <c r="EI729" s="5"/>
      <c r="EJ729" s="5"/>
      <c r="EK729" s="5"/>
      <c r="EL729" s="5"/>
      <c r="EM729" s="5"/>
      <c r="EN729" s="5"/>
      <c r="EO729" s="5"/>
      <c r="EP729" s="5"/>
      <c r="EQ729" s="5"/>
      <c r="ER729" s="5"/>
      <c r="ES729" s="5"/>
      <c r="ET729" s="5"/>
      <c r="EU729" s="5"/>
      <c r="EV729" s="5"/>
      <c r="EW729" s="5"/>
      <c r="EX729" s="5"/>
      <c r="EY729" s="5"/>
      <c r="EZ729" s="5"/>
      <c r="FA729" s="5"/>
      <c r="FB729" s="5"/>
      <c r="FC729" s="5"/>
      <c r="FD729" s="5"/>
      <c r="FE729" s="5"/>
      <c r="FF729" s="5"/>
      <c r="FG729" s="5"/>
      <c r="FH729" s="5"/>
      <c r="FI729" s="5"/>
      <c r="FJ729" s="5"/>
      <c r="FK729" s="5"/>
      <c r="FL729" s="5"/>
      <c r="FM729" s="5"/>
      <c r="FN729" s="5"/>
      <c r="FO729" s="5"/>
      <c r="FP729" s="5"/>
      <c r="FQ729" s="5"/>
      <c r="FR729" s="5"/>
      <c r="FS729" s="5"/>
      <c r="FT729" s="5"/>
      <c r="FU729" s="5"/>
      <c r="FV729" s="5"/>
      <c r="FW729" s="5"/>
      <c r="FX729" s="5"/>
      <c r="FY729" s="5"/>
      <c r="FZ729" s="5"/>
      <c r="GA729" s="5"/>
      <c r="GB729" s="5"/>
      <c r="GC729" s="5"/>
      <c r="GD729" s="5"/>
      <c r="GE729" s="5"/>
      <c r="GF729" s="4"/>
      <c r="GG729" s="4"/>
      <c r="GH729" s="5"/>
      <c r="GI729" s="5"/>
      <c r="GJ729" s="5"/>
      <c r="GK729" s="5"/>
      <c r="GL729" s="5"/>
      <c r="GM729" s="5"/>
      <c r="GN729" s="5"/>
      <c r="GO729" s="5"/>
      <c r="GP729" s="5"/>
      <c r="GQ729" s="5"/>
    </row>
    <row r="730" spans="1:199" ht="15.7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4"/>
      <c r="AR730" s="4"/>
      <c r="AS730" s="5"/>
      <c r="AT730" s="4"/>
      <c r="AU730" s="5"/>
      <c r="AV730" s="5"/>
      <c r="AW730" s="5"/>
      <c r="AX730" s="5"/>
      <c r="AY730" s="5"/>
      <c r="AZ730" s="5"/>
      <c r="BA730" s="5"/>
      <c r="BB730" s="5"/>
      <c r="BC730" s="4"/>
      <c r="BD730" s="4"/>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4"/>
      <c r="GG730" s="4"/>
      <c r="GH730" s="5"/>
      <c r="GI730" s="5"/>
      <c r="GJ730" s="5"/>
      <c r="GK730" s="5"/>
      <c r="GL730" s="5"/>
      <c r="GM730" s="5"/>
      <c r="GN730" s="5"/>
      <c r="GO730" s="5"/>
      <c r="GP730" s="5"/>
      <c r="GQ730" s="5"/>
    </row>
    <row r="731" spans="1:199" ht="15.7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4"/>
      <c r="AR731" s="4"/>
      <c r="AS731" s="5"/>
      <c r="AT731" s="4"/>
      <c r="AU731" s="5"/>
      <c r="AV731" s="5"/>
      <c r="AW731" s="5"/>
      <c r="AX731" s="5"/>
      <c r="AY731" s="5"/>
      <c r="AZ731" s="5"/>
      <c r="BA731" s="5"/>
      <c r="BB731" s="5"/>
      <c r="BC731" s="4"/>
      <c r="BD731" s="4"/>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4"/>
      <c r="GG731" s="4"/>
      <c r="GH731" s="5"/>
      <c r="GI731" s="5"/>
      <c r="GJ731" s="5"/>
      <c r="GK731" s="5"/>
      <c r="GL731" s="5"/>
      <c r="GM731" s="5"/>
      <c r="GN731" s="5"/>
      <c r="GO731" s="5"/>
      <c r="GP731" s="5"/>
      <c r="GQ731" s="5"/>
    </row>
    <row r="732" spans="1:199" ht="15.7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4"/>
      <c r="AR732" s="4"/>
      <c r="AS732" s="5"/>
      <c r="AT732" s="4"/>
      <c r="AU732" s="5"/>
      <c r="AV732" s="5"/>
      <c r="AW732" s="5"/>
      <c r="AX732" s="5"/>
      <c r="AY732" s="5"/>
      <c r="AZ732" s="5"/>
      <c r="BA732" s="5"/>
      <c r="BB732" s="5"/>
      <c r="BC732" s="4"/>
      <c r="BD732" s="4"/>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4"/>
      <c r="GG732" s="4"/>
      <c r="GH732" s="5"/>
      <c r="GI732" s="5"/>
      <c r="GJ732" s="5"/>
      <c r="GK732" s="5"/>
      <c r="GL732" s="5"/>
      <c r="GM732" s="5"/>
      <c r="GN732" s="5"/>
      <c r="GO732" s="5"/>
      <c r="GP732" s="5"/>
      <c r="GQ732" s="5"/>
    </row>
    <row r="733" spans="1:199" ht="15.7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4"/>
      <c r="AR733" s="4"/>
      <c r="AS733" s="5"/>
      <c r="AT733" s="4"/>
      <c r="AU733" s="5"/>
      <c r="AV733" s="5"/>
      <c r="AW733" s="5"/>
      <c r="AX733" s="5"/>
      <c r="AY733" s="5"/>
      <c r="AZ733" s="5"/>
      <c r="BA733" s="5"/>
      <c r="BB733" s="5"/>
      <c r="BC733" s="4"/>
      <c r="BD733" s="4"/>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4"/>
      <c r="GG733" s="4"/>
      <c r="GH733" s="5"/>
      <c r="GI733" s="5"/>
      <c r="GJ733" s="5"/>
      <c r="GK733" s="5"/>
      <c r="GL733" s="5"/>
      <c r="GM733" s="5"/>
      <c r="GN733" s="5"/>
      <c r="GO733" s="5"/>
      <c r="GP733" s="5"/>
      <c r="GQ733" s="5"/>
    </row>
    <row r="734" spans="1:199" ht="15.7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4"/>
      <c r="AR734" s="4"/>
      <c r="AS734" s="5"/>
      <c r="AT734" s="4"/>
      <c r="AU734" s="5"/>
      <c r="AV734" s="5"/>
      <c r="AW734" s="5"/>
      <c r="AX734" s="5"/>
      <c r="AY734" s="5"/>
      <c r="AZ734" s="5"/>
      <c r="BA734" s="5"/>
      <c r="BB734" s="5"/>
      <c r="BC734" s="4"/>
      <c r="BD734" s="4"/>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4"/>
      <c r="GG734" s="4"/>
      <c r="GH734" s="5"/>
      <c r="GI734" s="5"/>
      <c r="GJ734" s="5"/>
      <c r="GK734" s="5"/>
      <c r="GL734" s="5"/>
      <c r="GM734" s="5"/>
      <c r="GN734" s="5"/>
      <c r="GO734" s="5"/>
      <c r="GP734" s="5"/>
      <c r="GQ734" s="5"/>
    </row>
    <row r="735" spans="1:199" ht="15.7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4"/>
      <c r="AR735" s="4"/>
      <c r="AS735" s="5"/>
      <c r="AT735" s="4"/>
      <c r="AU735" s="5"/>
      <c r="AV735" s="5"/>
      <c r="AW735" s="5"/>
      <c r="AX735" s="5"/>
      <c r="AY735" s="5"/>
      <c r="AZ735" s="5"/>
      <c r="BA735" s="5"/>
      <c r="BB735" s="5"/>
      <c r="BC735" s="4"/>
      <c r="BD735" s="4"/>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c r="DQ735" s="5"/>
      <c r="DR735" s="5"/>
      <c r="DS735" s="5"/>
      <c r="DT735" s="5"/>
      <c r="DU735" s="5"/>
      <c r="DV735" s="5"/>
      <c r="DW735" s="5"/>
      <c r="DX735" s="5"/>
      <c r="DY735" s="5"/>
      <c r="DZ735" s="5"/>
      <c r="EA735" s="5"/>
      <c r="EB735" s="5"/>
      <c r="EC735" s="5"/>
      <c r="ED735" s="5"/>
      <c r="EE735" s="5"/>
      <c r="EF735" s="5"/>
      <c r="EG735" s="5"/>
      <c r="EH735" s="5"/>
      <c r="EI735" s="5"/>
      <c r="EJ735" s="5"/>
      <c r="EK735" s="5"/>
      <c r="EL735" s="5"/>
      <c r="EM735" s="5"/>
      <c r="EN735" s="5"/>
      <c r="EO735" s="5"/>
      <c r="EP735" s="5"/>
      <c r="EQ735" s="5"/>
      <c r="ER735" s="5"/>
      <c r="ES735" s="5"/>
      <c r="ET735" s="5"/>
      <c r="EU735" s="5"/>
      <c r="EV735" s="5"/>
      <c r="EW735" s="5"/>
      <c r="EX735" s="5"/>
      <c r="EY735" s="5"/>
      <c r="EZ735" s="5"/>
      <c r="FA735" s="5"/>
      <c r="FB735" s="5"/>
      <c r="FC735" s="5"/>
      <c r="FD735" s="5"/>
      <c r="FE735" s="5"/>
      <c r="FF735" s="5"/>
      <c r="FG735" s="5"/>
      <c r="FH735" s="5"/>
      <c r="FI735" s="5"/>
      <c r="FJ735" s="5"/>
      <c r="FK735" s="5"/>
      <c r="FL735" s="5"/>
      <c r="FM735" s="5"/>
      <c r="FN735" s="5"/>
      <c r="FO735" s="5"/>
      <c r="FP735" s="5"/>
      <c r="FQ735" s="5"/>
      <c r="FR735" s="5"/>
      <c r="FS735" s="5"/>
      <c r="FT735" s="5"/>
      <c r="FU735" s="5"/>
      <c r="FV735" s="5"/>
      <c r="FW735" s="5"/>
      <c r="FX735" s="5"/>
      <c r="FY735" s="5"/>
      <c r="FZ735" s="5"/>
      <c r="GA735" s="5"/>
      <c r="GB735" s="5"/>
      <c r="GC735" s="5"/>
      <c r="GD735" s="5"/>
      <c r="GE735" s="5"/>
      <c r="GF735" s="4"/>
      <c r="GG735" s="4"/>
      <c r="GH735" s="5"/>
      <c r="GI735" s="5"/>
      <c r="GJ735" s="5"/>
      <c r="GK735" s="5"/>
      <c r="GL735" s="5"/>
      <c r="GM735" s="5"/>
      <c r="GN735" s="5"/>
      <c r="GO735" s="5"/>
      <c r="GP735" s="5"/>
      <c r="GQ735" s="5"/>
    </row>
    <row r="736" spans="1:199" ht="15.7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4"/>
      <c r="AR736" s="4"/>
      <c r="AS736" s="5"/>
      <c r="AT736" s="4"/>
      <c r="AU736" s="5"/>
      <c r="AV736" s="5"/>
      <c r="AW736" s="5"/>
      <c r="AX736" s="5"/>
      <c r="AY736" s="5"/>
      <c r="AZ736" s="5"/>
      <c r="BA736" s="5"/>
      <c r="BB736" s="5"/>
      <c r="BC736" s="4"/>
      <c r="BD736" s="4"/>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5"/>
      <c r="DD736" s="5"/>
      <c r="DE736" s="5"/>
      <c r="DF736" s="5"/>
      <c r="DG736" s="5"/>
      <c r="DH736" s="5"/>
      <c r="DI736" s="5"/>
      <c r="DJ736" s="5"/>
      <c r="DK736" s="5"/>
      <c r="DL736" s="5"/>
      <c r="DM736" s="5"/>
      <c r="DN736" s="5"/>
      <c r="DO736" s="5"/>
      <c r="DP736" s="5"/>
      <c r="DQ736" s="5"/>
      <c r="DR736" s="5"/>
      <c r="DS736" s="5"/>
      <c r="DT736" s="5"/>
      <c r="DU736" s="5"/>
      <c r="DV736" s="5"/>
      <c r="DW736" s="5"/>
      <c r="DX736" s="5"/>
      <c r="DY736" s="5"/>
      <c r="DZ736" s="5"/>
      <c r="EA736" s="5"/>
      <c r="EB736" s="5"/>
      <c r="EC736" s="5"/>
      <c r="ED736" s="5"/>
      <c r="EE736" s="5"/>
      <c r="EF736" s="5"/>
      <c r="EG736" s="5"/>
      <c r="EH736" s="5"/>
      <c r="EI736" s="5"/>
      <c r="EJ736" s="5"/>
      <c r="EK736" s="5"/>
      <c r="EL736" s="5"/>
      <c r="EM736" s="5"/>
      <c r="EN736" s="5"/>
      <c r="EO736" s="5"/>
      <c r="EP736" s="5"/>
      <c r="EQ736" s="5"/>
      <c r="ER736" s="5"/>
      <c r="ES736" s="5"/>
      <c r="ET736" s="5"/>
      <c r="EU736" s="5"/>
      <c r="EV736" s="5"/>
      <c r="EW736" s="5"/>
      <c r="EX736" s="5"/>
      <c r="EY736" s="5"/>
      <c r="EZ736" s="5"/>
      <c r="FA736" s="5"/>
      <c r="FB736" s="5"/>
      <c r="FC736" s="5"/>
      <c r="FD736" s="5"/>
      <c r="FE736" s="5"/>
      <c r="FF736" s="5"/>
      <c r="FG736" s="5"/>
      <c r="FH736" s="5"/>
      <c r="FI736" s="5"/>
      <c r="FJ736" s="5"/>
      <c r="FK736" s="5"/>
      <c r="FL736" s="5"/>
      <c r="FM736" s="5"/>
      <c r="FN736" s="5"/>
      <c r="FO736" s="5"/>
      <c r="FP736" s="5"/>
      <c r="FQ736" s="5"/>
      <c r="FR736" s="5"/>
      <c r="FS736" s="5"/>
      <c r="FT736" s="5"/>
      <c r="FU736" s="5"/>
      <c r="FV736" s="5"/>
      <c r="FW736" s="5"/>
      <c r="FX736" s="5"/>
      <c r="FY736" s="5"/>
      <c r="FZ736" s="5"/>
      <c r="GA736" s="5"/>
      <c r="GB736" s="5"/>
      <c r="GC736" s="5"/>
      <c r="GD736" s="5"/>
      <c r="GE736" s="5"/>
      <c r="GF736" s="4"/>
      <c r="GG736" s="4"/>
      <c r="GH736" s="5"/>
      <c r="GI736" s="5"/>
      <c r="GJ736" s="5"/>
      <c r="GK736" s="5"/>
      <c r="GL736" s="5"/>
      <c r="GM736" s="5"/>
      <c r="GN736" s="5"/>
      <c r="GO736" s="5"/>
      <c r="GP736" s="5"/>
      <c r="GQ736" s="5"/>
    </row>
    <row r="737" spans="1:199" ht="15.7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4"/>
      <c r="AR737" s="4"/>
      <c r="AS737" s="5"/>
      <c r="AT737" s="4"/>
      <c r="AU737" s="5"/>
      <c r="AV737" s="5"/>
      <c r="AW737" s="5"/>
      <c r="AX737" s="5"/>
      <c r="AY737" s="5"/>
      <c r="AZ737" s="5"/>
      <c r="BA737" s="5"/>
      <c r="BB737" s="5"/>
      <c r="BC737" s="4"/>
      <c r="BD737" s="4"/>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4"/>
      <c r="GG737" s="4"/>
      <c r="GH737" s="5"/>
      <c r="GI737" s="5"/>
      <c r="GJ737" s="5"/>
      <c r="GK737" s="5"/>
      <c r="GL737" s="5"/>
      <c r="GM737" s="5"/>
      <c r="GN737" s="5"/>
      <c r="GO737" s="5"/>
      <c r="GP737" s="5"/>
      <c r="GQ737" s="5"/>
    </row>
    <row r="738" spans="1:199" ht="15.7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4"/>
      <c r="AR738" s="4"/>
      <c r="AS738" s="5"/>
      <c r="AT738" s="4"/>
      <c r="AU738" s="5"/>
      <c r="AV738" s="5"/>
      <c r="AW738" s="5"/>
      <c r="AX738" s="5"/>
      <c r="AY738" s="5"/>
      <c r="AZ738" s="5"/>
      <c r="BA738" s="5"/>
      <c r="BB738" s="5"/>
      <c r="BC738" s="4"/>
      <c r="BD738" s="4"/>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4"/>
      <c r="GG738" s="4"/>
      <c r="GH738" s="5"/>
      <c r="GI738" s="5"/>
      <c r="GJ738" s="5"/>
      <c r="GK738" s="5"/>
      <c r="GL738" s="5"/>
      <c r="GM738" s="5"/>
      <c r="GN738" s="5"/>
      <c r="GO738" s="5"/>
      <c r="GP738" s="5"/>
      <c r="GQ738" s="5"/>
    </row>
    <row r="739" spans="1:199" ht="15.7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4"/>
      <c r="AR739" s="4"/>
      <c r="AS739" s="5"/>
      <c r="AT739" s="4"/>
      <c r="AU739" s="5"/>
      <c r="AV739" s="5"/>
      <c r="AW739" s="5"/>
      <c r="AX739" s="5"/>
      <c r="AY739" s="5"/>
      <c r="AZ739" s="5"/>
      <c r="BA739" s="5"/>
      <c r="BB739" s="5"/>
      <c r="BC739" s="4"/>
      <c r="BD739" s="4"/>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c r="DQ739" s="5"/>
      <c r="DR739" s="5"/>
      <c r="DS739" s="5"/>
      <c r="DT739" s="5"/>
      <c r="DU739" s="5"/>
      <c r="DV739" s="5"/>
      <c r="DW739" s="5"/>
      <c r="DX739" s="5"/>
      <c r="DY739" s="5"/>
      <c r="DZ739" s="5"/>
      <c r="EA739" s="5"/>
      <c r="EB739" s="5"/>
      <c r="EC739" s="5"/>
      <c r="ED739" s="5"/>
      <c r="EE739" s="5"/>
      <c r="EF739" s="5"/>
      <c r="EG739" s="5"/>
      <c r="EH739" s="5"/>
      <c r="EI739" s="5"/>
      <c r="EJ739" s="5"/>
      <c r="EK739" s="5"/>
      <c r="EL739" s="5"/>
      <c r="EM739" s="5"/>
      <c r="EN739" s="5"/>
      <c r="EO739" s="5"/>
      <c r="EP739" s="5"/>
      <c r="EQ739" s="5"/>
      <c r="ER739" s="5"/>
      <c r="ES739" s="5"/>
      <c r="ET739" s="5"/>
      <c r="EU739" s="5"/>
      <c r="EV739" s="5"/>
      <c r="EW739" s="5"/>
      <c r="EX739" s="5"/>
      <c r="EY739" s="5"/>
      <c r="EZ739" s="5"/>
      <c r="FA739" s="5"/>
      <c r="FB739" s="5"/>
      <c r="FC739" s="5"/>
      <c r="FD739" s="5"/>
      <c r="FE739" s="5"/>
      <c r="FF739" s="5"/>
      <c r="FG739" s="5"/>
      <c r="FH739" s="5"/>
      <c r="FI739" s="5"/>
      <c r="FJ739" s="5"/>
      <c r="FK739" s="5"/>
      <c r="FL739" s="5"/>
      <c r="FM739" s="5"/>
      <c r="FN739" s="5"/>
      <c r="FO739" s="5"/>
      <c r="FP739" s="5"/>
      <c r="FQ739" s="5"/>
      <c r="FR739" s="5"/>
      <c r="FS739" s="5"/>
      <c r="FT739" s="5"/>
      <c r="FU739" s="5"/>
      <c r="FV739" s="5"/>
      <c r="FW739" s="5"/>
      <c r="FX739" s="5"/>
      <c r="FY739" s="5"/>
      <c r="FZ739" s="5"/>
      <c r="GA739" s="5"/>
      <c r="GB739" s="5"/>
      <c r="GC739" s="5"/>
      <c r="GD739" s="5"/>
      <c r="GE739" s="5"/>
      <c r="GF739" s="4"/>
      <c r="GG739" s="4"/>
      <c r="GH739" s="5"/>
      <c r="GI739" s="5"/>
      <c r="GJ739" s="5"/>
      <c r="GK739" s="5"/>
      <c r="GL739" s="5"/>
      <c r="GM739" s="5"/>
      <c r="GN739" s="5"/>
      <c r="GO739" s="5"/>
      <c r="GP739" s="5"/>
      <c r="GQ739" s="5"/>
    </row>
    <row r="740" spans="1:199" ht="15.7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4"/>
      <c r="AR740" s="4"/>
      <c r="AS740" s="5"/>
      <c r="AT740" s="4"/>
      <c r="AU740" s="5"/>
      <c r="AV740" s="5"/>
      <c r="AW740" s="5"/>
      <c r="AX740" s="5"/>
      <c r="AY740" s="5"/>
      <c r="AZ740" s="5"/>
      <c r="BA740" s="5"/>
      <c r="BB740" s="5"/>
      <c r="BC740" s="4"/>
      <c r="BD740" s="4"/>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c r="DQ740" s="5"/>
      <c r="DR740" s="5"/>
      <c r="DS740" s="5"/>
      <c r="DT740" s="5"/>
      <c r="DU740" s="5"/>
      <c r="DV740" s="5"/>
      <c r="DW740" s="5"/>
      <c r="DX740" s="5"/>
      <c r="DY740" s="5"/>
      <c r="DZ740" s="5"/>
      <c r="EA740" s="5"/>
      <c r="EB740" s="5"/>
      <c r="EC740" s="5"/>
      <c r="ED740" s="5"/>
      <c r="EE740" s="5"/>
      <c r="EF740" s="5"/>
      <c r="EG740" s="5"/>
      <c r="EH740" s="5"/>
      <c r="EI740" s="5"/>
      <c r="EJ740" s="5"/>
      <c r="EK740" s="5"/>
      <c r="EL740" s="5"/>
      <c r="EM740" s="5"/>
      <c r="EN740" s="5"/>
      <c r="EO740" s="5"/>
      <c r="EP740" s="5"/>
      <c r="EQ740" s="5"/>
      <c r="ER740" s="5"/>
      <c r="ES740" s="5"/>
      <c r="ET740" s="5"/>
      <c r="EU740" s="5"/>
      <c r="EV740" s="5"/>
      <c r="EW740" s="5"/>
      <c r="EX740" s="5"/>
      <c r="EY740" s="5"/>
      <c r="EZ740" s="5"/>
      <c r="FA740" s="5"/>
      <c r="FB740" s="5"/>
      <c r="FC740" s="5"/>
      <c r="FD740" s="5"/>
      <c r="FE740" s="5"/>
      <c r="FF740" s="5"/>
      <c r="FG740" s="5"/>
      <c r="FH740" s="5"/>
      <c r="FI740" s="5"/>
      <c r="FJ740" s="5"/>
      <c r="FK740" s="5"/>
      <c r="FL740" s="5"/>
      <c r="FM740" s="5"/>
      <c r="FN740" s="5"/>
      <c r="FO740" s="5"/>
      <c r="FP740" s="5"/>
      <c r="FQ740" s="5"/>
      <c r="FR740" s="5"/>
      <c r="FS740" s="5"/>
      <c r="FT740" s="5"/>
      <c r="FU740" s="5"/>
      <c r="FV740" s="5"/>
      <c r="FW740" s="5"/>
      <c r="FX740" s="5"/>
      <c r="FY740" s="5"/>
      <c r="FZ740" s="5"/>
      <c r="GA740" s="5"/>
      <c r="GB740" s="5"/>
      <c r="GC740" s="5"/>
      <c r="GD740" s="5"/>
      <c r="GE740" s="5"/>
      <c r="GF740" s="4"/>
      <c r="GG740" s="4"/>
      <c r="GH740" s="5"/>
      <c r="GI740" s="5"/>
      <c r="GJ740" s="5"/>
      <c r="GK740" s="5"/>
      <c r="GL740" s="5"/>
      <c r="GM740" s="5"/>
      <c r="GN740" s="5"/>
      <c r="GO740" s="5"/>
      <c r="GP740" s="5"/>
      <c r="GQ740" s="5"/>
    </row>
    <row r="741" spans="1:199" ht="15.7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4"/>
      <c r="AR741" s="4"/>
      <c r="AS741" s="5"/>
      <c r="AT741" s="4"/>
      <c r="AU741" s="5"/>
      <c r="AV741" s="5"/>
      <c r="AW741" s="5"/>
      <c r="AX741" s="5"/>
      <c r="AY741" s="5"/>
      <c r="AZ741" s="5"/>
      <c r="BA741" s="5"/>
      <c r="BB741" s="5"/>
      <c r="BC741" s="4"/>
      <c r="BD741" s="4"/>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5"/>
      <c r="DD741" s="5"/>
      <c r="DE741" s="5"/>
      <c r="DF741" s="5"/>
      <c r="DG741" s="5"/>
      <c r="DH741" s="5"/>
      <c r="DI741" s="5"/>
      <c r="DJ741" s="5"/>
      <c r="DK741" s="5"/>
      <c r="DL741" s="5"/>
      <c r="DM741" s="5"/>
      <c r="DN741" s="5"/>
      <c r="DO741" s="5"/>
      <c r="DP741" s="5"/>
      <c r="DQ741" s="5"/>
      <c r="DR741" s="5"/>
      <c r="DS741" s="5"/>
      <c r="DT741" s="5"/>
      <c r="DU741" s="5"/>
      <c r="DV741" s="5"/>
      <c r="DW741" s="5"/>
      <c r="DX741" s="5"/>
      <c r="DY741" s="5"/>
      <c r="DZ741" s="5"/>
      <c r="EA741" s="5"/>
      <c r="EB741" s="5"/>
      <c r="EC741" s="5"/>
      <c r="ED741" s="5"/>
      <c r="EE741" s="5"/>
      <c r="EF741" s="5"/>
      <c r="EG741" s="5"/>
      <c r="EH741" s="5"/>
      <c r="EI741" s="5"/>
      <c r="EJ741" s="5"/>
      <c r="EK741" s="5"/>
      <c r="EL741" s="5"/>
      <c r="EM741" s="5"/>
      <c r="EN741" s="5"/>
      <c r="EO741" s="5"/>
      <c r="EP741" s="5"/>
      <c r="EQ741" s="5"/>
      <c r="ER741" s="5"/>
      <c r="ES741" s="5"/>
      <c r="ET741" s="5"/>
      <c r="EU741" s="5"/>
      <c r="EV741" s="5"/>
      <c r="EW741" s="5"/>
      <c r="EX741" s="5"/>
      <c r="EY741" s="5"/>
      <c r="EZ741" s="5"/>
      <c r="FA741" s="5"/>
      <c r="FB741" s="5"/>
      <c r="FC741" s="5"/>
      <c r="FD741" s="5"/>
      <c r="FE741" s="5"/>
      <c r="FF741" s="5"/>
      <c r="FG741" s="5"/>
      <c r="FH741" s="5"/>
      <c r="FI741" s="5"/>
      <c r="FJ741" s="5"/>
      <c r="FK741" s="5"/>
      <c r="FL741" s="5"/>
      <c r="FM741" s="5"/>
      <c r="FN741" s="5"/>
      <c r="FO741" s="5"/>
      <c r="FP741" s="5"/>
      <c r="FQ741" s="5"/>
      <c r="FR741" s="5"/>
      <c r="FS741" s="5"/>
      <c r="FT741" s="5"/>
      <c r="FU741" s="5"/>
      <c r="FV741" s="5"/>
      <c r="FW741" s="5"/>
      <c r="FX741" s="5"/>
      <c r="FY741" s="5"/>
      <c r="FZ741" s="5"/>
      <c r="GA741" s="5"/>
      <c r="GB741" s="5"/>
      <c r="GC741" s="5"/>
      <c r="GD741" s="5"/>
      <c r="GE741" s="5"/>
      <c r="GF741" s="4"/>
      <c r="GG741" s="4"/>
      <c r="GH741" s="5"/>
      <c r="GI741" s="5"/>
      <c r="GJ741" s="5"/>
      <c r="GK741" s="5"/>
      <c r="GL741" s="5"/>
      <c r="GM741" s="5"/>
      <c r="GN741" s="5"/>
      <c r="GO741" s="5"/>
      <c r="GP741" s="5"/>
      <c r="GQ741" s="5"/>
    </row>
    <row r="742" spans="1:199" ht="15.7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4"/>
      <c r="AR742" s="4"/>
      <c r="AS742" s="5"/>
      <c r="AT742" s="4"/>
      <c r="AU742" s="5"/>
      <c r="AV742" s="5"/>
      <c r="AW742" s="5"/>
      <c r="AX742" s="5"/>
      <c r="AY742" s="5"/>
      <c r="AZ742" s="5"/>
      <c r="BA742" s="5"/>
      <c r="BB742" s="5"/>
      <c r="BC742" s="4"/>
      <c r="BD742" s="4"/>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4"/>
      <c r="GG742" s="4"/>
      <c r="GH742" s="5"/>
      <c r="GI742" s="5"/>
      <c r="GJ742" s="5"/>
      <c r="GK742" s="5"/>
      <c r="GL742" s="5"/>
      <c r="GM742" s="5"/>
      <c r="GN742" s="5"/>
      <c r="GO742" s="5"/>
      <c r="GP742" s="5"/>
      <c r="GQ742" s="5"/>
    </row>
    <row r="743" spans="1:199" ht="15.7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4"/>
      <c r="AR743" s="4"/>
      <c r="AS743" s="5"/>
      <c r="AT743" s="4"/>
      <c r="AU743" s="5"/>
      <c r="AV743" s="5"/>
      <c r="AW743" s="5"/>
      <c r="AX743" s="5"/>
      <c r="AY743" s="5"/>
      <c r="AZ743" s="5"/>
      <c r="BA743" s="5"/>
      <c r="BB743" s="5"/>
      <c r="BC743" s="4"/>
      <c r="BD743" s="4"/>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4"/>
      <c r="GG743" s="4"/>
      <c r="GH743" s="5"/>
      <c r="GI743" s="5"/>
      <c r="GJ743" s="5"/>
      <c r="GK743" s="5"/>
      <c r="GL743" s="5"/>
      <c r="GM743" s="5"/>
      <c r="GN743" s="5"/>
      <c r="GO743" s="5"/>
      <c r="GP743" s="5"/>
      <c r="GQ743" s="5"/>
    </row>
    <row r="744" spans="1:199" ht="15.7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4"/>
      <c r="AR744" s="4"/>
      <c r="AS744" s="5"/>
      <c r="AT744" s="4"/>
      <c r="AU744" s="5"/>
      <c r="AV744" s="5"/>
      <c r="AW744" s="5"/>
      <c r="AX744" s="5"/>
      <c r="AY744" s="5"/>
      <c r="AZ744" s="5"/>
      <c r="BA744" s="5"/>
      <c r="BB744" s="5"/>
      <c r="BC744" s="4"/>
      <c r="BD744" s="4"/>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4"/>
      <c r="GG744" s="4"/>
      <c r="GH744" s="5"/>
      <c r="GI744" s="5"/>
      <c r="GJ744" s="5"/>
      <c r="GK744" s="5"/>
      <c r="GL744" s="5"/>
      <c r="GM744" s="5"/>
      <c r="GN744" s="5"/>
      <c r="GO744" s="5"/>
      <c r="GP744" s="5"/>
      <c r="GQ744" s="5"/>
    </row>
    <row r="745" spans="1:199" ht="15.7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4"/>
      <c r="AR745" s="4"/>
      <c r="AS745" s="5"/>
      <c r="AT745" s="4"/>
      <c r="AU745" s="5"/>
      <c r="AV745" s="5"/>
      <c r="AW745" s="5"/>
      <c r="AX745" s="5"/>
      <c r="AY745" s="5"/>
      <c r="AZ745" s="5"/>
      <c r="BA745" s="5"/>
      <c r="BB745" s="5"/>
      <c r="BC745" s="4"/>
      <c r="BD745" s="4"/>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4"/>
      <c r="GG745" s="4"/>
      <c r="GH745" s="5"/>
      <c r="GI745" s="5"/>
      <c r="GJ745" s="5"/>
      <c r="GK745" s="5"/>
      <c r="GL745" s="5"/>
      <c r="GM745" s="5"/>
      <c r="GN745" s="5"/>
      <c r="GO745" s="5"/>
      <c r="GP745" s="5"/>
      <c r="GQ745" s="5"/>
    </row>
    <row r="746" spans="1:199" ht="15.7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4"/>
      <c r="AR746" s="4"/>
      <c r="AS746" s="5"/>
      <c r="AT746" s="4"/>
      <c r="AU746" s="5"/>
      <c r="AV746" s="5"/>
      <c r="AW746" s="5"/>
      <c r="AX746" s="5"/>
      <c r="AY746" s="5"/>
      <c r="AZ746" s="5"/>
      <c r="BA746" s="5"/>
      <c r="BB746" s="5"/>
      <c r="BC746" s="4"/>
      <c r="BD746" s="4"/>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4"/>
      <c r="GG746" s="4"/>
      <c r="GH746" s="5"/>
      <c r="GI746" s="5"/>
      <c r="GJ746" s="5"/>
      <c r="GK746" s="5"/>
      <c r="GL746" s="5"/>
      <c r="GM746" s="5"/>
      <c r="GN746" s="5"/>
      <c r="GO746" s="5"/>
      <c r="GP746" s="5"/>
      <c r="GQ746" s="5"/>
    </row>
    <row r="747" spans="1:199" ht="15.7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4"/>
      <c r="AR747" s="4"/>
      <c r="AS747" s="5"/>
      <c r="AT747" s="4"/>
      <c r="AU747" s="5"/>
      <c r="AV747" s="5"/>
      <c r="AW747" s="5"/>
      <c r="AX747" s="5"/>
      <c r="AY747" s="5"/>
      <c r="AZ747" s="5"/>
      <c r="BA747" s="5"/>
      <c r="BB747" s="5"/>
      <c r="BC747" s="4"/>
      <c r="BD747" s="4"/>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4"/>
      <c r="GG747" s="4"/>
      <c r="GH747" s="5"/>
      <c r="GI747" s="5"/>
      <c r="GJ747" s="5"/>
      <c r="GK747" s="5"/>
      <c r="GL747" s="5"/>
      <c r="GM747" s="5"/>
      <c r="GN747" s="5"/>
      <c r="GO747" s="5"/>
      <c r="GP747" s="5"/>
      <c r="GQ747" s="5"/>
    </row>
    <row r="748" spans="1:199" ht="15.7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4"/>
      <c r="AR748" s="4"/>
      <c r="AS748" s="5"/>
      <c r="AT748" s="4"/>
      <c r="AU748" s="5"/>
      <c r="AV748" s="5"/>
      <c r="AW748" s="5"/>
      <c r="AX748" s="5"/>
      <c r="AY748" s="5"/>
      <c r="AZ748" s="5"/>
      <c r="BA748" s="5"/>
      <c r="BB748" s="5"/>
      <c r="BC748" s="4"/>
      <c r="BD748" s="4"/>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4"/>
      <c r="GG748" s="4"/>
      <c r="GH748" s="5"/>
      <c r="GI748" s="5"/>
      <c r="GJ748" s="5"/>
      <c r="GK748" s="5"/>
      <c r="GL748" s="5"/>
      <c r="GM748" s="5"/>
      <c r="GN748" s="5"/>
      <c r="GO748" s="5"/>
      <c r="GP748" s="5"/>
      <c r="GQ748" s="5"/>
    </row>
    <row r="749" spans="1:199" ht="15.7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4"/>
      <c r="AR749" s="4"/>
      <c r="AS749" s="5"/>
      <c r="AT749" s="4"/>
      <c r="AU749" s="5"/>
      <c r="AV749" s="5"/>
      <c r="AW749" s="5"/>
      <c r="AX749" s="5"/>
      <c r="AY749" s="5"/>
      <c r="AZ749" s="5"/>
      <c r="BA749" s="5"/>
      <c r="BB749" s="5"/>
      <c r="BC749" s="4"/>
      <c r="BD749" s="4"/>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4"/>
      <c r="GG749" s="4"/>
      <c r="GH749" s="5"/>
      <c r="GI749" s="5"/>
      <c r="GJ749" s="5"/>
      <c r="GK749" s="5"/>
      <c r="GL749" s="5"/>
      <c r="GM749" s="5"/>
      <c r="GN749" s="5"/>
      <c r="GO749" s="5"/>
      <c r="GP749" s="5"/>
      <c r="GQ749" s="5"/>
    </row>
    <row r="750" spans="1:199" ht="15.7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4"/>
      <c r="AR750" s="4"/>
      <c r="AS750" s="5"/>
      <c r="AT750" s="4"/>
      <c r="AU750" s="5"/>
      <c r="AV750" s="5"/>
      <c r="AW750" s="5"/>
      <c r="AX750" s="5"/>
      <c r="AY750" s="5"/>
      <c r="AZ750" s="5"/>
      <c r="BA750" s="5"/>
      <c r="BB750" s="5"/>
      <c r="BC750" s="4"/>
      <c r="BD750" s="4"/>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4"/>
      <c r="GG750" s="4"/>
      <c r="GH750" s="5"/>
      <c r="GI750" s="5"/>
      <c r="GJ750" s="5"/>
      <c r="GK750" s="5"/>
      <c r="GL750" s="5"/>
      <c r="GM750" s="5"/>
      <c r="GN750" s="5"/>
      <c r="GO750" s="5"/>
      <c r="GP750" s="5"/>
      <c r="GQ750" s="5"/>
    </row>
    <row r="751" spans="1:199" ht="15.7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4"/>
      <c r="AR751" s="4"/>
      <c r="AS751" s="5"/>
      <c r="AT751" s="4"/>
      <c r="AU751" s="5"/>
      <c r="AV751" s="5"/>
      <c r="AW751" s="5"/>
      <c r="AX751" s="5"/>
      <c r="AY751" s="5"/>
      <c r="AZ751" s="5"/>
      <c r="BA751" s="5"/>
      <c r="BB751" s="5"/>
      <c r="BC751" s="4"/>
      <c r="BD751" s="4"/>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4"/>
      <c r="GG751" s="4"/>
      <c r="GH751" s="5"/>
      <c r="GI751" s="5"/>
      <c r="GJ751" s="5"/>
      <c r="GK751" s="5"/>
      <c r="GL751" s="5"/>
      <c r="GM751" s="5"/>
      <c r="GN751" s="5"/>
      <c r="GO751" s="5"/>
      <c r="GP751" s="5"/>
      <c r="GQ751" s="5"/>
    </row>
    <row r="752" spans="1:199" ht="15.7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4"/>
      <c r="AR752" s="4"/>
      <c r="AS752" s="5"/>
      <c r="AT752" s="4"/>
      <c r="AU752" s="5"/>
      <c r="AV752" s="5"/>
      <c r="AW752" s="5"/>
      <c r="AX752" s="5"/>
      <c r="AY752" s="5"/>
      <c r="AZ752" s="5"/>
      <c r="BA752" s="5"/>
      <c r="BB752" s="5"/>
      <c r="BC752" s="4"/>
      <c r="BD752" s="4"/>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4"/>
      <c r="GG752" s="4"/>
      <c r="GH752" s="5"/>
      <c r="GI752" s="5"/>
      <c r="GJ752" s="5"/>
      <c r="GK752" s="5"/>
      <c r="GL752" s="5"/>
      <c r="GM752" s="5"/>
      <c r="GN752" s="5"/>
      <c r="GO752" s="5"/>
      <c r="GP752" s="5"/>
      <c r="GQ752" s="5"/>
    </row>
    <row r="753" spans="1:199" ht="15.7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4"/>
      <c r="AR753" s="4"/>
      <c r="AS753" s="5"/>
      <c r="AT753" s="4"/>
      <c r="AU753" s="5"/>
      <c r="AV753" s="5"/>
      <c r="AW753" s="5"/>
      <c r="AX753" s="5"/>
      <c r="AY753" s="5"/>
      <c r="AZ753" s="5"/>
      <c r="BA753" s="5"/>
      <c r="BB753" s="5"/>
      <c r="BC753" s="4"/>
      <c r="BD753" s="4"/>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4"/>
      <c r="GG753" s="4"/>
      <c r="GH753" s="5"/>
      <c r="GI753" s="5"/>
      <c r="GJ753" s="5"/>
      <c r="GK753" s="5"/>
      <c r="GL753" s="5"/>
      <c r="GM753" s="5"/>
      <c r="GN753" s="5"/>
      <c r="GO753" s="5"/>
      <c r="GP753" s="5"/>
      <c r="GQ753" s="5"/>
    </row>
    <row r="754" spans="1:199" ht="15.7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4"/>
      <c r="AR754" s="4"/>
      <c r="AS754" s="5"/>
      <c r="AT754" s="4"/>
      <c r="AU754" s="5"/>
      <c r="AV754" s="5"/>
      <c r="AW754" s="5"/>
      <c r="AX754" s="5"/>
      <c r="AY754" s="5"/>
      <c r="AZ754" s="5"/>
      <c r="BA754" s="5"/>
      <c r="BB754" s="5"/>
      <c r="BC754" s="4"/>
      <c r="BD754" s="4"/>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4"/>
      <c r="GG754" s="4"/>
      <c r="GH754" s="5"/>
      <c r="GI754" s="5"/>
      <c r="GJ754" s="5"/>
      <c r="GK754" s="5"/>
      <c r="GL754" s="5"/>
      <c r="GM754" s="5"/>
      <c r="GN754" s="5"/>
      <c r="GO754" s="5"/>
      <c r="GP754" s="5"/>
      <c r="GQ754" s="5"/>
    </row>
    <row r="755" spans="1:199" ht="15.7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4"/>
      <c r="AR755" s="4"/>
      <c r="AS755" s="5"/>
      <c r="AT755" s="4"/>
      <c r="AU755" s="5"/>
      <c r="AV755" s="5"/>
      <c r="AW755" s="5"/>
      <c r="AX755" s="5"/>
      <c r="AY755" s="5"/>
      <c r="AZ755" s="5"/>
      <c r="BA755" s="5"/>
      <c r="BB755" s="5"/>
      <c r="BC755" s="4"/>
      <c r="BD755" s="4"/>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4"/>
      <c r="GG755" s="4"/>
      <c r="GH755" s="5"/>
      <c r="GI755" s="5"/>
      <c r="GJ755" s="5"/>
      <c r="GK755" s="5"/>
      <c r="GL755" s="5"/>
      <c r="GM755" s="5"/>
      <c r="GN755" s="5"/>
      <c r="GO755" s="5"/>
      <c r="GP755" s="5"/>
      <c r="GQ755" s="5"/>
    </row>
    <row r="756" spans="1:199" ht="15.7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4"/>
      <c r="AR756" s="4"/>
      <c r="AS756" s="5"/>
      <c r="AT756" s="4"/>
      <c r="AU756" s="5"/>
      <c r="AV756" s="5"/>
      <c r="AW756" s="5"/>
      <c r="AX756" s="5"/>
      <c r="AY756" s="5"/>
      <c r="AZ756" s="5"/>
      <c r="BA756" s="5"/>
      <c r="BB756" s="5"/>
      <c r="BC756" s="4"/>
      <c r="BD756" s="4"/>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4"/>
      <c r="GG756" s="4"/>
      <c r="GH756" s="5"/>
      <c r="GI756" s="5"/>
      <c r="GJ756" s="5"/>
      <c r="GK756" s="5"/>
      <c r="GL756" s="5"/>
      <c r="GM756" s="5"/>
      <c r="GN756" s="5"/>
      <c r="GO756" s="5"/>
      <c r="GP756" s="5"/>
      <c r="GQ756" s="5"/>
    </row>
    <row r="757" spans="1:199" ht="15.7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4"/>
      <c r="AR757" s="4"/>
      <c r="AS757" s="5"/>
      <c r="AT757" s="4"/>
      <c r="AU757" s="5"/>
      <c r="AV757" s="5"/>
      <c r="AW757" s="5"/>
      <c r="AX757" s="5"/>
      <c r="AY757" s="5"/>
      <c r="AZ757" s="5"/>
      <c r="BA757" s="5"/>
      <c r="BB757" s="5"/>
      <c r="BC757" s="4"/>
      <c r="BD757" s="4"/>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4"/>
      <c r="GG757" s="4"/>
      <c r="GH757" s="5"/>
      <c r="GI757" s="5"/>
      <c r="GJ757" s="5"/>
      <c r="GK757" s="5"/>
      <c r="GL757" s="5"/>
      <c r="GM757" s="5"/>
      <c r="GN757" s="5"/>
      <c r="GO757" s="5"/>
      <c r="GP757" s="5"/>
      <c r="GQ757" s="5"/>
    </row>
    <row r="758" spans="1:199" ht="15.7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4"/>
      <c r="AR758" s="4"/>
      <c r="AS758" s="5"/>
      <c r="AT758" s="4"/>
      <c r="AU758" s="5"/>
      <c r="AV758" s="5"/>
      <c r="AW758" s="5"/>
      <c r="AX758" s="5"/>
      <c r="AY758" s="5"/>
      <c r="AZ758" s="5"/>
      <c r="BA758" s="5"/>
      <c r="BB758" s="5"/>
      <c r="BC758" s="4"/>
      <c r="BD758" s="4"/>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4"/>
      <c r="GG758" s="4"/>
      <c r="GH758" s="5"/>
      <c r="GI758" s="5"/>
      <c r="GJ758" s="5"/>
      <c r="GK758" s="5"/>
      <c r="GL758" s="5"/>
      <c r="GM758" s="5"/>
      <c r="GN758" s="5"/>
      <c r="GO758" s="5"/>
      <c r="GP758" s="5"/>
      <c r="GQ758" s="5"/>
    </row>
    <row r="759" spans="1:199" ht="15.7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4"/>
      <c r="AR759" s="4"/>
      <c r="AS759" s="5"/>
      <c r="AT759" s="4"/>
      <c r="AU759" s="5"/>
      <c r="AV759" s="5"/>
      <c r="AW759" s="5"/>
      <c r="AX759" s="5"/>
      <c r="AY759" s="5"/>
      <c r="AZ759" s="5"/>
      <c r="BA759" s="5"/>
      <c r="BB759" s="5"/>
      <c r="BC759" s="4"/>
      <c r="BD759" s="4"/>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4"/>
      <c r="GG759" s="4"/>
      <c r="GH759" s="5"/>
      <c r="GI759" s="5"/>
      <c r="GJ759" s="5"/>
      <c r="GK759" s="5"/>
      <c r="GL759" s="5"/>
      <c r="GM759" s="5"/>
      <c r="GN759" s="5"/>
      <c r="GO759" s="5"/>
      <c r="GP759" s="5"/>
      <c r="GQ759" s="5"/>
    </row>
    <row r="760" spans="1:199" ht="15.7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4"/>
      <c r="AR760" s="4"/>
      <c r="AS760" s="5"/>
      <c r="AT760" s="4"/>
      <c r="AU760" s="5"/>
      <c r="AV760" s="5"/>
      <c r="AW760" s="5"/>
      <c r="AX760" s="5"/>
      <c r="AY760" s="5"/>
      <c r="AZ760" s="5"/>
      <c r="BA760" s="5"/>
      <c r="BB760" s="5"/>
      <c r="BC760" s="4"/>
      <c r="BD760" s="4"/>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4"/>
      <c r="GG760" s="4"/>
      <c r="GH760" s="5"/>
      <c r="GI760" s="5"/>
      <c r="GJ760" s="5"/>
      <c r="GK760" s="5"/>
      <c r="GL760" s="5"/>
      <c r="GM760" s="5"/>
      <c r="GN760" s="5"/>
      <c r="GO760" s="5"/>
      <c r="GP760" s="5"/>
      <c r="GQ760" s="5"/>
    </row>
    <row r="761" spans="1:199" ht="15.7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4"/>
      <c r="AR761" s="4"/>
      <c r="AS761" s="5"/>
      <c r="AT761" s="4"/>
      <c r="AU761" s="5"/>
      <c r="AV761" s="5"/>
      <c r="AW761" s="5"/>
      <c r="AX761" s="5"/>
      <c r="AY761" s="5"/>
      <c r="AZ761" s="5"/>
      <c r="BA761" s="5"/>
      <c r="BB761" s="5"/>
      <c r="BC761" s="4"/>
      <c r="BD761" s="4"/>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4"/>
      <c r="GG761" s="4"/>
      <c r="GH761" s="5"/>
      <c r="GI761" s="5"/>
      <c r="GJ761" s="5"/>
      <c r="GK761" s="5"/>
      <c r="GL761" s="5"/>
      <c r="GM761" s="5"/>
      <c r="GN761" s="5"/>
      <c r="GO761" s="5"/>
      <c r="GP761" s="5"/>
      <c r="GQ761" s="5"/>
    </row>
    <row r="762" spans="1:199" ht="15.7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4"/>
      <c r="AR762" s="4"/>
      <c r="AS762" s="5"/>
      <c r="AT762" s="4"/>
      <c r="AU762" s="5"/>
      <c r="AV762" s="5"/>
      <c r="AW762" s="5"/>
      <c r="AX762" s="5"/>
      <c r="AY762" s="5"/>
      <c r="AZ762" s="5"/>
      <c r="BA762" s="5"/>
      <c r="BB762" s="5"/>
      <c r="BC762" s="4"/>
      <c r="BD762" s="4"/>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4"/>
      <c r="GG762" s="4"/>
      <c r="GH762" s="5"/>
      <c r="GI762" s="5"/>
      <c r="GJ762" s="5"/>
      <c r="GK762" s="5"/>
      <c r="GL762" s="5"/>
      <c r="GM762" s="5"/>
      <c r="GN762" s="5"/>
      <c r="GO762" s="5"/>
      <c r="GP762" s="5"/>
      <c r="GQ762" s="5"/>
    </row>
    <row r="763" spans="1:199" ht="15.7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4"/>
      <c r="AR763" s="4"/>
      <c r="AS763" s="5"/>
      <c r="AT763" s="4"/>
      <c r="AU763" s="5"/>
      <c r="AV763" s="5"/>
      <c r="AW763" s="5"/>
      <c r="AX763" s="5"/>
      <c r="AY763" s="5"/>
      <c r="AZ763" s="5"/>
      <c r="BA763" s="5"/>
      <c r="BB763" s="5"/>
      <c r="BC763" s="4"/>
      <c r="BD763" s="4"/>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4"/>
      <c r="GG763" s="4"/>
      <c r="GH763" s="5"/>
      <c r="GI763" s="5"/>
      <c r="GJ763" s="5"/>
      <c r="GK763" s="5"/>
      <c r="GL763" s="5"/>
      <c r="GM763" s="5"/>
      <c r="GN763" s="5"/>
      <c r="GO763" s="5"/>
      <c r="GP763" s="5"/>
      <c r="GQ763" s="5"/>
    </row>
    <row r="764" spans="1:199" ht="15.7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4"/>
      <c r="AR764" s="4"/>
      <c r="AS764" s="5"/>
      <c r="AT764" s="4"/>
      <c r="AU764" s="5"/>
      <c r="AV764" s="5"/>
      <c r="AW764" s="5"/>
      <c r="AX764" s="5"/>
      <c r="AY764" s="5"/>
      <c r="AZ764" s="5"/>
      <c r="BA764" s="5"/>
      <c r="BB764" s="5"/>
      <c r="BC764" s="4"/>
      <c r="BD764" s="4"/>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4"/>
      <c r="GG764" s="4"/>
      <c r="GH764" s="5"/>
      <c r="GI764" s="5"/>
      <c r="GJ764" s="5"/>
      <c r="GK764" s="5"/>
      <c r="GL764" s="5"/>
      <c r="GM764" s="5"/>
      <c r="GN764" s="5"/>
      <c r="GO764" s="5"/>
      <c r="GP764" s="5"/>
      <c r="GQ764" s="5"/>
    </row>
    <row r="765" spans="1:199" ht="15.7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4"/>
      <c r="AR765" s="4"/>
      <c r="AS765" s="5"/>
      <c r="AT765" s="4"/>
      <c r="AU765" s="5"/>
      <c r="AV765" s="5"/>
      <c r="AW765" s="5"/>
      <c r="AX765" s="5"/>
      <c r="AY765" s="5"/>
      <c r="AZ765" s="5"/>
      <c r="BA765" s="5"/>
      <c r="BB765" s="5"/>
      <c r="BC765" s="4"/>
      <c r="BD765" s="4"/>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4"/>
      <c r="GG765" s="4"/>
      <c r="GH765" s="5"/>
      <c r="GI765" s="5"/>
      <c r="GJ765" s="5"/>
      <c r="GK765" s="5"/>
      <c r="GL765" s="5"/>
      <c r="GM765" s="5"/>
      <c r="GN765" s="5"/>
      <c r="GO765" s="5"/>
      <c r="GP765" s="5"/>
      <c r="GQ765" s="5"/>
    </row>
    <row r="766" spans="1:199" ht="15.7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4"/>
      <c r="AR766" s="4"/>
      <c r="AS766" s="5"/>
      <c r="AT766" s="4"/>
      <c r="AU766" s="5"/>
      <c r="AV766" s="5"/>
      <c r="AW766" s="5"/>
      <c r="AX766" s="5"/>
      <c r="AY766" s="5"/>
      <c r="AZ766" s="5"/>
      <c r="BA766" s="5"/>
      <c r="BB766" s="5"/>
      <c r="BC766" s="4"/>
      <c r="BD766" s="4"/>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4"/>
      <c r="GG766" s="4"/>
      <c r="GH766" s="5"/>
      <c r="GI766" s="5"/>
      <c r="GJ766" s="5"/>
      <c r="GK766" s="5"/>
      <c r="GL766" s="5"/>
      <c r="GM766" s="5"/>
      <c r="GN766" s="5"/>
      <c r="GO766" s="5"/>
      <c r="GP766" s="5"/>
      <c r="GQ766" s="5"/>
    </row>
    <row r="767" spans="1:199" ht="15.7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4"/>
      <c r="AR767" s="4"/>
      <c r="AS767" s="5"/>
      <c r="AT767" s="4"/>
      <c r="AU767" s="5"/>
      <c r="AV767" s="5"/>
      <c r="AW767" s="5"/>
      <c r="AX767" s="5"/>
      <c r="AY767" s="5"/>
      <c r="AZ767" s="5"/>
      <c r="BA767" s="5"/>
      <c r="BB767" s="5"/>
      <c r="BC767" s="4"/>
      <c r="BD767" s="4"/>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4"/>
      <c r="GG767" s="4"/>
      <c r="GH767" s="5"/>
      <c r="GI767" s="5"/>
      <c r="GJ767" s="5"/>
      <c r="GK767" s="5"/>
      <c r="GL767" s="5"/>
      <c r="GM767" s="5"/>
      <c r="GN767" s="5"/>
      <c r="GO767" s="5"/>
      <c r="GP767" s="5"/>
      <c r="GQ767" s="5"/>
    </row>
    <row r="768" spans="1:199" ht="15.7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4"/>
      <c r="AR768" s="4"/>
      <c r="AS768" s="5"/>
      <c r="AT768" s="4"/>
      <c r="AU768" s="5"/>
      <c r="AV768" s="5"/>
      <c r="AW768" s="5"/>
      <c r="AX768" s="5"/>
      <c r="AY768" s="5"/>
      <c r="AZ768" s="5"/>
      <c r="BA768" s="5"/>
      <c r="BB768" s="5"/>
      <c r="BC768" s="4"/>
      <c r="BD768" s="4"/>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4"/>
      <c r="GG768" s="4"/>
      <c r="GH768" s="5"/>
      <c r="GI768" s="5"/>
      <c r="GJ768" s="5"/>
      <c r="GK768" s="5"/>
      <c r="GL768" s="5"/>
      <c r="GM768" s="5"/>
      <c r="GN768" s="5"/>
      <c r="GO768" s="5"/>
      <c r="GP768" s="5"/>
      <c r="GQ768" s="5"/>
    </row>
    <row r="769" spans="1:199" ht="15.7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4"/>
      <c r="AR769" s="4"/>
      <c r="AS769" s="5"/>
      <c r="AT769" s="4"/>
      <c r="AU769" s="5"/>
      <c r="AV769" s="5"/>
      <c r="AW769" s="5"/>
      <c r="AX769" s="5"/>
      <c r="AY769" s="5"/>
      <c r="AZ769" s="5"/>
      <c r="BA769" s="5"/>
      <c r="BB769" s="5"/>
      <c r="BC769" s="4"/>
      <c r="BD769" s="4"/>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4"/>
      <c r="GG769" s="4"/>
      <c r="GH769" s="5"/>
      <c r="GI769" s="5"/>
      <c r="GJ769" s="5"/>
      <c r="GK769" s="5"/>
      <c r="GL769" s="5"/>
      <c r="GM769" s="5"/>
      <c r="GN769" s="5"/>
      <c r="GO769" s="5"/>
      <c r="GP769" s="5"/>
      <c r="GQ769" s="5"/>
    </row>
    <row r="770" spans="1:199" ht="15.7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4"/>
      <c r="AR770" s="4"/>
      <c r="AS770" s="5"/>
      <c r="AT770" s="4"/>
      <c r="AU770" s="5"/>
      <c r="AV770" s="5"/>
      <c r="AW770" s="5"/>
      <c r="AX770" s="5"/>
      <c r="AY770" s="5"/>
      <c r="AZ770" s="5"/>
      <c r="BA770" s="5"/>
      <c r="BB770" s="5"/>
      <c r="BC770" s="4"/>
      <c r="BD770" s="4"/>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4"/>
      <c r="GG770" s="4"/>
      <c r="GH770" s="5"/>
      <c r="GI770" s="5"/>
      <c r="GJ770" s="5"/>
      <c r="GK770" s="5"/>
      <c r="GL770" s="5"/>
      <c r="GM770" s="5"/>
      <c r="GN770" s="5"/>
      <c r="GO770" s="5"/>
      <c r="GP770" s="5"/>
      <c r="GQ770" s="5"/>
    </row>
    <row r="771" spans="1:199" ht="15.7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4"/>
      <c r="AR771" s="4"/>
      <c r="AS771" s="5"/>
      <c r="AT771" s="4"/>
      <c r="AU771" s="5"/>
      <c r="AV771" s="5"/>
      <c r="AW771" s="5"/>
      <c r="AX771" s="5"/>
      <c r="AY771" s="5"/>
      <c r="AZ771" s="5"/>
      <c r="BA771" s="5"/>
      <c r="BB771" s="5"/>
      <c r="BC771" s="4"/>
      <c r="BD771" s="4"/>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4"/>
      <c r="GG771" s="4"/>
      <c r="GH771" s="5"/>
      <c r="GI771" s="5"/>
      <c r="GJ771" s="5"/>
      <c r="GK771" s="5"/>
      <c r="GL771" s="5"/>
      <c r="GM771" s="5"/>
      <c r="GN771" s="5"/>
      <c r="GO771" s="5"/>
      <c r="GP771" s="5"/>
      <c r="GQ771" s="5"/>
    </row>
    <row r="772" spans="1:199" ht="15.7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4"/>
      <c r="AR772" s="4"/>
      <c r="AS772" s="5"/>
      <c r="AT772" s="4"/>
      <c r="AU772" s="5"/>
      <c r="AV772" s="5"/>
      <c r="AW772" s="5"/>
      <c r="AX772" s="5"/>
      <c r="AY772" s="5"/>
      <c r="AZ772" s="5"/>
      <c r="BA772" s="5"/>
      <c r="BB772" s="5"/>
      <c r="BC772" s="4"/>
      <c r="BD772" s="4"/>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4"/>
      <c r="GG772" s="4"/>
      <c r="GH772" s="5"/>
      <c r="GI772" s="5"/>
      <c r="GJ772" s="5"/>
      <c r="GK772" s="5"/>
      <c r="GL772" s="5"/>
      <c r="GM772" s="5"/>
      <c r="GN772" s="5"/>
      <c r="GO772" s="5"/>
      <c r="GP772" s="5"/>
      <c r="GQ772" s="5"/>
    </row>
    <row r="773" spans="1:199" ht="15.7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4"/>
      <c r="AR773" s="4"/>
      <c r="AS773" s="5"/>
      <c r="AT773" s="4"/>
      <c r="AU773" s="5"/>
      <c r="AV773" s="5"/>
      <c r="AW773" s="5"/>
      <c r="AX773" s="5"/>
      <c r="AY773" s="5"/>
      <c r="AZ773" s="5"/>
      <c r="BA773" s="5"/>
      <c r="BB773" s="5"/>
      <c r="BC773" s="4"/>
      <c r="BD773" s="4"/>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4"/>
      <c r="GG773" s="4"/>
      <c r="GH773" s="5"/>
      <c r="GI773" s="5"/>
      <c r="GJ773" s="5"/>
      <c r="GK773" s="5"/>
      <c r="GL773" s="5"/>
      <c r="GM773" s="5"/>
      <c r="GN773" s="5"/>
      <c r="GO773" s="5"/>
      <c r="GP773" s="5"/>
      <c r="GQ773" s="5"/>
    </row>
    <row r="774" spans="1:199" ht="15.7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4"/>
      <c r="AR774" s="4"/>
      <c r="AS774" s="5"/>
      <c r="AT774" s="4"/>
      <c r="AU774" s="5"/>
      <c r="AV774" s="5"/>
      <c r="AW774" s="5"/>
      <c r="AX774" s="5"/>
      <c r="AY774" s="5"/>
      <c r="AZ774" s="5"/>
      <c r="BA774" s="5"/>
      <c r="BB774" s="5"/>
      <c r="BC774" s="4"/>
      <c r="BD774" s="4"/>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4"/>
      <c r="GG774" s="4"/>
      <c r="GH774" s="5"/>
      <c r="GI774" s="5"/>
      <c r="GJ774" s="5"/>
      <c r="GK774" s="5"/>
      <c r="GL774" s="5"/>
      <c r="GM774" s="5"/>
      <c r="GN774" s="5"/>
      <c r="GO774" s="5"/>
      <c r="GP774" s="5"/>
      <c r="GQ774" s="5"/>
    </row>
    <row r="775" spans="1:199" ht="15.7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4"/>
      <c r="AR775" s="4"/>
      <c r="AS775" s="5"/>
      <c r="AT775" s="4"/>
      <c r="AU775" s="5"/>
      <c r="AV775" s="5"/>
      <c r="AW775" s="5"/>
      <c r="AX775" s="5"/>
      <c r="AY775" s="5"/>
      <c r="AZ775" s="5"/>
      <c r="BA775" s="5"/>
      <c r="BB775" s="5"/>
      <c r="BC775" s="4"/>
      <c r="BD775" s="4"/>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4"/>
      <c r="GG775" s="4"/>
      <c r="GH775" s="5"/>
      <c r="GI775" s="5"/>
      <c r="GJ775" s="5"/>
      <c r="GK775" s="5"/>
      <c r="GL775" s="5"/>
      <c r="GM775" s="5"/>
      <c r="GN775" s="5"/>
      <c r="GO775" s="5"/>
      <c r="GP775" s="5"/>
      <c r="GQ775" s="5"/>
    </row>
    <row r="776" spans="1:199" ht="15.7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4"/>
      <c r="AR776" s="4"/>
      <c r="AS776" s="5"/>
      <c r="AT776" s="4"/>
      <c r="AU776" s="5"/>
      <c r="AV776" s="5"/>
      <c r="AW776" s="5"/>
      <c r="AX776" s="5"/>
      <c r="AY776" s="5"/>
      <c r="AZ776" s="5"/>
      <c r="BA776" s="5"/>
      <c r="BB776" s="5"/>
      <c r="BC776" s="4"/>
      <c r="BD776" s="4"/>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c r="DA776" s="5"/>
      <c r="DB776" s="5"/>
      <c r="DC776" s="5"/>
      <c r="DD776" s="5"/>
      <c r="DE776" s="5"/>
      <c r="DF776" s="5"/>
      <c r="DG776" s="5"/>
      <c r="DH776" s="5"/>
      <c r="DI776" s="5"/>
      <c r="DJ776" s="5"/>
      <c r="DK776" s="5"/>
      <c r="DL776" s="5"/>
      <c r="DM776" s="5"/>
      <c r="DN776" s="5"/>
      <c r="DO776" s="5"/>
      <c r="DP776" s="5"/>
      <c r="DQ776" s="5"/>
      <c r="DR776" s="5"/>
      <c r="DS776" s="5"/>
      <c r="DT776" s="5"/>
      <c r="DU776" s="5"/>
      <c r="DV776" s="5"/>
      <c r="DW776" s="5"/>
      <c r="DX776" s="5"/>
      <c r="DY776" s="5"/>
      <c r="DZ776" s="5"/>
      <c r="EA776" s="5"/>
      <c r="EB776" s="5"/>
      <c r="EC776" s="5"/>
      <c r="ED776" s="5"/>
      <c r="EE776" s="5"/>
      <c r="EF776" s="5"/>
      <c r="EG776" s="5"/>
      <c r="EH776" s="5"/>
      <c r="EI776" s="5"/>
      <c r="EJ776" s="5"/>
      <c r="EK776" s="5"/>
      <c r="EL776" s="5"/>
      <c r="EM776" s="5"/>
      <c r="EN776" s="5"/>
      <c r="EO776" s="5"/>
      <c r="EP776" s="5"/>
      <c r="EQ776" s="5"/>
      <c r="ER776" s="5"/>
      <c r="ES776" s="5"/>
      <c r="ET776" s="5"/>
      <c r="EU776" s="5"/>
      <c r="EV776" s="5"/>
      <c r="EW776" s="5"/>
      <c r="EX776" s="5"/>
      <c r="EY776" s="5"/>
      <c r="EZ776" s="5"/>
      <c r="FA776" s="5"/>
      <c r="FB776" s="5"/>
      <c r="FC776" s="5"/>
      <c r="FD776" s="5"/>
      <c r="FE776" s="5"/>
      <c r="FF776" s="5"/>
      <c r="FG776" s="5"/>
      <c r="FH776" s="5"/>
      <c r="FI776" s="5"/>
      <c r="FJ776" s="5"/>
      <c r="FK776" s="5"/>
      <c r="FL776" s="5"/>
      <c r="FM776" s="5"/>
      <c r="FN776" s="5"/>
      <c r="FO776" s="5"/>
      <c r="FP776" s="5"/>
      <c r="FQ776" s="5"/>
      <c r="FR776" s="5"/>
      <c r="FS776" s="5"/>
      <c r="FT776" s="5"/>
      <c r="FU776" s="5"/>
      <c r="FV776" s="5"/>
      <c r="FW776" s="5"/>
      <c r="FX776" s="5"/>
      <c r="FY776" s="5"/>
      <c r="FZ776" s="5"/>
      <c r="GA776" s="5"/>
      <c r="GB776" s="5"/>
      <c r="GC776" s="5"/>
      <c r="GD776" s="5"/>
      <c r="GE776" s="5"/>
      <c r="GF776" s="4"/>
      <c r="GG776" s="4"/>
      <c r="GH776" s="5"/>
      <c r="GI776" s="5"/>
      <c r="GJ776" s="5"/>
      <c r="GK776" s="5"/>
      <c r="GL776" s="5"/>
      <c r="GM776" s="5"/>
      <c r="GN776" s="5"/>
      <c r="GO776" s="5"/>
      <c r="GP776" s="5"/>
      <c r="GQ776" s="5"/>
    </row>
    <row r="777" spans="1:199" ht="15.7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4"/>
      <c r="AR777" s="4"/>
      <c r="AS777" s="5"/>
      <c r="AT777" s="4"/>
      <c r="AU777" s="5"/>
      <c r="AV777" s="5"/>
      <c r="AW777" s="5"/>
      <c r="AX777" s="5"/>
      <c r="AY777" s="5"/>
      <c r="AZ777" s="5"/>
      <c r="BA777" s="5"/>
      <c r="BB777" s="5"/>
      <c r="BC777" s="4"/>
      <c r="BD777" s="4"/>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c r="DQ777" s="5"/>
      <c r="DR777" s="5"/>
      <c r="DS777" s="5"/>
      <c r="DT777" s="5"/>
      <c r="DU777" s="5"/>
      <c r="DV777" s="5"/>
      <c r="DW777" s="5"/>
      <c r="DX777" s="5"/>
      <c r="DY777" s="5"/>
      <c r="DZ777" s="5"/>
      <c r="EA777" s="5"/>
      <c r="EB777" s="5"/>
      <c r="EC777" s="5"/>
      <c r="ED777" s="5"/>
      <c r="EE777" s="5"/>
      <c r="EF777" s="5"/>
      <c r="EG777" s="5"/>
      <c r="EH777" s="5"/>
      <c r="EI777" s="5"/>
      <c r="EJ777" s="5"/>
      <c r="EK777" s="5"/>
      <c r="EL777" s="5"/>
      <c r="EM777" s="5"/>
      <c r="EN777" s="5"/>
      <c r="EO777" s="5"/>
      <c r="EP777" s="5"/>
      <c r="EQ777" s="5"/>
      <c r="ER777" s="5"/>
      <c r="ES777" s="5"/>
      <c r="ET777" s="5"/>
      <c r="EU777" s="5"/>
      <c r="EV777" s="5"/>
      <c r="EW777" s="5"/>
      <c r="EX777" s="5"/>
      <c r="EY777" s="5"/>
      <c r="EZ777" s="5"/>
      <c r="FA777" s="5"/>
      <c r="FB777" s="5"/>
      <c r="FC777" s="5"/>
      <c r="FD777" s="5"/>
      <c r="FE777" s="5"/>
      <c r="FF777" s="5"/>
      <c r="FG777" s="5"/>
      <c r="FH777" s="5"/>
      <c r="FI777" s="5"/>
      <c r="FJ777" s="5"/>
      <c r="FK777" s="5"/>
      <c r="FL777" s="5"/>
      <c r="FM777" s="5"/>
      <c r="FN777" s="5"/>
      <c r="FO777" s="5"/>
      <c r="FP777" s="5"/>
      <c r="FQ777" s="5"/>
      <c r="FR777" s="5"/>
      <c r="FS777" s="5"/>
      <c r="FT777" s="5"/>
      <c r="FU777" s="5"/>
      <c r="FV777" s="5"/>
      <c r="FW777" s="5"/>
      <c r="FX777" s="5"/>
      <c r="FY777" s="5"/>
      <c r="FZ777" s="5"/>
      <c r="GA777" s="5"/>
      <c r="GB777" s="5"/>
      <c r="GC777" s="5"/>
      <c r="GD777" s="5"/>
      <c r="GE777" s="5"/>
      <c r="GF777" s="4"/>
      <c r="GG777" s="4"/>
      <c r="GH777" s="5"/>
      <c r="GI777" s="5"/>
      <c r="GJ777" s="5"/>
      <c r="GK777" s="5"/>
      <c r="GL777" s="5"/>
      <c r="GM777" s="5"/>
      <c r="GN777" s="5"/>
      <c r="GO777" s="5"/>
      <c r="GP777" s="5"/>
      <c r="GQ777" s="5"/>
    </row>
    <row r="778" spans="1:199" ht="15.7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4"/>
      <c r="AR778" s="4"/>
      <c r="AS778" s="5"/>
      <c r="AT778" s="4"/>
      <c r="AU778" s="5"/>
      <c r="AV778" s="5"/>
      <c r="AW778" s="5"/>
      <c r="AX778" s="5"/>
      <c r="AY778" s="5"/>
      <c r="AZ778" s="5"/>
      <c r="BA778" s="5"/>
      <c r="BB778" s="5"/>
      <c r="BC778" s="4"/>
      <c r="BD778" s="4"/>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4"/>
      <c r="GG778" s="4"/>
      <c r="GH778" s="5"/>
      <c r="GI778" s="5"/>
      <c r="GJ778" s="5"/>
      <c r="GK778" s="5"/>
      <c r="GL778" s="5"/>
      <c r="GM778" s="5"/>
      <c r="GN778" s="5"/>
      <c r="GO778" s="5"/>
      <c r="GP778" s="5"/>
      <c r="GQ778" s="5"/>
    </row>
    <row r="779" spans="1:199" ht="15.7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4"/>
      <c r="AR779" s="4"/>
      <c r="AS779" s="5"/>
      <c r="AT779" s="4"/>
      <c r="AU779" s="5"/>
      <c r="AV779" s="5"/>
      <c r="AW779" s="5"/>
      <c r="AX779" s="5"/>
      <c r="AY779" s="5"/>
      <c r="AZ779" s="5"/>
      <c r="BA779" s="5"/>
      <c r="BB779" s="5"/>
      <c r="BC779" s="4"/>
      <c r="BD779" s="4"/>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4"/>
      <c r="GG779" s="4"/>
      <c r="GH779" s="5"/>
      <c r="GI779" s="5"/>
      <c r="GJ779" s="5"/>
      <c r="GK779" s="5"/>
      <c r="GL779" s="5"/>
      <c r="GM779" s="5"/>
      <c r="GN779" s="5"/>
      <c r="GO779" s="5"/>
      <c r="GP779" s="5"/>
      <c r="GQ779" s="5"/>
    </row>
    <row r="780" spans="1:199" ht="15.7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4"/>
      <c r="AR780" s="4"/>
      <c r="AS780" s="5"/>
      <c r="AT780" s="4"/>
      <c r="AU780" s="5"/>
      <c r="AV780" s="5"/>
      <c r="AW780" s="5"/>
      <c r="AX780" s="5"/>
      <c r="AY780" s="5"/>
      <c r="AZ780" s="5"/>
      <c r="BA780" s="5"/>
      <c r="BB780" s="5"/>
      <c r="BC780" s="4"/>
      <c r="BD780" s="4"/>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4"/>
      <c r="GG780" s="4"/>
      <c r="GH780" s="5"/>
      <c r="GI780" s="5"/>
      <c r="GJ780" s="5"/>
      <c r="GK780" s="5"/>
      <c r="GL780" s="5"/>
      <c r="GM780" s="5"/>
      <c r="GN780" s="5"/>
      <c r="GO780" s="5"/>
      <c r="GP780" s="5"/>
      <c r="GQ780" s="5"/>
    </row>
    <row r="781" spans="1:199" ht="15.7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4"/>
      <c r="AR781" s="4"/>
      <c r="AS781" s="5"/>
      <c r="AT781" s="4"/>
      <c r="AU781" s="5"/>
      <c r="AV781" s="5"/>
      <c r="AW781" s="5"/>
      <c r="AX781" s="5"/>
      <c r="AY781" s="5"/>
      <c r="AZ781" s="5"/>
      <c r="BA781" s="5"/>
      <c r="BB781" s="5"/>
      <c r="BC781" s="4"/>
      <c r="BD781" s="4"/>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4"/>
      <c r="GG781" s="4"/>
      <c r="GH781" s="5"/>
      <c r="GI781" s="5"/>
      <c r="GJ781" s="5"/>
      <c r="GK781" s="5"/>
      <c r="GL781" s="5"/>
      <c r="GM781" s="5"/>
      <c r="GN781" s="5"/>
      <c r="GO781" s="5"/>
      <c r="GP781" s="5"/>
      <c r="GQ781" s="5"/>
    </row>
    <row r="782" spans="1:199" ht="15.7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4"/>
      <c r="AR782" s="4"/>
      <c r="AS782" s="5"/>
      <c r="AT782" s="4"/>
      <c r="AU782" s="5"/>
      <c r="AV782" s="5"/>
      <c r="AW782" s="5"/>
      <c r="AX782" s="5"/>
      <c r="AY782" s="5"/>
      <c r="AZ782" s="5"/>
      <c r="BA782" s="5"/>
      <c r="BB782" s="5"/>
      <c r="BC782" s="4"/>
      <c r="BD782" s="4"/>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4"/>
      <c r="GG782" s="4"/>
      <c r="GH782" s="5"/>
      <c r="GI782" s="5"/>
      <c r="GJ782" s="5"/>
      <c r="GK782" s="5"/>
      <c r="GL782" s="5"/>
      <c r="GM782" s="5"/>
      <c r="GN782" s="5"/>
      <c r="GO782" s="5"/>
      <c r="GP782" s="5"/>
      <c r="GQ782" s="5"/>
    </row>
    <row r="783" spans="1:199" ht="15.7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4"/>
      <c r="AR783" s="4"/>
      <c r="AS783" s="5"/>
      <c r="AT783" s="4"/>
      <c r="AU783" s="5"/>
      <c r="AV783" s="5"/>
      <c r="AW783" s="5"/>
      <c r="AX783" s="5"/>
      <c r="AY783" s="5"/>
      <c r="AZ783" s="5"/>
      <c r="BA783" s="5"/>
      <c r="BB783" s="5"/>
      <c r="BC783" s="4"/>
      <c r="BD783" s="4"/>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4"/>
      <c r="GG783" s="4"/>
      <c r="GH783" s="5"/>
      <c r="GI783" s="5"/>
      <c r="GJ783" s="5"/>
      <c r="GK783" s="5"/>
      <c r="GL783" s="5"/>
      <c r="GM783" s="5"/>
      <c r="GN783" s="5"/>
      <c r="GO783" s="5"/>
      <c r="GP783" s="5"/>
      <c r="GQ783" s="5"/>
    </row>
    <row r="784" spans="1:199" ht="15.7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4"/>
      <c r="AR784" s="4"/>
      <c r="AS784" s="5"/>
      <c r="AT784" s="4"/>
      <c r="AU784" s="5"/>
      <c r="AV784" s="5"/>
      <c r="AW784" s="5"/>
      <c r="AX784" s="5"/>
      <c r="AY784" s="5"/>
      <c r="AZ784" s="5"/>
      <c r="BA784" s="5"/>
      <c r="BB784" s="5"/>
      <c r="BC784" s="4"/>
      <c r="BD784" s="4"/>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4"/>
      <c r="GG784" s="4"/>
      <c r="GH784" s="5"/>
      <c r="GI784" s="5"/>
      <c r="GJ784" s="5"/>
      <c r="GK784" s="5"/>
      <c r="GL784" s="5"/>
      <c r="GM784" s="5"/>
      <c r="GN784" s="5"/>
      <c r="GO784" s="5"/>
      <c r="GP784" s="5"/>
      <c r="GQ784" s="5"/>
    </row>
    <row r="785" spans="1:199" ht="15.7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4"/>
      <c r="AR785" s="4"/>
      <c r="AS785" s="5"/>
      <c r="AT785" s="4"/>
      <c r="AU785" s="5"/>
      <c r="AV785" s="5"/>
      <c r="AW785" s="5"/>
      <c r="AX785" s="5"/>
      <c r="AY785" s="5"/>
      <c r="AZ785" s="5"/>
      <c r="BA785" s="5"/>
      <c r="BB785" s="5"/>
      <c r="BC785" s="4"/>
      <c r="BD785" s="4"/>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4"/>
      <c r="GG785" s="4"/>
      <c r="GH785" s="5"/>
      <c r="GI785" s="5"/>
      <c r="GJ785" s="5"/>
      <c r="GK785" s="5"/>
      <c r="GL785" s="5"/>
      <c r="GM785" s="5"/>
      <c r="GN785" s="5"/>
      <c r="GO785" s="5"/>
      <c r="GP785" s="5"/>
      <c r="GQ785" s="5"/>
    </row>
    <row r="786" spans="1:199" ht="15.7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4"/>
      <c r="AR786" s="4"/>
      <c r="AS786" s="5"/>
      <c r="AT786" s="4"/>
      <c r="AU786" s="5"/>
      <c r="AV786" s="5"/>
      <c r="AW786" s="5"/>
      <c r="AX786" s="5"/>
      <c r="AY786" s="5"/>
      <c r="AZ786" s="5"/>
      <c r="BA786" s="5"/>
      <c r="BB786" s="5"/>
      <c r="BC786" s="4"/>
      <c r="BD786" s="4"/>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4"/>
      <c r="GG786" s="4"/>
      <c r="GH786" s="5"/>
      <c r="GI786" s="5"/>
      <c r="GJ786" s="5"/>
      <c r="GK786" s="5"/>
      <c r="GL786" s="5"/>
      <c r="GM786" s="5"/>
      <c r="GN786" s="5"/>
      <c r="GO786" s="5"/>
      <c r="GP786" s="5"/>
      <c r="GQ786" s="5"/>
    </row>
    <row r="787" spans="1:199" ht="15.7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4"/>
      <c r="AR787" s="4"/>
      <c r="AS787" s="5"/>
      <c r="AT787" s="4"/>
      <c r="AU787" s="5"/>
      <c r="AV787" s="5"/>
      <c r="AW787" s="5"/>
      <c r="AX787" s="5"/>
      <c r="AY787" s="5"/>
      <c r="AZ787" s="5"/>
      <c r="BA787" s="5"/>
      <c r="BB787" s="5"/>
      <c r="BC787" s="4"/>
      <c r="BD787" s="4"/>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4"/>
      <c r="GG787" s="4"/>
      <c r="GH787" s="5"/>
      <c r="GI787" s="5"/>
      <c r="GJ787" s="5"/>
      <c r="GK787" s="5"/>
      <c r="GL787" s="5"/>
      <c r="GM787" s="5"/>
      <c r="GN787" s="5"/>
      <c r="GO787" s="5"/>
      <c r="GP787" s="5"/>
      <c r="GQ787" s="5"/>
    </row>
    <row r="788" spans="1:199" ht="15.7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4"/>
      <c r="AR788" s="4"/>
      <c r="AS788" s="5"/>
      <c r="AT788" s="4"/>
      <c r="AU788" s="5"/>
      <c r="AV788" s="5"/>
      <c r="AW788" s="5"/>
      <c r="AX788" s="5"/>
      <c r="AY788" s="5"/>
      <c r="AZ788" s="5"/>
      <c r="BA788" s="5"/>
      <c r="BB788" s="5"/>
      <c r="BC788" s="4"/>
      <c r="BD788" s="4"/>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4"/>
      <c r="GG788" s="4"/>
      <c r="GH788" s="5"/>
      <c r="GI788" s="5"/>
      <c r="GJ788" s="5"/>
      <c r="GK788" s="5"/>
      <c r="GL788" s="5"/>
      <c r="GM788" s="5"/>
      <c r="GN788" s="5"/>
      <c r="GO788" s="5"/>
      <c r="GP788" s="5"/>
      <c r="GQ788" s="5"/>
    </row>
    <row r="789" spans="1:199" ht="15.7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4"/>
      <c r="AR789" s="4"/>
      <c r="AS789" s="5"/>
      <c r="AT789" s="4"/>
      <c r="AU789" s="5"/>
      <c r="AV789" s="5"/>
      <c r="AW789" s="5"/>
      <c r="AX789" s="5"/>
      <c r="AY789" s="5"/>
      <c r="AZ789" s="5"/>
      <c r="BA789" s="5"/>
      <c r="BB789" s="5"/>
      <c r="BC789" s="4"/>
      <c r="BD789" s="4"/>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4"/>
      <c r="GG789" s="4"/>
      <c r="GH789" s="5"/>
      <c r="GI789" s="5"/>
      <c r="GJ789" s="5"/>
      <c r="GK789" s="5"/>
      <c r="GL789" s="5"/>
      <c r="GM789" s="5"/>
      <c r="GN789" s="5"/>
      <c r="GO789" s="5"/>
      <c r="GP789" s="5"/>
      <c r="GQ789" s="5"/>
    </row>
    <row r="790" spans="1:199" ht="15.7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4"/>
      <c r="AR790" s="4"/>
      <c r="AS790" s="5"/>
      <c r="AT790" s="4"/>
      <c r="AU790" s="5"/>
      <c r="AV790" s="5"/>
      <c r="AW790" s="5"/>
      <c r="AX790" s="5"/>
      <c r="AY790" s="5"/>
      <c r="AZ790" s="5"/>
      <c r="BA790" s="5"/>
      <c r="BB790" s="5"/>
      <c r="BC790" s="4"/>
      <c r="BD790" s="4"/>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4"/>
      <c r="GG790" s="4"/>
      <c r="GH790" s="5"/>
      <c r="GI790" s="5"/>
      <c r="GJ790" s="5"/>
      <c r="GK790" s="5"/>
      <c r="GL790" s="5"/>
      <c r="GM790" s="5"/>
      <c r="GN790" s="5"/>
      <c r="GO790" s="5"/>
      <c r="GP790" s="5"/>
      <c r="GQ790" s="5"/>
    </row>
    <row r="791" spans="1:199" ht="15.7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4"/>
      <c r="AR791" s="4"/>
      <c r="AS791" s="5"/>
      <c r="AT791" s="4"/>
      <c r="AU791" s="5"/>
      <c r="AV791" s="5"/>
      <c r="AW791" s="5"/>
      <c r="AX791" s="5"/>
      <c r="AY791" s="5"/>
      <c r="AZ791" s="5"/>
      <c r="BA791" s="5"/>
      <c r="BB791" s="5"/>
      <c r="BC791" s="4"/>
      <c r="BD791" s="4"/>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4"/>
      <c r="GG791" s="4"/>
      <c r="GH791" s="5"/>
      <c r="GI791" s="5"/>
      <c r="GJ791" s="5"/>
      <c r="GK791" s="5"/>
      <c r="GL791" s="5"/>
      <c r="GM791" s="5"/>
      <c r="GN791" s="5"/>
      <c r="GO791" s="5"/>
      <c r="GP791" s="5"/>
      <c r="GQ791" s="5"/>
    </row>
    <row r="792" spans="1:199" ht="15.7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4"/>
      <c r="AR792" s="4"/>
      <c r="AS792" s="5"/>
      <c r="AT792" s="4"/>
      <c r="AU792" s="5"/>
      <c r="AV792" s="5"/>
      <c r="AW792" s="5"/>
      <c r="AX792" s="5"/>
      <c r="AY792" s="5"/>
      <c r="AZ792" s="5"/>
      <c r="BA792" s="5"/>
      <c r="BB792" s="5"/>
      <c r="BC792" s="4"/>
      <c r="BD792" s="4"/>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4"/>
      <c r="GG792" s="4"/>
      <c r="GH792" s="5"/>
      <c r="GI792" s="5"/>
      <c r="GJ792" s="5"/>
      <c r="GK792" s="5"/>
      <c r="GL792" s="5"/>
      <c r="GM792" s="5"/>
      <c r="GN792" s="5"/>
      <c r="GO792" s="5"/>
      <c r="GP792" s="5"/>
      <c r="GQ792" s="5"/>
    </row>
    <row r="793" spans="1:199" ht="15.7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4"/>
      <c r="AR793" s="4"/>
      <c r="AS793" s="5"/>
      <c r="AT793" s="4"/>
      <c r="AU793" s="5"/>
      <c r="AV793" s="5"/>
      <c r="AW793" s="5"/>
      <c r="AX793" s="5"/>
      <c r="AY793" s="5"/>
      <c r="AZ793" s="5"/>
      <c r="BA793" s="5"/>
      <c r="BB793" s="5"/>
      <c r="BC793" s="4"/>
      <c r="BD793" s="4"/>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4"/>
      <c r="GG793" s="4"/>
      <c r="GH793" s="5"/>
      <c r="GI793" s="5"/>
      <c r="GJ793" s="5"/>
      <c r="GK793" s="5"/>
      <c r="GL793" s="5"/>
      <c r="GM793" s="5"/>
      <c r="GN793" s="5"/>
      <c r="GO793" s="5"/>
      <c r="GP793" s="5"/>
      <c r="GQ793" s="5"/>
    </row>
    <row r="794" spans="1:199" ht="15.7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4"/>
      <c r="AR794" s="4"/>
      <c r="AS794" s="5"/>
      <c r="AT794" s="4"/>
      <c r="AU794" s="5"/>
      <c r="AV794" s="5"/>
      <c r="AW794" s="5"/>
      <c r="AX794" s="5"/>
      <c r="AY794" s="5"/>
      <c r="AZ794" s="5"/>
      <c r="BA794" s="5"/>
      <c r="BB794" s="5"/>
      <c r="BC794" s="4"/>
      <c r="BD794" s="4"/>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4"/>
      <c r="GG794" s="4"/>
      <c r="GH794" s="5"/>
      <c r="GI794" s="5"/>
      <c r="GJ794" s="5"/>
      <c r="GK794" s="5"/>
      <c r="GL794" s="5"/>
      <c r="GM794" s="5"/>
      <c r="GN794" s="5"/>
      <c r="GO794" s="5"/>
      <c r="GP794" s="5"/>
      <c r="GQ794" s="5"/>
    </row>
    <row r="795" spans="1:199" ht="15.7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4"/>
      <c r="AR795" s="4"/>
      <c r="AS795" s="5"/>
      <c r="AT795" s="4"/>
      <c r="AU795" s="5"/>
      <c r="AV795" s="5"/>
      <c r="AW795" s="5"/>
      <c r="AX795" s="5"/>
      <c r="AY795" s="5"/>
      <c r="AZ795" s="5"/>
      <c r="BA795" s="5"/>
      <c r="BB795" s="5"/>
      <c r="BC795" s="4"/>
      <c r="BD795" s="4"/>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4"/>
      <c r="GG795" s="4"/>
      <c r="GH795" s="5"/>
      <c r="GI795" s="5"/>
      <c r="GJ795" s="5"/>
      <c r="GK795" s="5"/>
      <c r="GL795" s="5"/>
      <c r="GM795" s="5"/>
      <c r="GN795" s="5"/>
      <c r="GO795" s="5"/>
      <c r="GP795" s="5"/>
      <c r="GQ795" s="5"/>
    </row>
    <row r="796" spans="1:199" ht="15.7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4"/>
      <c r="AR796" s="4"/>
      <c r="AS796" s="5"/>
      <c r="AT796" s="4"/>
      <c r="AU796" s="5"/>
      <c r="AV796" s="5"/>
      <c r="AW796" s="5"/>
      <c r="AX796" s="5"/>
      <c r="AY796" s="5"/>
      <c r="AZ796" s="5"/>
      <c r="BA796" s="5"/>
      <c r="BB796" s="5"/>
      <c r="BC796" s="4"/>
      <c r="BD796" s="4"/>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4"/>
      <c r="GG796" s="4"/>
      <c r="GH796" s="5"/>
      <c r="GI796" s="5"/>
      <c r="GJ796" s="5"/>
      <c r="GK796" s="5"/>
      <c r="GL796" s="5"/>
      <c r="GM796" s="5"/>
      <c r="GN796" s="5"/>
      <c r="GO796" s="5"/>
      <c r="GP796" s="5"/>
      <c r="GQ796" s="5"/>
    </row>
    <row r="797" spans="1:199" ht="15.7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4"/>
      <c r="AR797" s="4"/>
      <c r="AS797" s="5"/>
      <c r="AT797" s="4"/>
      <c r="AU797" s="5"/>
      <c r="AV797" s="5"/>
      <c r="AW797" s="5"/>
      <c r="AX797" s="5"/>
      <c r="AY797" s="5"/>
      <c r="AZ797" s="5"/>
      <c r="BA797" s="5"/>
      <c r="BB797" s="5"/>
      <c r="BC797" s="4"/>
      <c r="BD797" s="4"/>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4"/>
      <c r="GG797" s="4"/>
      <c r="GH797" s="5"/>
      <c r="GI797" s="5"/>
      <c r="GJ797" s="5"/>
      <c r="GK797" s="5"/>
      <c r="GL797" s="5"/>
      <c r="GM797" s="5"/>
      <c r="GN797" s="5"/>
      <c r="GO797" s="5"/>
      <c r="GP797" s="5"/>
      <c r="GQ797" s="5"/>
    </row>
    <row r="798" spans="1:199" ht="15.7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4"/>
      <c r="AR798" s="4"/>
      <c r="AS798" s="5"/>
      <c r="AT798" s="4"/>
      <c r="AU798" s="5"/>
      <c r="AV798" s="5"/>
      <c r="AW798" s="5"/>
      <c r="AX798" s="5"/>
      <c r="AY798" s="5"/>
      <c r="AZ798" s="5"/>
      <c r="BA798" s="5"/>
      <c r="BB798" s="5"/>
      <c r="BC798" s="4"/>
      <c r="BD798" s="4"/>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4"/>
      <c r="GG798" s="4"/>
      <c r="GH798" s="5"/>
      <c r="GI798" s="5"/>
      <c r="GJ798" s="5"/>
      <c r="GK798" s="5"/>
      <c r="GL798" s="5"/>
      <c r="GM798" s="5"/>
      <c r="GN798" s="5"/>
      <c r="GO798" s="5"/>
      <c r="GP798" s="5"/>
      <c r="GQ798" s="5"/>
    </row>
    <row r="799" spans="1:199" ht="15.7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4"/>
      <c r="AR799" s="4"/>
      <c r="AS799" s="5"/>
      <c r="AT799" s="4"/>
      <c r="AU799" s="5"/>
      <c r="AV799" s="5"/>
      <c r="AW799" s="5"/>
      <c r="AX799" s="5"/>
      <c r="AY799" s="5"/>
      <c r="AZ799" s="5"/>
      <c r="BA799" s="5"/>
      <c r="BB799" s="5"/>
      <c r="BC799" s="4"/>
      <c r="BD799" s="4"/>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4"/>
      <c r="GG799" s="4"/>
      <c r="GH799" s="5"/>
      <c r="GI799" s="5"/>
      <c r="GJ799" s="5"/>
      <c r="GK799" s="5"/>
      <c r="GL799" s="5"/>
      <c r="GM799" s="5"/>
      <c r="GN799" s="5"/>
      <c r="GO799" s="5"/>
      <c r="GP799" s="5"/>
      <c r="GQ799" s="5"/>
    </row>
    <row r="800" spans="1:199" ht="15.7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4"/>
      <c r="AR800" s="4"/>
      <c r="AS800" s="5"/>
      <c r="AT800" s="4"/>
      <c r="AU800" s="5"/>
      <c r="AV800" s="5"/>
      <c r="AW800" s="5"/>
      <c r="AX800" s="5"/>
      <c r="AY800" s="5"/>
      <c r="AZ800" s="5"/>
      <c r="BA800" s="5"/>
      <c r="BB800" s="5"/>
      <c r="BC800" s="4"/>
      <c r="BD800" s="4"/>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4"/>
      <c r="GG800" s="4"/>
      <c r="GH800" s="5"/>
      <c r="GI800" s="5"/>
      <c r="GJ800" s="5"/>
      <c r="GK800" s="5"/>
      <c r="GL800" s="5"/>
      <c r="GM800" s="5"/>
      <c r="GN800" s="5"/>
      <c r="GO800" s="5"/>
      <c r="GP800" s="5"/>
      <c r="GQ800" s="5"/>
    </row>
    <row r="801" spans="1:199" ht="15.7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4"/>
      <c r="AR801" s="4"/>
      <c r="AS801" s="5"/>
      <c r="AT801" s="4"/>
      <c r="AU801" s="5"/>
      <c r="AV801" s="5"/>
      <c r="AW801" s="5"/>
      <c r="AX801" s="5"/>
      <c r="AY801" s="5"/>
      <c r="AZ801" s="5"/>
      <c r="BA801" s="5"/>
      <c r="BB801" s="5"/>
      <c r="BC801" s="4"/>
      <c r="BD801" s="4"/>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4"/>
      <c r="GG801" s="4"/>
      <c r="GH801" s="5"/>
      <c r="GI801" s="5"/>
      <c r="GJ801" s="5"/>
      <c r="GK801" s="5"/>
      <c r="GL801" s="5"/>
      <c r="GM801" s="5"/>
      <c r="GN801" s="5"/>
      <c r="GO801" s="5"/>
      <c r="GP801" s="5"/>
      <c r="GQ801" s="5"/>
    </row>
    <row r="802" spans="1:199" ht="15.7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4"/>
      <c r="AR802" s="4"/>
      <c r="AS802" s="5"/>
      <c r="AT802" s="4"/>
      <c r="AU802" s="5"/>
      <c r="AV802" s="5"/>
      <c r="AW802" s="5"/>
      <c r="AX802" s="5"/>
      <c r="AY802" s="5"/>
      <c r="AZ802" s="5"/>
      <c r="BA802" s="5"/>
      <c r="BB802" s="5"/>
      <c r="BC802" s="4"/>
      <c r="BD802" s="4"/>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4"/>
      <c r="GG802" s="4"/>
      <c r="GH802" s="5"/>
      <c r="GI802" s="5"/>
      <c r="GJ802" s="5"/>
      <c r="GK802" s="5"/>
      <c r="GL802" s="5"/>
      <c r="GM802" s="5"/>
      <c r="GN802" s="5"/>
      <c r="GO802" s="5"/>
      <c r="GP802" s="5"/>
      <c r="GQ802" s="5"/>
    </row>
    <row r="803" spans="1:199" ht="15.7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4"/>
      <c r="AR803" s="4"/>
      <c r="AS803" s="5"/>
      <c r="AT803" s="4"/>
      <c r="AU803" s="5"/>
      <c r="AV803" s="5"/>
      <c r="AW803" s="5"/>
      <c r="AX803" s="5"/>
      <c r="AY803" s="5"/>
      <c r="AZ803" s="5"/>
      <c r="BA803" s="5"/>
      <c r="BB803" s="5"/>
      <c r="BC803" s="4"/>
      <c r="BD803" s="4"/>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4"/>
      <c r="GG803" s="4"/>
      <c r="GH803" s="5"/>
      <c r="GI803" s="5"/>
      <c r="GJ803" s="5"/>
      <c r="GK803" s="5"/>
      <c r="GL803" s="5"/>
      <c r="GM803" s="5"/>
      <c r="GN803" s="5"/>
      <c r="GO803" s="5"/>
      <c r="GP803" s="5"/>
      <c r="GQ803" s="5"/>
    </row>
    <row r="804" spans="1:199" ht="15.7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4"/>
      <c r="AR804" s="4"/>
      <c r="AS804" s="5"/>
      <c r="AT804" s="4"/>
      <c r="AU804" s="5"/>
      <c r="AV804" s="5"/>
      <c r="AW804" s="5"/>
      <c r="AX804" s="5"/>
      <c r="AY804" s="5"/>
      <c r="AZ804" s="5"/>
      <c r="BA804" s="5"/>
      <c r="BB804" s="5"/>
      <c r="BC804" s="4"/>
      <c r="BD804" s="4"/>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4"/>
      <c r="GG804" s="4"/>
      <c r="GH804" s="5"/>
      <c r="GI804" s="5"/>
      <c r="GJ804" s="5"/>
      <c r="GK804" s="5"/>
      <c r="GL804" s="5"/>
      <c r="GM804" s="5"/>
      <c r="GN804" s="5"/>
      <c r="GO804" s="5"/>
      <c r="GP804" s="5"/>
      <c r="GQ804" s="5"/>
    </row>
    <row r="805" spans="1:199" ht="15.7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4"/>
      <c r="AR805" s="4"/>
      <c r="AS805" s="5"/>
      <c r="AT805" s="4"/>
      <c r="AU805" s="5"/>
      <c r="AV805" s="5"/>
      <c r="AW805" s="5"/>
      <c r="AX805" s="5"/>
      <c r="AY805" s="5"/>
      <c r="AZ805" s="5"/>
      <c r="BA805" s="5"/>
      <c r="BB805" s="5"/>
      <c r="BC805" s="4"/>
      <c r="BD805" s="4"/>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4"/>
      <c r="GG805" s="4"/>
      <c r="GH805" s="5"/>
      <c r="GI805" s="5"/>
      <c r="GJ805" s="5"/>
      <c r="GK805" s="5"/>
      <c r="GL805" s="5"/>
      <c r="GM805" s="5"/>
      <c r="GN805" s="5"/>
      <c r="GO805" s="5"/>
      <c r="GP805" s="5"/>
      <c r="GQ805" s="5"/>
    </row>
    <row r="806" spans="1:199" ht="15.7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4"/>
      <c r="AR806" s="4"/>
      <c r="AS806" s="5"/>
      <c r="AT806" s="4"/>
      <c r="AU806" s="5"/>
      <c r="AV806" s="5"/>
      <c r="AW806" s="5"/>
      <c r="AX806" s="5"/>
      <c r="AY806" s="5"/>
      <c r="AZ806" s="5"/>
      <c r="BA806" s="5"/>
      <c r="BB806" s="5"/>
      <c r="BC806" s="4"/>
      <c r="BD806" s="4"/>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4"/>
      <c r="GG806" s="4"/>
      <c r="GH806" s="5"/>
      <c r="GI806" s="5"/>
      <c r="GJ806" s="5"/>
      <c r="GK806" s="5"/>
      <c r="GL806" s="5"/>
      <c r="GM806" s="5"/>
      <c r="GN806" s="5"/>
      <c r="GO806" s="5"/>
      <c r="GP806" s="5"/>
      <c r="GQ806" s="5"/>
    </row>
    <row r="807" spans="1:199" ht="15.7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4"/>
      <c r="AR807" s="4"/>
      <c r="AS807" s="5"/>
      <c r="AT807" s="4"/>
      <c r="AU807" s="5"/>
      <c r="AV807" s="5"/>
      <c r="AW807" s="5"/>
      <c r="AX807" s="5"/>
      <c r="AY807" s="5"/>
      <c r="AZ807" s="5"/>
      <c r="BA807" s="5"/>
      <c r="BB807" s="5"/>
      <c r="BC807" s="4"/>
      <c r="BD807" s="4"/>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4"/>
      <c r="GG807" s="4"/>
      <c r="GH807" s="5"/>
      <c r="GI807" s="5"/>
      <c r="GJ807" s="5"/>
      <c r="GK807" s="5"/>
      <c r="GL807" s="5"/>
      <c r="GM807" s="5"/>
      <c r="GN807" s="5"/>
      <c r="GO807" s="5"/>
      <c r="GP807" s="5"/>
      <c r="GQ807" s="5"/>
    </row>
    <row r="808" spans="1:199" ht="15.7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4"/>
      <c r="AR808" s="4"/>
      <c r="AS808" s="5"/>
      <c r="AT808" s="4"/>
      <c r="AU808" s="5"/>
      <c r="AV808" s="5"/>
      <c r="AW808" s="5"/>
      <c r="AX808" s="5"/>
      <c r="AY808" s="5"/>
      <c r="AZ808" s="5"/>
      <c r="BA808" s="5"/>
      <c r="BB808" s="5"/>
      <c r="BC808" s="4"/>
      <c r="BD808" s="4"/>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4"/>
      <c r="GG808" s="4"/>
      <c r="GH808" s="5"/>
      <c r="GI808" s="5"/>
      <c r="GJ808" s="5"/>
      <c r="GK808" s="5"/>
      <c r="GL808" s="5"/>
      <c r="GM808" s="5"/>
      <c r="GN808" s="5"/>
      <c r="GO808" s="5"/>
      <c r="GP808" s="5"/>
      <c r="GQ808" s="5"/>
    </row>
    <row r="809" spans="1:199" ht="15.7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4"/>
      <c r="AR809" s="4"/>
      <c r="AS809" s="5"/>
      <c r="AT809" s="4"/>
      <c r="AU809" s="5"/>
      <c r="AV809" s="5"/>
      <c r="AW809" s="5"/>
      <c r="AX809" s="5"/>
      <c r="AY809" s="5"/>
      <c r="AZ809" s="5"/>
      <c r="BA809" s="5"/>
      <c r="BB809" s="5"/>
      <c r="BC809" s="4"/>
      <c r="BD809" s="4"/>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4"/>
      <c r="GG809" s="4"/>
      <c r="GH809" s="5"/>
      <c r="GI809" s="5"/>
      <c r="GJ809" s="5"/>
      <c r="GK809" s="5"/>
      <c r="GL809" s="5"/>
      <c r="GM809" s="5"/>
      <c r="GN809" s="5"/>
      <c r="GO809" s="5"/>
      <c r="GP809" s="5"/>
      <c r="GQ809" s="5"/>
    </row>
    <row r="810" spans="1:199" ht="15.7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4"/>
      <c r="AR810" s="4"/>
      <c r="AS810" s="5"/>
      <c r="AT810" s="4"/>
      <c r="AU810" s="5"/>
      <c r="AV810" s="5"/>
      <c r="AW810" s="5"/>
      <c r="AX810" s="5"/>
      <c r="AY810" s="5"/>
      <c r="AZ810" s="5"/>
      <c r="BA810" s="5"/>
      <c r="BB810" s="5"/>
      <c r="BC810" s="4"/>
      <c r="BD810" s="4"/>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4"/>
      <c r="GG810" s="4"/>
      <c r="GH810" s="5"/>
      <c r="GI810" s="5"/>
      <c r="GJ810" s="5"/>
      <c r="GK810" s="5"/>
      <c r="GL810" s="5"/>
      <c r="GM810" s="5"/>
      <c r="GN810" s="5"/>
      <c r="GO810" s="5"/>
      <c r="GP810" s="5"/>
      <c r="GQ810" s="5"/>
    </row>
    <row r="811" spans="1:199" ht="15.7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4"/>
      <c r="AR811" s="4"/>
      <c r="AS811" s="5"/>
      <c r="AT811" s="4"/>
      <c r="AU811" s="5"/>
      <c r="AV811" s="5"/>
      <c r="AW811" s="5"/>
      <c r="AX811" s="5"/>
      <c r="AY811" s="5"/>
      <c r="AZ811" s="5"/>
      <c r="BA811" s="5"/>
      <c r="BB811" s="5"/>
      <c r="BC811" s="4"/>
      <c r="BD811" s="4"/>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4"/>
      <c r="GG811" s="4"/>
      <c r="GH811" s="5"/>
      <c r="GI811" s="5"/>
      <c r="GJ811" s="5"/>
      <c r="GK811" s="5"/>
      <c r="GL811" s="5"/>
      <c r="GM811" s="5"/>
      <c r="GN811" s="5"/>
      <c r="GO811" s="5"/>
      <c r="GP811" s="5"/>
      <c r="GQ811" s="5"/>
    </row>
    <row r="812" spans="1:199" ht="15.7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4"/>
      <c r="AR812" s="4"/>
      <c r="AS812" s="5"/>
      <c r="AT812" s="4"/>
      <c r="AU812" s="5"/>
      <c r="AV812" s="5"/>
      <c r="AW812" s="5"/>
      <c r="AX812" s="5"/>
      <c r="AY812" s="5"/>
      <c r="AZ812" s="5"/>
      <c r="BA812" s="5"/>
      <c r="BB812" s="5"/>
      <c r="BC812" s="4"/>
      <c r="BD812" s="4"/>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4"/>
      <c r="GG812" s="4"/>
      <c r="GH812" s="5"/>
      <c r="GI812" s="5"/>
      <c r="GJ812" s="5"/>
      <c r="GK812" s="5"/>
      <c r="GL812" s="5"/>
      <c r="GM812" s="5"/>
      <c r="GN812" s="5"/>
      <c r="GO812" s="5"/>
      <c r="GP812" s="5"/>
      <c r="GQ812" s="5"/>
    </row>
    <row r="813" spans="1:199" ht="15.7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4"/>
      <c r="AR813" s="4"/>
      <c r="AS813" s="5"/>
      <c r="AT813" s="4"/>
      <c r="AU813" s="5"/>
      <c r="AV813" s="5"/>
      <c r="AW813" s="5"/>
      <c r="AX813" s="5"/>
      <c r="AY813" s="5"/>
      <c r="AZ813" s="5"/>
      <c r="BA813" s="5"/>
      <c r="BB813" s="5"/>
      <c r="BC813" s="4"/>
      <c r="BD813" s="4"/>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4"/>
      <c r="GG813" s="4"/>
      <c r="GH813" s="5"/>
      <c r="GI813" s="5"/>
      <c r="GJ813" s="5"/>
      <c r="GK813" s="5"/>
      <c r="GL813" s="5"/>
      <c r="GM813" s="5"/>
      <c r="GN813" s="5"/>
      <c r="GO813" s="5"/>
      <c r="GP813" s="5"/>
      <c r="GQ813" s="5"/>
    </row>
    <row r="814" spans="1:199" ht="15.7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4"/>
      <c r="AR814" s="4"/>
      <c r="AS814" s="5"/>
      <c r="AT814" s="4"/>
      <c r="AU814" s="5"/>
      <c r="AV814" s="5"/>
      <c r="AW814" s="5"/>
      <c r="AX814" s="5"/>
      <c r="AY814" s="5"/>
      <c r="AZ814" s="5"/>
      <c r="BA814" s="5"/>
      <c r="BB814" s="5"/>
      <c r="BC814" s="4"/>
      <c r="BD814" s="4"/>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4"/>
      <c r="GG814" s="4"/>
      <c r="GH814" s="5"/>
      <c r="GI814" s="5"/>
      <c r="GJ814" s="5"/>
      <c r="GK814" s="5"/>
      <c r="GL814" s="5"/>
      <c r="GM814" s="5"/>
      <c r="GN814" s="5"/>
      <c r="GO814" s="5"/>
      <c r="GP814" s="5"/>
      <c r="GQ814" s="5"/>
    </row>
    <row r="815" spans="1:199" ht="15.7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4"/>
      <c r="AR815" s="4"/>
      <c r="AS815" s="5"/>
      <c r="AT815" s="4"/>
      <c r="AU815" s="5"/>
      <c r="AV815" s="5"/>
      <c r="AW815" s="5"/>
      <c r="AX815" s="5"/>
      <c r="AY815" s="5"/>
      <c r="AZ815" s="5"/>
      <c r="BA815" s="5"/>
      <c r="BB815" s="5"/>
      <c r="BC815" s="4"/>
      <c r="BD815" s="4"/>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4"/>
      <c r="GG815" s="4"/>
      <c r="GH815" s="5"/>
      <c r="GI815" s="5"/>
      <c r="GJ815" s="5"/>
      <c r="GK815" s="5"/>
      <c r="GL815" s="5"/>
      <c r="GM815" s="5"/>
      <c r="GN815" s="5"/>
      <c r="GO815" s="5"/>
      <c r="GP815" s="5"/>
      <c r="GQ815" s="5"/>
    </row>
    <row r="816" spans="1:199" ht="15.7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4"/>
      <c r="AR816" s="4"/>
      <c r="AS816" s="5"/>
      <c r="AT816" s="4"/>
      <c r="AU816" s="5"/>
      <c r="AV816" s="5"/>
      <c r="AW816" s="5"/>
      <c r="AX816" s="5"/>
      <c r="AY816" s="5"/>
      <c r="AZ816" s="5"/>
      <c r="BA816" s="5"/>
      <c r="BB816" s="5"/>
      <c r="BC816" s="4"/>
      <c r="BD816" s="4"/>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4"/>
      <c r="GG816" s="4"/>
      <c r="GH816" s="5"/>
      <c r="GI816" s="5"/>
      <c r="GJ816" s="5"/>
      <c r="GK816" s="5"/>
      <c r="GL816" s="5"/>
      <c r="GM816" s="5"/>
      <c r="GN816" s="5"/>
      <c r="GO816" s="5"/>
      <c r="GP816" s="5"/>
      <c r="GQ816" s="5"/>
    </row>
    <row r="817" spans="1:199" ht="15.7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4"/>
      <c r="AR817" s="4"/>
      <c r="AS817" s="5"/>
      <c r="AT817" s="4"/>
      <c r="AU817" s="5"/>
      <c r="AV817" s="5"/>
      <c r="AW817" s="5"/>
      <c r="AX817" s="5"/>
      <c r="AY817" s="5"/>
      <c r="AZ817" s="5"/>
      <c r="BA817" s="5"/>
      <c r="BB817" s="5"/>
      <c r="BC817" s="4"/>
      <c r="BD817" s="4"/>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4"/>
      <c r="GG817" s="4"/>
      <c r="GH817" s="5"/>
      <c r="GI817" s="5"/>
      <c r="GJ817" s="5"/>
      <c r="GK817" s="5"/>
      <c r="GL817" s="5"/>
      <c r="GM817" s="5"/>
      <c r="GN817" s="5"/>
      <c r="GO817" s="5"/>
      <c r="GP817" s="5"/>
      <c r="GQ817" s="5"/>
    </row>
    <row r="818" spans="1:199" ht="15.7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4"/>
      <c r="AR818" s="4"/>
      <c r="AS818" s="5"/>
      <c r="AT818" s="4"/>
      <c r="AU818" s="5"/>
      <c r="AV818" s="5"/>
      <c r="AW818" s="5"/>
      <c r="AX818" s="5"/>
      <c r="AY818" s="5"/>
      <c r="AZ818" s="5"/>
      <c r="BA818" s="5"/>
      <c r="BB818" s="5"/>
      <c r="BC818" s="4"/>
      <c r="BD818" s="4"/>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4"/>
      <c r="GG818" s="4"/>
      <c r="GH818" s="5"/>
      <c r="GI818" s="5"/>
      <c r="GJ818" s="5"/>
      <c r="GK818" s="5"/>
      <c r="GL818" s="5"/>
      <c r="GM818" s="5"/>
      <c r="GN818" s="5"/>
      <c r="GO818" s="5"/>
      <c r="GP818" s="5"/>
      <c r="GQ818" s="5"/>
    </row>
    <row r="819" spans="1:199" ht="15.7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4"/>
      <c r="AR819" s="4"/>
      <c r="AS819" s="5"/>
      <c r="AT819" s="4"/>
      <c r="AU819" s="5"/>
      <c r="AV819" s="5"/>
      <c r="AW819" s="5"/>
      <c r="AX819" s="5"/>
      <c r="AY819" s="5"/>
      <c r="AZ819" s="5"/>
      <c r="BA819" s="5"/>
      <c r="BB819" s="5"/>
      <c r="BC819" s="4"/>
      <c r="BD819" s="4"/>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4"/>
      <c r="GG819" s="4"/>
      <c r="GH819" s="5"/>
      <c r="GI819" s="5"/>
      <c r="GJ819" s="5"/>
      <c r="GK819" s="5"/>
      <c r="GL819" s="5"/>
      <c r="GM819" s="5"/>
      <c r="GN819" s="5"/>
      <c r="GO819" s="5"/>
      <c r="GP819" s="5"/>
      <c r="GQ819" s="5"/>
    </row>
    <row r="820" spans="1:199" ht="15.7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4"/>
      <c r="AR820" s="4"/>
      <c r="AS820" s="5"/>
      <c r="AT820" s="4"/>
      <c r="AU820" s="5"/>
      <c r="AV820" s="5"/>
      <c r="AW820" s="5"/>
      <c r="AX820" s="5"/>
      <c r="AY820" s="5"/>
      <c r="AZ820" s="5"/>
      <c r="BA820" s="5"/>
      <c r="BB820" s="5"/>
      <c r="BC820" s="4"/>
      <c r="BD820" s="4"/>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5"/>
      <c r="DD820" s="5"/>
      <c r="DE820" s="5"/>
      <c r="DF820" s="5"/>
      <c r="DG820" s="5"/>
      <c r="DH820" s="5"/>
      <c r="DI820" s="5"/>
      <c r="DJ820" s="5"/>
      <c r="DK820" s="5"/>
      <c r="DL820" s="5"/>
      <c r="DM820" s="5"/>
      <c r="DN820" s="5"/>
      <c r="DO820" s="5"/>
      <c r="DP820" s="5"/>
      <c r="DQ820" s="5"/>
      <c r="DR820" s="5"/>
      <c r="DS820" s="5"/>
      <c r="DT820" s="5"/>
      <c r="DU820" s="5"/>
      <c r="DV820" s="5"/>
      <c r="DW820" s="5"/>
      <c r="DX820" s="5"/>
      <c r="DY820" s="5"/>
      <c r="DZ820" s="5"/>
      <c r="EA820" s="5"/>
      <c r="EB820" s="5"/>
      <c r="EC820" s="5"/>
      <c r="ED820" s="5"/>
      <c r="EE820" s="5"/>
      <c r="EF820" s="5"/>
      <c r="EG820" s="5"/>
      <c r="EH820" s="5"/>
      <c r="EI820" s="5"/>
      <c r="EJ820" s="5"/>
      <c r="EK820" s="5"/>
      <c r="EL820" s="5"/>
      <c r="EM820" s="5"/>
      <c r="EN820" s="5"/>
      <c r="EO820" s="5"/>
      <c r="EP820" s="5"/>
      <c r="EQ820" s="5"/>
      <c r="ER820" s="5"/>
      <c r="ES820" s="5"/>
      <c r="ET820" s="5"/>
      <c r="EU820" s="5"/>
      <c r="EV820" s="5"/>
      <c r="EW820" s="5"/>
      <c r="EX820" s="5"/>
      <c r="EY820" s="5"/>
      <c r="EZ820" s="5"/>
      <c r="FA820" s="5"/>
      <c r="FB820" s="5"/>
      <c r="FC820" s="5"/>
      <c r="FD820" s="5"/>
      <c r="FE820" s="5"/>
      <c r="FF820" s="5"/>
      <c r="FG820" s="5"/>
      <c r="FH820" s="5"/>
      <c r="FI820" s="5"/>
      <c r="FJ820" s="5"/>
      <c r="FK820" s="5"/>
      <c r="FL820" s="5"/>
      <c r="FM820" s="5"/>
      <c r="FN820" s="5"/>
      <c r="FO820" s="5"/>
      <c r="FP820" s="5"/>
      <c r="FQ820" s="5"/>
      <c r="FR820" s="5"/>
      <c r="FS820" s="5"/>
      <c r="FT820" s="5"/>
      <c r="FU820" s="5"/>
      <c r="FV820" s="5"/>
      <c r="FW820" s="5"/>
      <c r="FX820" s="5"/>
      <c r="FY820" s="5"/>
      <c r="FZ820" s="5"/>
      <c r="GA820" s="5"/>
      <c r="GB820" s="5"/>
      <c r="GC820" s="5"/>
      <c r="GD820" s="5"/>
      <c r="GE820" s="5"/>
      <c r="GF820" s="4"/>
      <c r="GG820" s="4"/>
      <c r="GH820" s="5"/>
      <c r="GI820" s="5"/>
      <c r="GJ820" s="5"/>
      <c r="GK820" s="5"/>
      <c r="GL820" s="5"/>
      <c r="GM820" s="5"/>
      <c r="GN820" s="5"/>
      <c r="GO820" s="5"/>
      <c r="GP820" s="5"/>
      <c r="GQ820" s="5"/>
    </row>
    <row r="821" spans="1:199" ht="15.7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4"/>
      <c r="AR821" s="4"/>
      <c r="AS821" s="5"/>
      <c r="AT821" s="4"/>
      <c r="AU821" s="5"/>
      <c r="AV821" s="5"/>
      <c r="AW821" s="5"/>
      <c r="AX821" s="5"/>
      <c r="AY821" s="5"/>
      <c r="AZ821" s="5"/>
      <c r="BA821" s="5"/>
      <c r="BB821" s="5"/>
      <c r="BC821" s="4"/>
      <c r="BD821" s="4"/>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4"/>
      <c r="GG821" s="4"/>
      <c r="GH821" s="5"/>
      <c r="GI821" s="5"/>
      <c r="GJ821" s="5"/>
      <c r="GK821" s="5"/>
      <c r="GL821" s="5"/>
      <c r="GM821" s="5"/>
      <c r="GN821" s="5"/>
      <c r="GO821" s="5"/>
      <c r="GP821" s="5"/>
      <c r="GQ821" s="5"/>
    </row>
    <row r="822" spans="1:199" ht="15.7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4"/>
      <c r="AR822" s="4"/>
      <c r="AS822" s="5"/>
      <c r="AT822" s="4"/>
      <c r="AU822" s="5"/>
      <c r="AV822" s="5"/>
      <c r="AW822" s="5"/>
      <c r="AX822" s="5"/>
      <c r="AY822" s="5"/>
      <c r="AZ822" s="5"/>
      <c r="BA822" s="5"/>
      <c r="BB822" s="5"/>
      <c r="BC822" s="4"/>
      <c r="BD822" s="4"/>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4"/>
      <c r="GG822" s="4"/>
      <c r="GH822" s="5"/>
      <c r="GI822" s="5"/>
      <c r="GJ822" s="5"/>
      <c r="GK822" s="5"/>
      <c r="GL822" s="5"/>
      <c r="GM822" s="5"/>
      <c r="GN822" s="5"/>
      <c r="GO822" s="5"/>
      <c r="GP822" s="5"/>
      <c r="GQ822" s="5"/>
    </row>
    <row r="823" spans="1:199" ht="15.7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4"/>
      <c r="AR823" s="4"/>
      <c r="AS823" s="5"/>
      <c r="AT823" s="4"/>
      <c r="AU823" s="5"/>
      <c r="AV823" s="5"/>
      <c r="AW823" s="5"/>
      <c r="AX823" s="5"/>
      <c r="AY823" s="5"/>
      <c r="AZ823" s="5"/>
      <c r="BA823" s="5"/>
      <c r="BB823" s="5"/>
      <c r="BC823" s="4"/>
      <c r="BD823" s="4"/>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4"/>
      <c r="GG823" s="4"/>
      <c r="GH823" s="5"/>
      <c r="GI823" s="5"/>
      <c r="GJ823" s="5"/>
      <c r="GK823" s="5"/>
      <c r="GL823" s="5"/>
      <c r="GM823" s="5"/>
      <c r="GN823" s="5"/>
      <c r="GO823" s="5"/>
      <c r="GP823" s="5"/>
      <c r="GQ823" s="5"/>
    </row>
    <row r="824" spans="1:199" ht="15.7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4"/>
      <c r="AR824" s="4"/>
      <c r="AS824" s="5"/>
      <c r="AT824" s="4"/>
      <c r="AU824" s="5"/>
      <c r="AV824" s="5"/>
      <c r="AW824" s="5"/>
      <c r="AX824" s="5"/>
      <c r="AY824" s="5"/>
      <c r="AZ824" s="5"/>
      <c r="BA824" s="5"/>
      <c r="BB824" s="5"/>
      <c r="BC824" s="4"/>
      <c r="BD824" s="4"/>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4"/>
      <c r="GG824" s="4"/>
      <c r="GH824" s="5"/>
      <c r="GI824" s="5"/>
      <c r="GJ824" s="5"/>
      <c r="GK824" s="5"/>
      <c r="GL824" s="5"/>
      <c r="GM824" s="5"/>
      <c r="GN824" s="5"/>
      <c r="GO824" s="5"/>
      <c r="GP824" s="5"/>
      <c r="GQ824" s="5"/>
    </row>
    <row r="825" spans="1:199" ht="15.7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4"/>
      <c r="AR825" s="4"/>
      <c r="AS825" s="5"/>
      <c r="AT825" s="4"/>
      <c r="AU825" s="5"/>
      <c r="AV825" s="5"/>
      <c r="AW825" s="5"/>
      <c r="AX825" s="5"/>
      <c r="AY825" s="5"/>
      <c r="AZ825" s="5"/>
      <c r="BA825" s="5"/>
      <c r="BB825" s="5"/>
      <c r="BC825" s="4"/>
      <c r="BD825" s="4"/>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4"/>
      <c r="GG825" s="4"/>
      <c r="GH825" s="5"/>
      <c r="GI825" s="5"/>
      <c r="GJ825" s="5"/>
      <c r="GK825" s="5"/>
      <c r="GL825" s="5"/>
      <c r="GM825" s="5"/>
      <c r="GN825" s="5"/>
      <c r="GO825" s="5"/>
      <c r="GP825" s="5"/>
      <c r="GQ825" s="5"/>
    </row>
    <row r="826" spans="1:199" ht="15.7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4"/>
      <c r="AR826" s="4"/>
      <c r="AS826" s="5"/>
      <c r="AT826" s="4"/>
      <c r="AU826" s="5"/>
      <c r="AV826" s="5"/>
      <c r="AW826" s="5"/>
      <c r="AX826" s="5"/>
      <c r="AY826" s="5"/>
      <c r="AZ826" s="5"/>
      <c r="BA826" s="5"/>
      <c r="BB826" s="5"/>
      <c r="BC826" s="4"/>
      <c r="BD826" s="4"/>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4"/>
      <c r="GG826" s="4"/>
      <c r="GH826" s="5"/>
      <c r="GI826" s="5"/>
      <c r="GJ826" s="5"/>
      <c r="GK826" s="5"/>
      <c r="GL826" s="5"/>
      <c r="GM826" s="5"/>
      <c r="GN826" s="5"/>
      <c r="GO826" s="5"/>
      <c r="GP826" s="5"/>
      <c r="GQ826" s="5"/>
    </row>
    <row r="827" spans="1:199" ht="15.7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4"/>
      <c r="AR827" s="4"/>
      <c r="AS827" s="5"/>
      <c r="AT827" s="4"/>
      <c r="AU827" s="5"/>
      <c r="AV827" s="5"/>
      <c r="AW827" s="5"/>
      <c r="AX827" s="5"/>
      <c r="AY827" s="5"/>
      <c r="AZ827" s="5"/>
      <c r="BA827" s="5"/>
      <c r="BB827" s="5"/>
      <c r="BC827" s="4"/>
      <c r="BD827" s="4"/>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4"/>
      <c r="GG827" s="4"/>
      <c r="GH827" s="5"/>
      <c r="GI827" s="5"/>
      <c r="GJ827" s="5"/>
      <c r="GK827" s="5"/>
      <c r="GL827" s="5"/>
      <c r="GM827" s="5"/>
      <c r="GN827" s="5"/>
      <c r="GO827" s="5"/>
      <c r="GP827" s="5"/>
      <c r="GQ827" s="5"/>
    </row>
    <row r="828" spans="1:199" ht="15.7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4"/>
      <c r="AR828" s="4"/>
      <c r="AS828" s="5"/>
      <c r="AT828" s="4"/>
      <c r="AU828" s="5"/>
      <c r="AV828" s="5"/>
      <c r="AW828" s="5"/>
      <c r="AX828" s="5"/>
      <c r="AY828" s="5"/>
      <c r="AZ828" s="5"/>
      <c r="BA828" s="5"/>
      <c r="BB828" s="5"/>
      <c r="BC828" s="4"/>
      <c r="BD828" s="4"/>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4"/>
      <c r="GG828" s="4"/>
      <c r="GH828" s="5"/>
      <c r="GI828" s="5"/>
      <c r="GJ828" s="5"/>
      <c r="GK828" s="5"/>
      <c r="GL828" s="5"/>
      <c r="GM828" s="5"/>
      <c r="GN828" s="5"/>
      <c r="GO828" s="5"/>
      <c r="GP828" s="5"/>
      <c r="GQ828" s="5"/>
    </row>
    <row r="829" spans="1:199" ht="15.7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4"/>
      <c r="AR829" s="4"/>
      <c r="AS829" s="5"/>
      <c r="AT829" s="4"/>
      <c r="AU829" s="5"/>
      <c r="AV829" s="5"/>
      <c r="AW829" s="5"/>
      <c r="AX829" s="5"/>
      <c r="AY829" s="5"/>
      <c r="AZ829" s="5"/>
      <c r="BA829" s="5"/>
      <c r="BB829" s="5"/>
      <c r="BC829" s="4"/>
      <c r="BD829" s="4"/>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4"/>
      <c r="GG829" s="4"/>
      <c r="GH829" s="5"/>
      <c r="GI829" s="5"/>
      <c r="GJ829" s="5"/>
      <c r="GK829" s="5"/>
      <c r="GL829" s="5"/>
      <c r="GM829" s="5"/>
      <c r="GN829" s="5"/>
      <c r="GO829" s="5"/>
      <c r="GP829" s="5"/>
      <c r="GQ829" s="5"/>
    </row>
    <row r="830" spans="1:199" ht="15.7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4"/>
      <c r="AR830" s="4"/>
      <c r="AS830" s="5"/>
      <c r="AT830" s="4"/>
      <c r="AU830" s="5"/>
      <c r="AV830" s="5"/>
      <c r="AW830" s="5"/>
      <c r="AX830" s="5"/>
      <c r="AY830" s="5"/>
      <c r="AZ830" s="5"/>
      <c r="BA830" s="5"/>
      <c r="BB830" s="5"/>
      <c r="BC830" s="4"/>
      <c r="BD830" s="4"/>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4"/>
      <c r="GG830" s="4"/>
      <c r="GH830" s="5"/>
      <c r="GI830" s="5"/>
      <c r="GJ830" s="5"/>
      <c r="GK830" s="5"/>
      <c r="GL830" s="5"/>
      <c r="GM830" s="5"/>
      <c r="GN830" s="5"/>
      <c r="GO830" s="5"/>
      <c r="GP830" s="5"/>
      <c r="GQ830" s="5"/>
    </row>
    <row r="831" spans="1:199" ht="15.7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4"/>
      <c r="AR831" s="4"/>
      <c r="AS831" s="5"/>
      <c r="AT831" s="4"/>
      <c r="AU831" s="5"/>
      <c r="AV831" s="5"/>
      <c r="AW831" s="5"/>
      <c r="AX831" s="5"/>
      <c r="AY831" s="5"/>
      <c r="AZ831" s="5"/>
      <c r="BA831" s="5"/>
      <c r="BB831" s="5"/>
      <c r="BC831" s="4"/>
      <c r="BD831" s="4"/>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4"/>
      <c r="GG831" s="4"/>
      <c r="GH831" s="5"/>
      <c r="GI831" s="5"/>
      <c r="GJ831" s="5"/>
      <c r="GK831" s="5"/>
      <c r="GL831" s="5"/>
      <c r="GM831" s="5"/>
      <c r="GN831" s="5"/>
      <c r="GO831" s="5"/>
      <c r="GP831" s="5"/>
      <c r="GQ831" s="5"/>
    </row>
    <row r="832" spans="1:199" ht="15.7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4"/>
      <c r="AR832" s="4"/>
      <c r="AS832" s="5"/>
      <c r="AT832" s="4"/>
      <c r="AU832" s="5"/>
      <c r="AV832" s="5"/>
      <c r="AW832" s="5"/>
      <c r="AX832" s="5"/>
      <c r="AY832" s="5"/>
      <c r="AZ832" s="5"/>
      <c r="BA832" s="5"/>
      <c r="BB832" s="5"/>
      <c r="BC832" s="4"/>
      <c r="BD832" s="4"/>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4"/>
      <c r="GG832" s="4"/>
      <c r="GH832" s="5"/>
      <c r="GI832" s="5"/>
      <c r="GJ832" s="5"/>
      <c r="GK832" s="5"/>
      <c r="GL832" s="5"/>
      <c r="GM832" s="5"/>
      <c r="GN832" s="5"/>
      <c r="GO832" s="5"/>
      <c r="GP832" s="5"/>
      <c r="GQ832" s="5"/>
    </row>
    <row r="833" spans="1:199" ht="15.7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4"/>
      <c r="AR833" s="4"/>
      <c r="AS833" s="5"/>
      <c r="AT833" s="4"/>
      <c r="AU833" s="5"/>
      <c r="AV833" s="5"/>
      <c r="AW833" s="5"/>
      <c r="AX833" s="5"/>
      <c r="AY833" s="5"/>
      <c r="AZ833" s="5"/>
      <c r="BA833" s="5"/>
      <c r="BB833" s="5"/>
      <c r="BC833" s="4"/>
      <c r="BD833" s="4"/>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4"/>
      <c r="GG833" s="4"/>
      <c r="GH833" s="5"/>
      <c r="GI833" s="5"/>
      <c r="GJ833" s="5"/>
      <c r="GK833" s="5"/>
      <c r="GL833" s="5"/>
      <c r="GM833" s="5"/>
      <c r="GN833" s="5"/>
      <c r="GO833" s="5"/>
      <c r="GP833" s="5"/>
      <c r="GQ833" s="5"/>
    </row>
    <row r="834" spans="1:199" ht="15.7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4"/>
      <c r="AR834" s="4"/>
      <c r="AS834" s="5"/>
      <c r="AT834" s="4"/>
      <c r="AU834" s="5"/>
      <c r="AV834" s="5"/>
      <c r="AW834" s="5"/>
      <c r="AX834" s="5"/>
      <c r="AY834" s="5"/>
      <c r="AZ834" s="5"/>
      <c r="BA834" s="5"/>
      <c r="BB834" s="5"/>
      <c r="BC834" s="4"/>
      <c r="BD834" s="4"/>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4"/>
      <c r="GG834" s="4"/>
      <c r="GH834" s="5"/>
      <c r="GI834" s="5"/>
      <c r="GJ834" s="5"/>
      <c r="GK834" s="5"/>
      <c r="GL834" s="5"/>
      <c r="GM834" s="5"/>
      <c r="GN834" s="5"/>
      <c r="GO834" s="5"/>
      <c r="GP834" s="5"/>
      <c r="GQ834" s="5"/>
    </row>
    <row r="835" spans="1:199" ht="15.7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4"/>
      <c r="AR835" s="4"/>
      <c r="AS835" s="5"/>
      <c r="AT835" s="4"/>
      <c r="AU835" s="5"/>
      <c r="AV835" s="5"/>
      <c r="AW835" s="5"/>
      <c r="AX835" s="5"/>
      <c r="AY835" s="5"/>
      <c r="AZ835" s="5"/>
      <c r="BA835" s="5"/>
      <c r="BB835" s="5"/>
      <c r="BC835" s="4"/>
      <c r="BD835" s="4"/>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4"/>
      <c r="GG835" s="4"/>
      <c r="GH835" s="5"/>
      <c r="GI835" s="5"/>
      <c r="GJ835" s="5"/>
      <c r="GK835" s="5"/>
      <c r="GL835" s="5"/>
      <c r="GM835" s="5"/>
      <c r="GN835" s="5"/>
      <c r="GO835" s="5"/>
      <c r="GP835" s="5"/>
      <c r="GQ835" s="5"/>
    </row>
    <row r="836" spans="1:199" ht="15.7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4"/>
      <c r="AR836" s="4"/>
      <c r="AS836" s="5"/>
      <c r="AT836" s="4"/>
      <c r="AU836" s="5"/>
      <c r="AV836" s="5"/>
      <c r="AW836" s="5"/>
      <c r="AX836" s="5"/>
      <c r="AY836" s="5"/>
      <c r="AZ836" s="5"/>
      <c r="BA836" s="5"/>
      <c r="BB836" s="5"/>
      <c r="BC836" s="4"/>
      <c r="BD836" s="4"/>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4"/>
      <c r="GG836" s="4"/>
      <c r="GH836" s="5"/>
      <c r="GI836" s="5"/>
      <c r="GJ836" s="5"/>
      <c r="GK836" s="5"/>
      <c r="GL836" s="5"/>
      <c r="GM836" s="5"/>
      <c r="GN836" s="5"/>
      <c r="GO836" s="5"/>
      <c r="GP836" s="5"/>
      <c r="GQ836" s="5"/>
    </row>
    <row r="837" spans="1:199" ht="15.7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4"/>
      <c r="AR837" s="4"/>
      <c r="AS837" s="5"/>
      <c r="AT837" s="4"/>
      <c r="AU837" s="5"/>
      <c r="AV837" s="5"/>
      <c r="AW837" s="5"/>
      <c r="AX837" s="5"/>
      <c r="AY837" s="5"/>
      <c r="AZ837" s="5"/>
      <c r="BA837" s="5"/>
      <c r="BB837" s="5"/>
      <c r="BC837" s="4"/>
      <c r="BD837" s="4"/>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4"/>
      <c r="GG837" s="4"/>
      <c r="GH837" s="5"/>
      <c r="GI837" s="5"/>
      <c r="GJ837" s="5"/>
      <c r="GK837" s="5"/>
      <c r="GL837" s="5"/>
      <c r="GM837" s="5"/>
      <c r="GN837" s="5"/>
      <c r="GO837" s="5"/>
      <c r="GP837" s="5"/>
      <c r="GQ837" s="5"/>
    </row>
    <row r="838" spans="1:199" ht="15.7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4"/>
      <c r="AR838" s="4"/>
      <c r="AS838" s="5"/>
      <c r="AT838" s="4"/>
      <c r="AU838" s="5"/>
      <c r="AV838" s="5"/>
      <c r="AW838" s="5"/>
      <c r="AX838" s="5"/>
      <c r="AY838" s="5"/>
      <c r="AZ838" s="5"/>
      <c r="BA838" s="5"/>
      <c r="BB838" s="5"/>
      <c r="BC838" s="4"/>
      <c r="BD838" s="4"/>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4"/>
      <c r="GG838" s="4"/>
      <c r="GH838" s="5"/>
      <c r="GI838" s="5"/>
      <c r="GJ838" s="5"/>
      <c r="GK838" s="5"/>
      <c r="GL838" s="5"/>
      <c r="GM838" s="5"/>
      <c r="GN838" s="5"/>
      <c r="GO838" s="5"/>
      <c r="GP838" s="5"/>
      <c r="GQ838" s="5"/>
    </row>
    <row r="839" spans="1:199" ht="15.7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4"/>
      <c r="AR839" s="4"/>
      <c r="AS839" s="5"/>
      <c r="AT839" s="4"/>
      <c r="AU839" s="5"/>
      <c r="AV839" s="5"/>
      <c r="AW839" s="5"/>
      <c r="AX839" s="5"/>
      <c r="AY839" s="5"/>
      <c r="AZ839" s="5"/>
      <c r="BA839" s="5"/>
      <c r="BB839" s="5"/>
      <c r="BC839" s="4"/>
      <c r="BD839" s="4"/>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4"/>
      <c r="GG839" s="4"/>
      <c r="GH839" s="5"/>
      <c r="GI839" s="5"/>
      <c r="GJ839" s="5"/>
      <c r="GK839" s="5"/>
      <c r="GL839" s="5"/>
      <c r="GM839" s="5"/>
      <c r="GN839" s="5"/>
      <c r="GO839" s="5"/>
      <c r="GP839" s="5"/>
      <c r="GQ839" s="5"/>
    </row>
    <row r="840" spans="1:199" ht="15.7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4"/>
      <c r="AR840" s="4"/>
      <c r="AS840" s="5"/>
      <c r="AT840" s="4"/>
      <c r="AU840" s="5"/>
      <c r="AV840" s="5"/>
      <c r="AW840" s="5"/>
      <c r="AX840" s="5"/>
      <c r="AY840" s="5"/>
      <c r="AZ840" s="5"/>
      <c r="BA840" s="5"/>
      <c r="BB840" s="5"/>
      <c r="BC840" s="4"/>
      <c r="BD840" s="4"/>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4"/>
      <c r="GG840" s="4"/>
      <c r="GH840" s="5"/>
      <c r="GI840" s="5"/>
      <c r="GJ840" s="5"/>
      <c r="GK840" s="5"/>
      <c r="GL840" s="5"/>
      <c r="GM840" s="5"/>
      <c r="GN840" s="5"/>
      <c r="GO840" s="5"/>
      <c r="GP840" s="5"/>
      <c r="GQ840" s="5"/>
    </row>
    <row r="841" spans="1:199" ht="15.7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4"/>
      <c r="AR841" s="4"/>
      <c r="AS841" s="5"/>
      <c r="AT841" s="4"/>
      <c r="AU841" s="5"/>
      <c r="AV841" s="5"/>
      <c r="AW841" s="5"/>
      <c r="AX841" s="5"/>
      <c r="AY841" s="5"/>
      <c r="AZ841" s="5"/>
      <c r="BA841" s="5"/>
      <c r="BB841" s="5"/>
      <c r="BC841" s="4"/>
      <c r="BD841" s="4"/>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4"/>
      <c r="GG841" s="4"/>
      <c r="GH841" s="5"/>
      <c r="GI841" s="5"/>
      <c r="GJ841" s="5"/>
      <c r="GK841" s="5"/>
      <c r="GL841" s="5"/>
      <c r="GM841" s="5"/>
      <c r="GN841" s="5"/>
      <c r="GO841" s="5"/>
      <c r="GP841" s="5"/>
      <c r="GQ841" s="5"/>
    </row>
    <row r="842" spans="1:199" ht="15.7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4"/>
      <c r="AR842" s="4"/>
      <c r="AS842" s="5"/>
      <c r="AT842" s="4"/>
      <c r="AU842" s="5"/>
      <c r="AV842" s="5"/>
      <c r="AW842" s="5"/>
      <c r="AX842" s="5"/>
      <c r="AY842" s="5"/>
      <c r="AZ842" s="5"/>
      <c r="BA842" s="5"/>
      <c r="BB842" s="5"/>
      <c r="BC842" s="4"/>
      <c r="BD842" s="4"/>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4"/>
      <c r="GG842" s="4"/>
      <c r="GH842" s="5"/>
      <c r="GI842" s="5"/>
      <c r="GJ842" s="5"/>
      <c r="GK842" s="5"/>
      <c r="GL842" s="5"/>
      <c r="GM842" s="5"/>
      <c r="GN842" s="5"/>
      <c r="GO842" s="5"/>
      <c r="GP842" s="5"/>
      <c r="GQ842" s="5"/>
    </row>
    <row r="843" spans="1:199" ht="15.7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4"/>
      <c r="AR843" s="4"/>
      <c r="AS843" s="5"/>
      <c r="AT843" s="4"/>
      <c r="AU843" s="5"/>
      <c r="AV843" s="5"/>
      <c r="AW843" s="5"/>
      <c r="AX843" s="5"/>
      <c r="AY843" s="5"/>
      <c r="AZ843" s="5"/>
      <c r="BA843" s="5"/>
      <c r="BB843" s="5"/>
      <c r="BC843" s="4"/>
      <c r="BD843" s="4"/>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4"/>
      <c r="GG843" s="4"/>
      <c r="GH843" s="5"/>
      <c r="GI843" s="5"/>
      <c r="GJ843" s="5"/>
      <c r="GK843" s="5"/>
      <c r="GL843" s="5"/>
      <c r="GM843" s="5"/>
      <c r="GN843" s="5"/>
      <c r="GO843" s="5"/>
      <c r="GP843" s="5"/>
      <c r="GQ843" s="5"/>
    </row>
    <row r="844" spans="1:199" ht="15.7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4"/>
      <c r="AR844" s="4"/>
      <c r="AS844" s="5"/>
      <c r="AT844" s="4"/>
      <c r="AU844" s="5"/>
      <c r="AV844" s="5"/>
      <c r="AW844" s="5"/>
      <c r="AX844" s="5"/>
      <c r="AY844" s="5"/>
      <c r="AZ844" s="5"/>
      <c r="BA844" s="5"/>
      <c r="BB844" s="5"/>
      <c r="BC844" s="4"/>
      <c r="BD844" s="4"/>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4"/>
      <c r="GG844" s="4"/>
      <c r="GH844" s="5"/>
      <c r="GI844" s="5"/>
      <c r="GJ844" s="5"/>
      <c r="GK844" s="5"/>
      <c r="GL844" s="5"/>
      <c r="GM844" s="5"/>
      <c r="GN844" s="5"/>
      <c r="GO844" s="5"/>
      <c r="GP844" s="5"/>
      <c r="GQ844" s="5"/>
    </row>
    <row r="845" spans="1:199" ht="15.7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4"/>
      <c r="AR845" s="4"/>
      <c r="AS845" s="5"/>
      <c r="AT845" s="4"/>
      <c r="AU845" s="5"/>
      <c r="AV845" s="5"/>
      <c r="AW845" s="5"/>
      <c r="AX845" s="5"/>
      <c r="AY845" s="5"/>
      <c r="AZ845" s="5"/>
      <c r="BA845" s="5"/>
      <c r="BB845" s="5"/>
      <c r="BC845" s="4"/>
      <c r="BD845" s="4"/>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4"/>
      <c r="GG845" s="4"/>
      <c r="GH845" s="5"/>
      <c r="GI845" s="5"/>
      <c r="GJ845" s="5"/>
      <c r="GK845" s="5"/>
      <c r="GL845" s="5"/>
      <c r="GM845" s="5"/>
      <c r="GN845" s="5"/>
      <c r="GO845" s="5"/>
      <c r="GP845" s="5"/>
      <c r="GQ845" s="5"/>
    </row>
    <row r="846" spans="1:199" ht="15.7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4"/>
      <c r="AR846" s="4"/>
      <c r="AS846" s="5"/>
      <c r="AT846" s="4"/>
      <c r="AU846" s="5"/>
      <c r="AV846" s="5"/>
      <c r="AW846" s="5"/>
      <c r="AX846" s="5"/>
      <c r="AY846" s="5"/>
      <c r="AZ846" s="5"/>
      <c r="BA846" s="5"/>
      <c r="BB846" s="5"/>
      <c r="BC846" s="4"/>
      <c r="BD846" s="4"/>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4"/>
      <c r="GG846" s="4"/>
      <c r="GH846" s="5"/>
      <c r="GI846" s="5"/>
      <c r="GJ846" s="5"/>
      <c r="GK846" s="5"/>
      <c r="GL846" s="5"/>
      <c r="GM846" s="5"/>
      <c r="GN846" s="5"/>
      <c r="GO846" s="5"/>
      <c r="GP846" s="5"/>
      <c r="GQ846" s="5"/>
    </row>
    <row r="847" spans="1:199" ht="15.7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4"/>
      <c r="AR847" s="4"/>
      <c r="AS847" s="5"/>
      <c r="AT847" s="4"/>
      <c r="AU847" s="5"/>
      <c r="AV847" s="5"/>
      <c r="AW847" s="5"/>
      <c r="AX847" s="5"/>
      <c r="AY847" s="5"/>
      <c r="AZ847" s="5"/>
      <c r="BA847" s="5"/>
      <c r="BB847" s="5"/>
      <c r="BC847" s="4"/>
      <c r="BD847" s="4"/>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4"/>
      <c r="GG847" s="4"/>
      <c r="GH847" s="5"/>
      <c r="GI847" s="5"/>
      <c r="GJ847" s="5"/>
      <c r="GK847" s="5"/>
      <c r="GL847" s="5"/>
      <c r="GM847" s="5"/>
      <c r="GN847" s="5"/>
      <c r="GO847" s="5"/>
      <c r="GP847" s="5"/>
      <c r="GQ847" s="5"/>
    </row>
    <row r="848" spans="1:199" ht="15.7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4"/>
      <c r="AR848" s="4"/>
      <c r="AS848" s="5"/>
      <c r="AT848" s="4"/>
      <c r="AU848" s="5"/>
      <c r="AV848" s="5"/>
      <c r="AW848" s="5"/>
      <c r="AX848" s="5"/>
      <c r="AY848" s="5"/>
      <c r="AZ848" s="5"/>
      <c r="BA848" s="5"/>
      <c r="BB848" s="5"/>
      <c r="BC848" s="4"/>
      <c r="BD848" s="4"/>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4"/>
      <c r="GG848" s="4"/>
      <c r="GH848" s="5"/>
      <c r="GI848" s="5"/>
      <c r="GJ848" s="5"/>
      <c r="GK848" s="5"/>
      <c r="GL848" s="5"/>
      <c r="GM848" s="5"/>
      <c r="GN848" s="5"/>
      <c r="GO848" s="5"/>
      <c r="GP848" s="5"/>
      <c r="GQ848" s="5"/>
    </row>
    <row r="849" spans="1:199" ht="15.7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4"/>
      <c r="AR849" s="4"/>
      <c r="AS849" s="5"/>
      <c r="AT849" s="4"/>
      <c r="AU849" s="5"/>
      <c r="AV849" s="5"/>
      <c r="AW849" s="5"/>
      <c r="AX849" s="5"/>
      <c r="AY849" s="5"/>
      <c r="AZ849" s="5"/>
      <c r="BA849" s="5"/>
      <c r="BB849" s="5"/>
      <c r="BC849" s="4"/>
      <c r="BD849" s="4"/>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4"/>
      <c r="GG849" s="4"/>
      <c r="GH849" s="5"/>
      <c r="GI849" s="5"/>
      <c r="GJ849" s="5"/>
      <c r="GK849" s="5"/>
      <c r="GL849" s="5"/>
      <c r="GM849" s="5"/>
      <c r="GN849" s="5"/>
      <c r="GO849" s="5"/>
      <c r="GP849" s="5"/>
      <c r="GQ849" s="5"/>
    </row>
    <row r="850" spans="1:199" ht="15.7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4"/>
      <c r="AR850" s="4"/>
      <c r="AS850" s="5"/>
      <c r="AT850" s="4"/>
      <c r="AU850" s="5"/>
      <c r="AV850" s="5"/>
      <c r="AW850" s="5"/>
      <c r="AX850" s="5"/>
      <c r="AY850" s="5"/>
      <c r="AZ850" s="5"/>
      <c r="BA850" s="5"/>
      <c r="BB850" s="5"/>
      <c r="BC850" s="4"/>
      <c r="BD850" s="4"/>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4"/>
      <c r="GG850" s="4"/>
      <c r="GH850" s="5"/>
      <c r="GI850" s="5"/>
      <c r="GJ850" s="5"/>
      <c r="GK850" s="5"/>
      <c r="GL850" s="5"/>
      <c r="GM850" s="5"/>
      <c r="GN850" s="5"/>
      <c r="GO850" s="5"/>
      <c r="GP850" s="5"/>
      <c r="GQ850" s="5"/>
    </row>
    <row r="851" spans="1:199" ht="15.7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4"/>
      <c r="AR851" s="4"/>
      <c r="AS851" s="5"/>
      <c r="AT851" s="4"/>
      <c r="AU851" s="5"/>
      <c r="AV851" s="5"/>
      <c r="AW851" s="5"/>
      <c r="AX851" s="5"/>
      <c r="AY851" s="5"/>
      <c r="AZ851" s="5"/>
      <c r="BA851" s="5"/>
      <c r="BB851" s="5"/>
      <c r="BC851" s="4"/>
      <c r="BD851" s="4"/>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4"/>
      <c r="GG851" s="4"/>
      <c r="GH851" s="5"/>
      <c r="GI851" s="5"/>
      <c r="GJ851" s="5"/>
      <c r="GK851" s="5"/>
      <c r="GL851" s="5"/>
      <c r="GM851" s="5"/>
      <c r="GN851" s="5"/>
      <c r="GO851" s="5"/>
      <c r="GP851" s="5"/>
      <c r="GQ851" s="5"/>
    </row>
    <row r="852" spans="1:199" ht="15.7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4"/>
      <c r="AR852" s="4"/>
      <c r="AS852" s="5"/>
      <c r="AT852" s="4"/>
      <c r="AU852" s="5"/>
      <c r="AV852" s="5"/>
      <c r="AW852" s="5"/>
      <c r="AX852" s="5"/>
      <c r="AY852" s="5"/>
      <c r="AZ852" s="5"/>
      <c r="BA852" s="5"/>
      <c r="BB852" s="5"/>
      <c r="BC852" s="4"/>
      <c r="BD852" s="4"/>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4"/>
      <c r="GG852" s="4"/>
      <c r="GH852" s="5"/>
      <c r="GI852" s="5"/>
      <c r="GJ852" s="5"/>
      <c r="GK852" s="5"/>
      <c r="GL852" s="5"/>
      <c r="GM852" s="5"/>
      <c r="GN852" s="5"/>
      <c r="GO852" s="5"/>
      <c r="GP852" s="5"/>
      <c r="GQ852" s="5"/>
    </row>
    <row r="853" spans="1:199" ht="15.7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4"/>
      <c r="AR853" s="4"/>
      <c r="AS853" s="5"/>
      <c r="AT853" s="4"/>
      <c r="AU853" s="5"/>
      <c r="AV853" s="5"/>
      <c r="AW853" s="5"/>
      <c r="AX853" s="5"/>
      <c r="AY853" s="5"/>
      <c r="AZ853" s="5"/>
      <c r="BA853" s="5"/>
      <c r="BB853" s="5"/>
      <c r="BC853" s="4"/>
      <c r="BD853" s="4"/>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4"/>
      <c r="GG853" s="4"/>
      <c r="GH853" s="5"/>
      <c r="GI853" s="5"/>
      <c r="GJ853" s="5"/>
      <c r="GK853" s="5"/>
      <c r="GL853" s="5"/>
      <c r="GM853" s="5"/>
      <c r="GN853" s="5"/>
      <c r="GO853" s="5"/>
      <c r="GP853" s="5"/>
      <c r="GQ853" s="5"/>
    </row>
    <row r="854" spans="1:199" ht="15.7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4"/>
      <c r="AR854" s="4"/>
      <c r="AS854" s="5"/>
      <c r="AT854" s="4"/>
      <c r="AU854" s="5"/>
      <c r="AV854" s="5"/>
      <c r="AW854" s="5"/>
      <c r="AX854" s="5"/>
      <c r="AY854" s="5"/>
      <c r="AZ854" s="5"/>
      <c r="BA854" s="5"/>
      <c r="BB854" s="5"/>
      <c r="BC854" s="4"/>
      <c r="BD854" s="4"/>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4"/>
      <c r="GG854" s="4"/>
      <c r="GH854" s="5"/>
      <c r="GI854" s="5"/>
      <c r="GJ854" s="5"/>
      <c r="GK854" s="5"/>
      <c r="GL854" s="5"/>
      <c r="GM854" s="5"/>
      <c r="GN854" s="5"/>
      <c r="GO854" s="5"/>
      <c r="GP854" s="5"/>
      <c r="GQ854" s="5"/>
    </row>
    <row r="855" spans="1:199" ht="15.7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4"/>
      <c r="AR855" s="4"/>
      <c r="AS855" s="5"/>
      <c r="AT855" s="4"/>
      <c r="AU855" s="5"/>
      <c r="AV855" s="5"/>
      <c r="AW855" s="5"/>
      <c r="AX855" s="5"/>
      <c r="AY855" s="5"/>
      <c r="AZ855" s="5"/>
      <c r="BA855" s="5"/>
      <c r="BB855" s="5"/>
      <c r="BC855" s="4"/>
      <c r="BD855" s="4"/>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4"/>
      <c r="GG855" s="4"/>
      <c r="GH855" s="5"/>
      <c r="GI855" s="5"/>
      <c r="GJ855" s="5"/>
      <c r="GK855" s="5"/>
      <c r="GL855" s="5"/>
      <c r="GM855" s="5"/>
      <c r="GN855" s="5"/>
      <c r="GO855" s="5"/>
      <c r="GP855" s="5"/>
      <c r="GQ855" s="5"/>
    </row>
    <row r="856" spans="1:199" ht="15.7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4"/>
      <c r="AR856" s="4"/>
      <c r="AS856" s="5"/>
      <c r="AT856" s="4"/>
      <c r="AU856" s="5"/>
      <c r="AV856" s="5"/>
      <c r="AW856" s="5"/>
      <c r="AX856" s="5"/>
      <c r="AY856" s="5"/>
      <c r="AZ856" s="5"/>
      <c r="BA856" s="5"/>
      <c r="BB856" s="5"/>
      <c r="BC856" s="4"/>
      <c r="BD856" s="4"/>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4"/>
      <c r="GG856" s="4"/>
      <c r="GH856" s="5"/>
      <c r="GI856" s="5"/>
      <c r="GJ856" s="5"/>
      <c r="GK856" s="5"/>
      <c r="GL856" s="5"/>
      <c r="GM856" s="5"/>
      <c r="GN856" s="5"/>
      <c r="GO856" s="5"/>
      <c r="GP856" s="5"/>
      <c r="GQ856" s="5"/>
    </row>
    <row r="857" spans="1:199" ht="15.7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4"/>
      <c r="AR857" s="4"/>
      <c r="AS857" s="5"/>
      <c r="AT857" s="4"/>
      <c r="AU857" s="5"/>
      <c r="AV857" s="5"/>
      <c r="AW857" s="5"/>
      <c r="AX857" s="5"/>
      <c r="AY857" s="5"/>
      <c r="AZ857" s="5"/>
      <c r="BA857" s="5"/>
      <c r="BB857" s="5"/>
      <c r="BC857" s="4"/>
      <c r="BD857" s="4"/>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4"/>
      <c r="GG857" s="4"/>
      <c r="GH857" s="5"/>
      <c r="GI857" s="5"/>
      <c r="GJ857" s="5"/>
      <c r="GK857" s="5"/>
      <c r="GL857" s="5"/>
      <c r="GM857" s="5"/>
      <c r="GN857" s="5"/>
      <c r="GO857" s="5"/>
      <c r="GP857" s="5"/>
      <c r="GQ857" s="5"/>
    </row>
    <row r="858" spans="1:199" ht="15.7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4"/>
      <c r="AR858" s="4"/>
      <c r="AS858" s="5"/>
      <c r="AT858" s="4"/>
      <c r="AU858" s="5"/>
      <c r="AV858" s="5"/>
      <c r="AW858" s="5"/>
      <c r="AX858" s="5"/>
      <c r="AY858" s="5"/>
      <c r="AZ858" s="5"/>
      <c r="BA858" s="5"/>
      <c r="BB858" s="5"/>
      <c r="BC858" s="4"/>
      <c r="BD858" s="4"/>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4"/>
      <c r="GG858" s="4"/>
      <c r="GH858" s="5"/>
      <c r="GI858" s="5"/>
      <c r="GJ858" s="5"/>
      <c r="GK858" s="5"/>
      <c r="GL858" s="5"/>
      <c r="GM858" s="5"/>
      <c r="GN858" s="5"/>
      <c r="GO858" s="5"/>
      <c r="GP858" s="5"/>
      <c r="GQ858" s="5"/>
    </row>
    <row r="859" spans="1:199" ht="15.7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4"/>
      <c r="AR859" s="4"/>
      <c r="AS859" s="5"/>
      <c r="AT859" s="4"/>
      <c r="AU859" s="5"/>
      <c r="AV859" s="5"/>
      <c r="AW859" s="5"/>
      <c r="AX859" s="5"/>
      <c r="AY859" s="5"/>
      <c r="AZ859" s="5"/>
      <c r="BA859" s="5"/>
      <c r="BB859" s="5"/>
      <c r="BC859" s="4"/>
      <c r="BD859" s="4"/>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4"/>
      <c r="GG859" s="4"/>
      <c r="GH859" s="5"/>
      <c r="GI859" s="5"/>
      <c r="GJ859" s="5"/>
      <c r="GK859" s="5"/>
      <c r="GL859" s="5"/>
      <c r="GM859" s="5"/>
      <c r="GN859" s="5"/>
      <c r="GO859" s="5"/>
      <c r="GP859" s="5"/>
      <c r="GQ859" s="5"/>
    </row>
    <row r="860" spans="1:199" ht="15.7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4"/>
      <c r="AR860" s="4"/>
      <c r="AS860" s="5"/>
      <c r="AT860" s="4"/>
      <c r="AU860" s="5"/>
      <c r="AV860" s="5"/>
      <c r="AW860" s="5"/>
      <c r="AX860" s="5"/>
      <c r="AY860" s="5"/>
      <c r="AZ860" s="5"/>
      <c r="BA860" s="5"/>
      <c r="BB860" s="5"/>
      <c r="BC860" s="4"/>
      <c r="BD860" s="4"/>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4"/>
      <c r="GG860" s="4"/>
      <c r="GH860" s="5"/>
      <c r="GI860" s="5"/>
      <c r="GJ860" s="5"/>
      <c r="GK860" s="5"/>
      <c r="GL860" s="5"/>
      <c r="GM860" s="5"/>
      <c r="GN860" s="5"/>
      <c r="GO860" s="5"/>
      <c r="GP860" s="5"/>
      <c r="GQ860" s="5"/>
    </row>
    <row r="861" spans="1:199" ht="15.7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4"/>
      <c r="AR861" s="4"/>
      <c r="AS861" s="5"/>
      <c r="AT861" s="4"/>
      <c r="AU861" s="5"/>
      <c r="AV861" s="5"/>
      <c r="AW861" s="5"/>
      <c r="AX861" s="5"/>
      <c r="AY861" s="5"/>
      <c r="AZ861" s="5"/>
      <c r="BA861" s="5"/>
      <c r="BB861" s="5"/>
      <c r="BC861" s="4"/>
      <c r="BD861" s="4"/>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4"/>
      <c r="GG861" s="4"/>
      <c r="GH861" s="5"/>
      <c r="GI861" s="5"/>
      <c r="GJ861" s="5"/>
      <c r="GK861" s="5"/>
      <c r="GL861" s="5"/>
      <c r="GM861" s="5"/>
      <c r="GN861" s="5"/>
      <c r="GO861" s="5"/>
      <c r="GP861" s="5"/>
      <c r="GQ861" s="5"/>
    </row>
    <row r="862" spans="1:199" ht="15.7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4"/>
      <c r="AR862" s="4"/>
      <c r="AS862" s="5"/>
      <c r="AT862" s="4"/>
      <c r="AU862" s="5"/>
      <c r="AV862" s="5"/>
      <c r="AW862" s="5"/>
      <c r="AX862" s="5"/>
      <c r="AY862" s="5"/>
      <c r="AZ862" s="5"/>
      <c r="BA862" s="5"/>
      <c r="BB862" s="5"/>
      <c r="BC862" s="4"/>
      <c r="BD862" s="4"/>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4"/>
      <c r="GG862" s="4"/>
      <c r="GH862" s="5"/>
      <c r="GI862" s="5"/>
      <c r="GJ862" s="5"/>
      <c r="GK862" s="5"/>
      <c r="GL862" s="5"/>
      <c r="GM862" s="5"/>
      <c r="GN862" s="5"/>
      <c r="GO862" s="5"/>
      <c r="GP862" s="5"/>
      <c r="GQ862" s="5"/>
    </row>
    <row r="863" spans="1:199" ht="15.7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4"/>
      <c r="AR863" s="4"/>
      <c r="AS863" s="5"/>
      <c r="AT863" s="4"/>
      <c r="AU863" s="5"/>
      <c r="AV863" s="5"/>
      <c r="AW863" s="5"/>
      <c r="AX863" s="5"/>
      <c r="AY863" s="5"/>
      <c r="AZ863" s="5"/>
      <c r="BA863" s="5"/>
      <c r="BB863" s="5"/>
      <c r="BC863" s="4"/>
      <c r="BD863" s="4"/>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4"/>
      <c r="GG863" s="4"/>
      <c r="GH863" s="5"/>
      <c r="GI863" s="5"/>
      <c r="GJ863" s="5"/>
      <c r="GK863" s="5"/>
      <c r="GL863" s="5"/>
      <c r="GM863" s="5"/>
      <c r="GN863" s="5"/>
      <c r="GO863" s="5"/>
      <c r="GP863" s="5"/>
      <c r="GQ863" s="5"/>
    </row>
    <row r="864" spans="1:199" ht="15.7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4"/>
      <c r="AR864" s="4"/>
      <c r="AS864" s="5"/>
      <c r="AT864" s="4"/>
      <c r="AU864" s="5"/>
      <c r="AV864" s="5"/>
      <c r="AW864" s="5"/>
      <c r="AX864" s="5"/>
      <c r="AY864" s="5"/>
      <c r="AZ864" s="5"/>
      <c r="BA864" s="5"/>
      <c r="BB864" s="5"/>
      <c r="BC864" s="4"/>
      <c r="BD864" s="4"/>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4"/>
      <c r="GG864" s="4"/>
      <c r="GH864" s="5"/>
      <c r="GI864" s="5"/>
      <c r="GJ864" s="5"/>
      <c r="GK864" s="5"/>
      <c r="GL864" s="5"/>
      <c r="GM864" s="5"/>
      <c r="GN864" s="5"/>
      <c r="GO864" s="5"/>
      <c r="GP864" s="5"/>
      <c r="GQ864" s="5"/>
    </row>
    <row r="865" spans="1:199" ht="15.7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4"/>
      <c r="AR865" s="4"/>
      <c r="AS865" s="5"/>
      <c r="AT865" s="4"/>
      <c r="AU865" s="5"/>
      <c r="AV865" s="5"/>
      <c r="AW865" s="5"/>
      <c r="AX865" s="5"/>
      <c r="AY865" s="5"/>
      <c r="AZ865" s="5"/>
      <c r="BA865" s="5"/>
      <c r="BB865" s="5"/>
      <c r="BC865" s="4"/>
      <c r="BD865" s="4"/>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4"/>
      <c r="GG865" s="4"/>
      <c r="GH865" s="5"/>
      <c r="GI865" s="5"/>
      <c r="GJ865" s="5"/>
      <c r="GK865" s="5"/>
      <c r="GL865" s="5"/>
      <c r="GM865" s="5"/>
      <c r="GN865" s="5"/>
      <c r="GO865" s="5"/>
      <c r="GP865" s="5"/>
      <c r="GQ865" s="5"/>
    </row>
    <row r="866" spans="1:199" ht="15.7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4"/>
      <c r="AR866" s="4"/>
      <c r="AS866" s="5"/>
      <c r="AT866" s="4"/>
      <c r="AU866" s="5"/>
      <c r="AV866" s="5"/>
      <c r="AW866" s="5"/>
      <c r="AX866" s="5"/>
      <c r="AY866" s="5"/>
      <c r="AZ866" s="5"/>
      <c r="BA866" s="5"/>
      <c r="BB866" s="5"/>
      <c r="BC866" s="4"/>
      <c r="BD866" s="4"/>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4"/>
      <c r="GG866" s="4"/>
      <c r="GH866" s="5"/>
      <c r="GI866" s="5"/>
      <c r="GJ866" s="5"/>
      <c r="GK866" s="5"/>
      <c r="GL866" s="5"/>
      <c r="GM866" s="5"/>
      <c r="GN866" s="5"/>
      <c r="GO866" s="5"/>
      <c r="GP866" s="5"/>
      <c r="GQ866" s="5"/>
    </row>
    <row r="867" spans="1:199" ht="15.7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4"/>
      <c r="AR867" s="4"/>
      <c r="AS867" s="5"/>
      <c r="AT867" s="4"/>
      <c r="AU867" s="5"/>
      <c r="AV867" s="5"/>
      <c r="AW867" s="5"/>
      <c r="AX867" s="5"/>
      <c r="AY867" s="5"/>
      <c r="AZ867" s="5"/>
      <c r="BA867" s="5"/>
      <c r="BB867" s="5"/>
      <c r="BC867" s="4"/>
      <c r="BD867" s="4"/>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4"/>
      <c r="GG867" s="4"/>
      <c r="GH867" s="5"/>
      <c r="GI867" s="5"/>
      <c r="GJ867" s="5"/>
      <c r="GK867" s="5"/>
      <c r="GL867" s="5"/>
      <c r="GM867" s="5"/>
      <c r="GN867" s="5"/>
      <c r="GO867" s="5"/>
      <c r="GP867" s="5"/>
      <c r="GQ867" s="5"/>
    </row>
    <row r="868" spans="1:199" ht="15.7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4"/>
      <c r="AR868" s="4"/>
      <c r="AS868" s="5"/>
      <c r="AT868" s="4"/>
      <c r="AU868" s="5"/>
      <c r="AV868" s="5"/>
      <c r="AW868" s="5"/>
      <c r="AX868" s="5"/>
      <c r="AY868" s="5"/>
      <c r="AZ868" s="5"/>
      <c r="BA868" s="5"/>
      <c r="BB868" s="5"/>
      <c r="BC868" s="4"/>
      <c r="BD868" s="4"/>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4"/>
      <c r="GG868" s="4"/>
      <c r="GH868" s="5"/>
      <c r="GI868" s="5"/>
      <c r="GJ868" s="5"/>
      <c r="GK868" s="5"/>
      <c r="GL868" s="5"/>
      <c r="GM868" s="5"/>
      <c r="GN868" s="5"/>
      <c r="GO868" s="5"/>
      <c r="GP868" s="5"/>
      <c r="GQ868" s="5"/>
    </row>
    <row r="869" spans="1:199" ht="15.7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4"/>
      <c r="AR869" s="4"/>
      <c r="AS869" s="5"/>
      <c r="AT869" s="4"/>
      <c r="AU869" s="5"/>
      <c r="AV869" s="5"/>
      <c r="AW869" s="5"/>
      <c r="AX869" s="5"/>
      <c r="AY869" s="5"/>
      <c r="AZ869" s="5"/>
      <c r="BA869" s="5"/>
      <c r="BB869" s="5"/>
      <c r="BC869" s="4"/>
      <c r="BD869" s="4"/>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4"/>
      <c r="GG869" s="4"/>
      <c r="GH869" s="5"/>
      <c r="GI869" s="5"/>
      <c r="GJ869" s="5"/>
      <c r="GK869" s="5"/>
      <c r="GL869" s="5"/>
      <c r="GM869" s="5"/>
      <c r="GN869" s="5"/>
      <c r="GO869" s="5"/>
      <c r="GP869" s="5"/>
      <c r="GQ869" s="5"/>
    </row>
    <row r="870" spans="1:199" ht="15.7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4"/>
      <c r="AR870" s="4"/>
      <c r="AS870" s="5"/>
      <c r="AT870" s="4"/>
      <c r="AU870" s="5"/>
      <c r="AV870" s="5"/>
      <c r="AW870" s="5"/>
      <c r="AX870" s="5"/>
      <c r="AY870" s="5"/>
      <c r="AZ870" s="5"/>
      <c r="BA870" s="5"/>
      <c r="BB870" s="5"/>
      <c r="BC870" s="4"/>
      <c r="BD870" s="4"/>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4"/>
      <c r="GG870" s="4"/>
      <c r="GH870" s="5"/>
      <c r="GI870" s="5"/>
      <c r="GJ870" s="5"/>
      <c r="GK870" s="5"/>
      <c r="GL870" s="5"/>
      <c r="GM870" s="5"/>
      <c r="GN870" s="5"/>
      <c r="GO870" s="5"/>
      <c r="GP870" s="5"/>
      <c r="GQ870" s="5"/>
    </row>
    <row r="871" spans="1:199" ht="15.7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4"/>
      <c r="AR871" s="4"/>
      <c r="AS871" s="5"/>
      <c r="AT871" s="4"/>
      <c r="AU871" s="5"/>
      <c r="AV871" s="5"/>
      <c r="AW871" s="5"/>
      <c r="AX871" s="5"/>
      <c r="AY871" s="5"/>
      <c r="AZ871" s="5"/>
      <c r="BA871" s="5"/>
      <c r="BB871" s="5"/>
      <c r="BC871" s="4"/>
      <c r="BD871" s="4"/>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4"/>
      <c r="GG871" s="4"/>
      <c r="GH871" s="5"/>
      <c r="GI871" s="5"/>
      <c r="GJ871" s="5"/>
      <c r="GK871" s="5"/>
      <c r="GL871" s="5"/>
      <c r="GM871" s="5"/>
      <c r="GN871" s="5"/>
      <c r="GO871" s="5"/>
      <c r="GP871" s="5"/>
      <c r="GQ871" s="5"/>
    </row>
    <row r="872" spans="1:199" ht="15.7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4"/>
      <c r="AR872" s="4"/>
      <c r="AS872" s="5"/>
      <c r="AT872" s="4"/>
      <c r="AU872" s="5"/>
      <c r="AV872" s="5"/>
      <c r="AW872" s="5"/>
      <c r="AX872" s="5"/>
      <c r="AY872" s="5"/>
      <c r="AZ872" s="5"/>
      <c r="BA872" s="5"/>
      <c r="BB872" s="5"/>
      <c r="BC872" s="4"/>
      <c r="BD872" s="4"/>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4"/>
      <c r="GG872" s="4"/>
      <c r="GH872" s="5"/>
      <c r="GI872" s="5"/>
      <c r="GJ872" s="5"/>
      <c r="GK872" s="5"/>
      <c r="GL872" s="5"/>
      <c r="GM872" s="5"/>
      <c r="GN872" s="5"/>
      <c r="GO872" s="5"/>
      <c r="GP872" s="5"/>
      <c r="GQ872" s="5"/>
    </row>
    <row r="873" spans="1:199" ht="15.7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4"/>
      <c r="AR873" s="4"/>
      <c r="AS873" s="5"/>
      <c r="AT873" s="4"/>
      <c r="AU873" s="5"/>
      <c r="AV873" s="5"/>
      <c r="AW873" s="5"/>
      <c r="AX873" s="5"/>
      <c r="AY873" s="5"/>
      <c r="AZ873" s="5"/>
      <c r="BA873" s="5"/>
      <c r="BB873" s="5"/>
      <c r="BC873" s="4"/>
      <c r="BD873" s="4"/>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c r="DW873" s="5"/>
      <c r="DX873" s="5"/>
      <c r="DY873" s="5"/>
      <c r="DZ873" s="5"/>
      <c r="EA873" s="5"/>
      <c r="EB873" s="5"/>
      <c r="EC873" s="5"/>
      <c r="ED873" s="5"/>
      <c r="EE873" s="5"/>
      <c r="EF873" s="5"/>
      <c r="EG873" s="5"/>
      <c r="EH873" s="5"/>
      <c r="EI873" s="5"/>
      <c r="EJ873" s="5"/>
      <c r="EK873" s="5"/>
      <c r="EL873" s="5"/>
      <c r="EM873" s="5"/>
      <c r="EN873" s="5"/>
      <c r="EO873" s="5"/>
      <c r="EP873" s="5"/>
      <c r="EQ873" s="5"/>
      <c r="ER873" s="5"/>
      <c r="ES873" s="5"/>
      <c r="ET873" s="5"/>
      <c r="EU873" s="5"/>
      <c r="EV873" s="5"/>
      <c r="EW873" s="5"/>
      <c r="EX873" s="5"/>
      <c r="EY873" s="5"/>
      <c r="EZ873" s="5"/>
      <c r="FA873" s="5"/>
      <c r="FB873" s="5"/>
      <c r="FC873" s="5"/>
      <c r="FD873" s="5"/>
      <c r="FE873" s="5"/>
      <c r="FF873" s="5"/>
      <c r="FG873" s="5"/>
      <c r="FH873" s="5"/>
      <c r="FI873" s="5"/>
      <c r="FJ873" s="5"/>
      <c r="FK873" s="5"/>
      <c r="FL873" s="5"/>
      <c r="FM873" s="5"/>
      <c r="FN873" s="5"/>
      <c r="FO873" s="5"/>
      <c r="FP873" s="5"/>
      <c r="FQ873" s="5"/>
      <c r="FR873" s="5"/>
      <c r="FS873" s="5"/>
      <c r="FT873" s="5"/>
      <c r="FU873" s="5"/>
      <c r="FV873" s="5"/>
      <c r="FW873" s="5"/>
      <c r="FX873" s="5"/>
      <c r="FY873" s="5"/>
      <c r="FZ873" s="5"/>
      <c r="GA873" s="5"/>
      <c r="GB873" s="5"/>
      <c r="GC873" s="5"/>
      <c r="GD873" s="5"/>
      <c r="GE873" s="5"/>
      <c r="GF873" s="4"/>
      <c r="GG873" s="4"/>
      <c r="GH873" s="5"/>
      <c r="GI873" s="5"/>
      <c r="GJ873" s="5"/>
      <c r="GK873" s="5"/>
      <c r="GL873" s="5"/>
      <c r="GM873" s="5"/>
      <c r="GN873" s="5"/>
      <c r="GO873" s="5"/>
      <c r="GP873" s="5"/>
      <c r="GQ873" s="5"/>
    </row>
    <row r="874" spans="1:199" ht="15.7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4"/>
      <c r="AR874" s="4"/>
      <c r="AS874" s="5"/>
      <c r="AT874" s="4"/>
      <c r="AU874" s="5"/>
      <c r="AV874" s="5"/>
      <c r="AW874" s="5"/>
      <c r="AX874" s="5"/>
      <c r="AY874" s="5"/>
      <c r="AZ874" s="5"/>
      <c r="BA874" s="5"/>
      <c r="BB874" s="5"/>
      <c r="BC874" s="4"/>
      <c r="BD874" s="4"/>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4"/>
      <c r="GG874" s="4"/>
      <c r="GH874" s="5"/>
      <c r="GI874" s="5"/>
      <c r="GJ874" s="5"/>
      <c r="GK874" s="5"/>
      <c r="GL874" s="5"/>
      <c r="GM874" s="5"/>
      <c r="GN874" s="5"/>
      <c r="GO874" s="5"/>
      <c r="GP874" s="5"/>
      <c r="GQ874" s="5"/>
    </row>
    <row r="875" spans="1:199" ht="15.7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4"/>
      <c r="AR875" s="4"/>
      <c r="AS875" s="5"/>
      <c r="AT875" s="4"/>
      <c r="AU875" s="5"/>
      <c r="AV875" s="5"/>
      <c r="AW875" s="5"/>
      <c r="AX875" s="5"/>
      <c r="AY875" s="5"/>
      <c r="AZ875" s="5"/>
      <c r="BA875" s="5"/>
      <c r="BB875" s="5"/>
      <c r="BC875" s="4"/>
      <c r="BD875" s="4"/>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4"/>
      <c r="GG875" s="4"/>
      <c r="GH875" s="5"/>
      <c r="GI875" s="5"/>
      <c r="GJ875" s="5"/>
      <c r="GK875" s="5"/>
      <c r="GL875" s="5"/>
      <c r="GM875" s="5"/>
      <c r="GN875" s="5"/>
      <c r="GO875" s="5"/>
      <c r="GP875" s="5"/>
      <c r="GQ875" s="5"/>
    </row>
    <row r="876" spans="1:199" ht="15.7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4"/>
      <c r="AR876" s="4"/>
      <c r="AS876" s="5"/>
      <c r="AT876" s="4"/>
      <c r="AU876" s="5"/>
      <c r="AV876" s="5"/>
      <c r="AW876" s="5"/>
      <c r="AX876" s="5"/>
      <c r="AY876" s="5"/>
      <c r="AZ876" s="5"/>
      <c r="BA876" s="5"/>
      <c r="BB876" s="5"/>
      <c r="BC876" s="4"/>
      <c r="BD876" s="4"/>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4"/>
      <c r="GG876" s="4"/>
      <c r="GH876" s="5"/>
      <c r="GI876" s="5"/>
      <c r="GJ876" s="5"/>
      <c r="GK876" s="5"/>
      <c r="GL876" s="5"/>
      <c r="GM876" s="5"/>
      <c r="GN876" s="5"/>
      <c r="GO876" s="5"/>
      <c r="GP876" s="5"/>
      <c r="GQ876" s="5"/>
    </row>
    <row r="877" spans="1:199" ht="15.7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4"/>
      <c r="AR877" s="4"/>
      <c r="AS877" s="5"/>
      <c r="AT877" s="4"/>
      <c r="AU877" s="5"/>
      <c r="AV877" s="5"/>
      <c r="AW877" s="5"/>
      <c r="AX877" s="5"/>
      <c r="AY877" s="5"/>
      <c r="AZ877" s="5"/>
      <c r="BA877" s="5"/>
      <c r="BB877" s="5"/>
      <c r="BC877" s="4"/>
      <c r="BD877" s="4"/>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4"/>
      <c r="GG877" s="4"/>
      <c r="GH877" s="5"/>
      <c r="GI877" s="5"/>
      <c r="GJ877" s="5"/>
      <c r="GK877" s="5"/>
      <c r="GL877" s="5"/>
      <c r="GM877" s="5"/>
      <c r="GN877" s="5"/>
      <c r="GO877" s="5"/>
      <c r="GP877" s="5"/>
      <c r="GQ877" s="5"/>
    </row>
    <row r="878" spans="1:199" ht="15.7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4"/>
      <c r="AR878" s="4"/>
      <c r="AS878" s="5"/>
      <c r="AT878" s="4"/>
      <c r="AU878" s="5"/>
      <c r="AV878" s="5"/>
      <c r="AW878" s="5"/>
      <c r="AX878" s="5"/>
      <c r="AY878" s="5"/>
      <c r="AZ878" s="5"/>
      <c r="BA878" s="5"/>
      <c r="BB878" s="5"/>
      <c r="BC878" s="4"/>
      <c r="BD878" s="4"/>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4"/>
      <c r="GG878" s="4"/>
      <c r="GH878" s="5"/>
      <c r="GI878" s="5"/>
      <c r="GJ878" s="5"/>
      <c r="GK878" s="5"/>
      <c r="GL878" s="5"/>
      <c r="GM878" s="5"/>
      <c r="GN878" s="5"/>
      <c r="GO878" s="5"/>
      <c r="GP878" s="5"/>
      <c r="GQ878" s="5"/>
    </row>
    <row r="879" spans="1:199" ht="15.7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4"/>
      <c r="AR879" s="4"/>
      <c r="AS879" s="5"/>
      <c r="AT879" s="4"/>
      <c r="AU879" s="5"/>
      <c r="AV879" s="5"/>
      <c r="AW879" s="5"/>
      <c r="AX879" s="5"/>
      <c r="AY879" s="5"/>
      <c r="AZ879" s="5"/>
      <c r="BA879" s="5"/>
      <c r="BB879" s="5"/>
      <c r="BC879" s="4"/>
      <c r="BD879" s="4"/>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4"/>
      <c r="GG879" s="4"/>
      <c r="GH879" s="5"/>
      <c r="GI879" s="5"/>
      <c r="GJ879" s="5"/>
      <c r="GK879" s="5"/>
      <c r="GL879" s="5"/>
      <c r="GM879" s="5"/>
      <c r="GN879" s="5"/>
      <c r="GO879" s="5"/>
      <c r="GP879" s="5"/>
      <c r="GQ879" s="5"/>
    </row>
    <row r="880" spans="1:199" ht="15.7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4"/>
      <c r="AR880" s="4"/>
      <c r="AS880" s="5"/>
      <c r="AT880" s="4"/>
      <c r="AU880" s="5"/>
      <c r="AV880" s="5"/>
      <c r="AW880" s="5"/>
      <c r="AX880" s="5"/>
      <c r="AY880" s="5"/>
      <c r="AZ880" s="5"/>
      <c r="BA880" s="5"/>
      <c r="BB880" s="5"/>
      <c r="BC880" s="4"/>
      <c r="BD880" s="4"/>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4"/>
      <c r="GG880" s="4"/>
      <c r="GH880" s="5"/>
      <c r="GI880" s="5"/>
      <c r="GJ880" s="5"/>
      <c r="GK880" s="5"/>
      <c r="GL880" s="5"/>
      <c r="GM880" s="5"/>
      <c r="GN880" s="5"/>
      <c r="GO880" s="5"/>
      <c r="GP880" s="5"/>
      <c r="GQ880" s="5"/>
    </row>
    <row r="881" spans="1:199" ht="15.7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4"/>
      <c r="AR881" s="4"/>
      <c r="AS881" s="5"/>
      <c r="AT881" s="4"/>
      <c r="AU881" s="5"/>
      <c r="AV881" s="5"/>
      <c r="AW881" s="5"/>
      <c r="AX881" s="5"/>
      <c r="AY881" s="5"/>
      <c r="AZ881" s="5"/>
      <c r="BA881" s="5"/>
      <c r="BB881" s="5"/>
      <c r="BC881" s="4"/>
      <c r="BD881" s="4"/>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4"/>
      <c r="GG881" s="4"/>
      <c r="GH881" s="5"/>
      <c r="GI881" s="5"/>
      <c r="GJ881" s="5"/>
      <c r="GK881" s="5"/>
      <c r="GL881" s="5"/>
      <c r="GM881" s="5"/>
      <c r="GN881" s="5"/>
      <c r="GO881" s="5"/>
      <c r="GP881" s="5"/>
      <c r="GQ881" s="5"/>
    </row>
    <row r="882" spans="1:199" ht="15.7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4"/>
      <c r="AR882" s="4"/>
      <c r="AS882" s="5"/>
      <c r="AT882" s="4"/>
      <c r="AU882" s="5"/>
      <c r="AV882" s="5"/>
      <c r="AW882" s="5"/>
      <c r="AX882" s="5"/>
      <c r="AY882" s="5"/>
      <c r="AZ882" s="5"/>
      <c r="BA882" s="5"/>
      <c r="BB882" s="5"/>
      <c r="BC882" s="4"/>
      <c r="BD882" s="4"/>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4"/>
      <c r="GG882" s="4"/>
      <c r="GH882" s="5"/>
      <c r="GI882" s="5"/>
      <c r="GJ882" s="5"/>
      <c r="GK882" s="5"/>
      <c r="GL882" s="5"/>
      <c r="GM882" s="5"/>
      <c r="GN882" s="5"/>
      <c r="GO882" s="5"/>
      <c r="GP882" s="5"/>
      <c r="GQ882" s="5"/>
    </row>
    <row r="883" spans="1:199" ht="15.7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4"/>
      <c r="AR883" s="4"/>
      <c r="AS883" s="5"/>
      <c r="AT883" s="4"/>
      <c r="AU883" s="5"/>
      <c r="AV883" s="5"/>
      <c r="AW883" s="5"/>
      <c r="AX883" s="5"/>
      <c r="AY883" s="5"/>
      <c r="AZ883" s="5"/>
      <c r="BA883" s="5"/>
      <c r="BB883" s="5"/>
      <c r="BC883" s="4"/>
      <c r="BD883" s="4"/>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4"/>
      <c r="GG883" s="4"/>
      <c r="GH883" s="5"/>
      <c r="GI883" s="5"/>
      <c r="GJ883" s="5"/>
      <c r="GK883" s="5"/>
      <c r="GL883" s="5"/>
      <c r="GM883" s="5"/>
      <c r="GN883" s="5"/>
      <c r="GO883" s="5"/>
      <c r="GP883" s="5"/>
      <c r="GQ883" s="5"/>
    </row>
    <row r="884" spans="1:199" ht="15.7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4"/>
      <c r="AR884" s="4"/>
      <c r="AS884" s="5"/>
      <c r="AT884" s="4"/>
      <c r="AU884" s="5"/>
      <c r="AV884" s="5"/>
      <c r="AW884" s="5"/>
      <c r="AX884" s="5"/>
      <c r="AY884" s="5"/>
      <c r="AZ884" s="5"/>
      <c r="BA884" s="5"/>
      <c r="BB884" s="5"/>
      <c r="BC884" s="4"/>
      <c r="BD884" s="4"/>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4"/>
      <c r="GG884" s="4"/>
      <c r="GH884" s="5"/>
      <c r="GI884" s="5"/>
      <c r="GJ884" s="5"/>
      <c r="GK884" s="5"/>
      <c r="GL884" s="5"/>
      <c r="GM884" s="5"/>
      <c r="GN884" s="5"/>
      <c r="GO884" s="5"/>
      <c r="GP884" s="5"/>
      <c r="GQ884" s="5"/>
    </row>
    <row r="885" spans="1:199" ht="15.7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4"/>
      <c r="AR885" s="4"/>
      <c r="AS885" s="5"/>
      <c r="AT885" s="4"/>
      <c r="AU885" s="5"/>
      <c r="AV885" s="5"/>
      <c r="AW885" s="5"/>
      <c r="AX885" s="5"/>
      <c r="AY885" s="5"/>
      <c r="AZ885" s="5"/>
      <c r="BA885" s="5"/>
      <c r="BB885" s="5"/>
      <c r="BC885" s="4"/>
      <c r="BD885" s="4"/>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4"/>
      <c r="GG885" s="4"/>
      <c r="GH885" s="5"/>
      <c r="GI885" s="5"/>
      <c r="GJ885" s="5"/>
      <c r="GK885" s="5"/>
      <c r="GL885" s="5"/>
      <c r="GM885" s="5"/>
      <c r="GN885" s="5"/>
      <c r="GO885" s="5"/>
      <c r="GP885" s="5"/>
      <c r="GQ885" s="5"/>
    </row>
    <row r="886" spans="1:199" ht="15.7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4"/>
      <c r="AR886" s="4"/>
      <c r="AS886" s="5"/>
      <c r="AT886" s="4"/>
      <c r="AU886" s="5"/>
      <c r="AV886" s="5"/>
      <c r="AW886" s="5"/>
      <c r="AX886" s="5"/>
      <c r="AY886" s="5"/>
      <c r="AZ886" s="5"/>
      <c r="BA886" s="5"/>
      <c r="BB886" s="5"/>
      <c r="BC886" s="4"/>
      <c r="BD886" s="4"/>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4"/>
      <c r="GG886" s="4"/>
      <c r="GH886" s="5"/>
      <c r="GI886" s="5"/>
      <c r="GJ886" s="5"/>
      <c r="GK886" s="5"/>
      <c r="GL886" s="5"/>
      <c r="GM886" s="5"/>
      <c r="GN886" s="5"/>
      <c r="GO886" s="5"/>
      <c r="GP886" s="5"/>
      <c r="GQ886" s="5"/>
    </row>
    <row r="887" spans="1:199" ht="15.7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4"/>
      <c r="AR887" s="4"/>
      <c r="AS887" s="5"/>
      <c r="AT887" s="4"/>
      <c r="AU887" s="5"/>
      <c r="AV887" s="5"/>
      <c r="AW887" s="5"/>
      <c r="AX887" s="5"/>
      <c r="AY887" s="5"/>
      <c r="AZ887" s="5"/>
      <c r="BA887" s="5"/>
      <c r="BB887" s="5"/>
      <c r="BC887" s="4"/>
      <c r="BD887" s="4"/>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4"/>
      <c r="GG887" s="4"/>
      <c r="GH887" s="5"/>
      <c r="GI887" s="5"/>
      <c r="GJ887" s="5"/>
      <c r="GK887" s="5"/>
      <c r="GL887" s="5"/>
      <c r="GM887" s="5"/>
      <c r="GN887" s="5"/>
      <c r="GO887" s="5"/>
      <c r="GP887" s="5"/>
      <c r="GQ887" s="5"/>
    </row>
    <row r="888" spans="1:199" ht="15.7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4"/>
      <c r="AR888" s="4"/>
      <c r="AS888" s="5"/>
      <c r="AT888" s="4"/>
      <c r="AU888" s="5"/>
      <c r="AV888" s="5"/>
      <c r="AW888" s="5"/>
      <c r="AX888" s="5"/>
      <c r="AY888" s="5"/>
      <c r="AZ888" s="5"/>
      <c r="BA888" s="5"/>
      <c r="BB888" s="5"/>
      <c r="BC888" s="4"/>
      <c r="BD888" s="4"/>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4"/>
      <c r="GG888" s="4"/>
      <c r="GH888" s="5"/>
      <c r="GI888" s="5"/>
      <c r="GJ888" s="5"/>
      <c r="GK888" s="5"/>
      <c r="GL888" s="5"/>
      <c r="GM888" s="5"/>
      <c r="GN888" s="5"/>
      <c r="GO888" s="5"/>
      <c r="GP888" s="5"/>
      <c r="GQ888" s="5"/>
    </row>
    <row r="889" spans="1:199" ht="15.7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4"/>
      <c r="AR889" s="4"/>
      <c r="AS889" s="5"/>
      <c r="AT889" s="4"/>
      <c r="AU889" s="5"/>
      <c r="AV889" s="5"/>
      <c r="AW889" s="5"/>
      <c r="AX889" s="5"/>
      <c r="AY889" s="5"/>
      <c r="AZ889" s="5"/>
      <c r="BA889" s="5"/>
      <c r="BB889" s="5"/>
      <c r="BC889" s="4"/>
      <c r="BD889" s="4"/>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4"/>
      <c r="GG889" s="4"/>
      <c r="GH889" s="5"/>
      <c r="GI889" s="5"/>
      <c r="GJ889" s="5"/>
      <c r="GK889" s="5"/>
      <c r="GL889" s="5"/>
      <c r="GM889" s="5"/>
      <c r="GN889" s="5"/>
      <c r="GO889" s="5"/>
      <c r="GP889" s="5"/>
      <c r="GQ889" s="5"/>
    </row>
    <row r="890" spans="1:199" ht="15.7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4"/>
      <c r="AR890" s="4"/>
      <c r="AS890" s="5"/>
      <c r="AT890" s="4"/>
      <c r="AU890" s="5"/>
      <c r="AV890" s="5"/>
      <c r="AW890" s="5"/>
      <c r="AX890" s="5"/>
      <c r="AY890" s="5"/>
      <c r="AZ890" s="5"/>
      <c r="BA890" s="5"/>
      <c r="BB890" s="5"/>
      <c r="BC890" s="4"/>
      <c r="BD890" s="4"/>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4"/>
      <c r="GG890" s="4"/>
      <c r="GH890" s="5"/>
      <c r="GI890" s="5"/>
      <c r="GJ890" s="5"/>
      <c r="GK890" s="5"/>
      <c r="GL890" s="5"/>
      <c r="GM890" s="5"/>
      <c r="GN890" s="5"/>
      <c r="GO890" s="5"/>
      <c r="GP890" s="5"/>
      <c r="GQ890" s="5"/>
    </row>
    <row r="891" spans="1:199" ht="15.7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4"/>
      <c r="AR891" s="4"/>
      <c r="AS891" s="5"/>
      <c r="AT891" s="4"/>
      <c r="AU891" s="5"/>
      <c r="AV891" s="5"/>
      <c r="AW891" s="5"/>
      <c r="AX891" s="5"/>
      <c r="AY891" s="5"/>
      <c r="AZ891" s="5"/>
      <c r="BA891" s="5"/>
      <c r="BB891" s="5"/>
      <c r="BC891" s="4"/>
      <c r="BD891" s="4"/>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4"/>
      <c r="GG891" s="4"/>
      <c r="GH891" s="5"/>
      <c r="GI891" s="5"/>
      <c r="GJ891" s="5"/>
      <c r="GK891" s="5"/>
      <c r="GL891" s="5"/>
      <c r="GM891" s="5"/>
      <c r="GN891" s="5"/>
      <c r="GO891" s="5"/>
      <c r="GP891" s="5"/>
      <c r="GQ891" s="5"/>
    </row>
    <row r="892" spans="1:199" ht="15.7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4"/>
      <c r="AR892" s="4"/>
      <c r="AS892" s="5"/>
      <c r="AT892" s="4"/>
      <c r="AU892" s="5"/>
      <c r="AV892" s="5"/>
      <c r="AW892" s="5"/>
      <c r="AX892" s="5"/>
      <c r="AY892" s="5"/>
      <c r="AZ892" s="5"/>
      <c r="BA892" s="5"/>
      <c r="BB892" s="5"/>
      <c r="BC892" s="4"/>
      <c r="BD892" s="4"/>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4"/>
      <c r="GG892" s="4"/>
      <c r="GH892" s="5"/>
      <c r="GI892" s="5"/>
      <c r="GJ892" s="5"/>
      <c r="GK892" s="5"/>
      <c r="GL892" s="5"/>
      <c r="GM892" s="5"/>
      <c r="GN892" s="5"/>
      <c r="GO892" s="5"/>
      <c r="GP892" s="5"/>
      <c r="GQ892" s="5"/>
    </row>
    <row r="893" spans="1:199" ht="15.7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4"/>
      <c r="AR893" s="4"/>
      <c r="AS893" s="5"/>
      <c r="AT893" s="4"/>
      <c r="AU893" s="5"/>
      <c r="AV893" s="5"/>
      <c r="AW893" s="5"/>
      <c r="AX893" s="5"/>
      <c r="AY893" s="5"/>
      <c r="AZ893" s="5"/>
      <c r="BA893" s="5"/>
      <c r="BB893" s="5"/>
      <c r="BC893" s="4"/>
      <c r="BD893" s="4"/>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4"/>
      <c r="GG893" s="4"/>
      <c r="GH893" s="5"/>
      <c r="GI893" s="5"/>
      <c r="GJ893" s="5"/>
      <c r="GK893" s="5"/>
      <c r="GL893" s="5"/>
      <c r="GM893" s="5"/>
      <c r="GN893" s="5"/>
      <c r="GO893" s="5"/>
      <c r="GP893" s="5"/>
      <c r="GQ893" s="5"/>
    </row>
    <row r="894" spans="1:199" ht="15.7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4"/>
      <c r="AR894" s="4"/>
      <c r="AS894" s="5"/>
      <c r="AT894" s="4"/>
      <c r="AU894" s="5"/>
      <c r="AV894" s="5"/>
      <c r="AW894" s="5"/>
      <c r="AX894" s="5"/>
      <c r="AY894" s="5"/>
      <c r="AZ894" s="5"/>
      <c r="BA894" s="5"/>
      <c r="BB894" s="5"/>
      <c r="BC894" s="4"/>
      <c r="BD894" s="4"/>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4"/>
      <c r="GG894" s="4"/>
      <c r="GH894" s="5"/>
      <c r="GI894" s="5"/>
      <c r="GJ894" s="5"/>
      <c r="GK894" s="5"/>
      <c r="GL894" s="5"/>
      <c r="GM894" s="5"/>
      <c r="GN894" s="5"/>
      <c r="GO894" s="5"/>
      <c r="GP894" s="5"/>
      <c r="GQ894" s="5"/>
    </row>
    <row r="895" spans="1:199" ht="15.7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4"/>
      <c r="AR895" s="4"/>
      <c r="AS895" s="5"/>
      <c r="AT895" s="4"/>
      <c r="AU895" s="5"/>
      <c r="AV895" s="5"/>
      <c r="AW895" s="5"/>
      <c r="AX895" s="5"/>
      <c r="AY895" s="5"/>
      <c r="AZ895" s="5"/>
      <c r="BA895" s="5"/>
      <c r="BB895" s="5"/>
      <c r="BC895" s="4"/>
      <c r="BD895" s="4"/>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4"/>
      <c r="GG895" s="4"/>
      <c r="GH895" s="5"/>
      <c r="GI895" s="5"/>
      <c r="GJ895" s="5"/>
      <c r="GK895" s="5"/>
      <c r="GL895" s="5"/>
      <c r="GM895" s="5"/>
      <c r="GN895" s="5"/>
      <c r="GO895" s="5"/>
      <c r="GP895" s="5"/>
      <c r="GQ895" s="5"/>
    </row>
    <row r="896" spans="1:199" ht="15.7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4"/>
      <c r="AR896" s="4"/>
      <c r="AS896" s="5"/>
      <c r="AT896" s="4"/>
      <c r="AU896" s="5"/>
      <c r="AV896" s="5"/>
      <c r="AW896" s="5"/>
      <c r="AX896" s="5"/>
      <c r="AY896" s="5"/>
      <c r="AZ896" s="5"/>
      <c r="BA896" s="5"/>
      <c r="BB896" s="5"/>
      <c r="BC896" s="4"/>
      <c r="BD896" s="4"/>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4"/>
      <c r="GG896" s="4"/>
      <c r="GH896" s="5"/>
      <c r="GI896" s="5"/>
      <c r="GJ896" s="5"/>
      <c r="GK896" s="5"/>
      <c r="GL896" s="5"/>
      <c r="GM896" s="5"/>
      <c r="GN896" s="5"/>
      <c r="GO896" s="5"/>
      <c r="GP896" s="5"/>
      <c r="GQ896" s="5"/>
    </row>
    <row r="897" spans="1:199" ht="15.7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4"/>
      <c r="AR897" s="4"/>
      <c r="AS897" s="5"/>
      <c r="AT897" s="4"/>
      <c r="AU897" s="5"/>
      <c r="AV897" s="5"/>
      <c r="AW897" s="5"/>
      <c r="AX897" s="5"/>
      <c r="AY897" s="5"/>
      <c r="AZ897" s="5"/>
      <c r="BA897" s="5"/>
      <c r="BB897" s="5"/>
      <c r="BC897" s="4"/>
      <c r="BD897" s="4"/>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4"/>
      <c r="GG897" s="4"/>
      <c r="GH897" s="5"/>
      <c r="GI897" s="5"/>
      <c r="GJ897" s="5"/>
      <c r="GK897" s="5"/>
      <c r="GL897" s="5"/>
      <c r="GM897" s="5"/>
      <c r="GN897" s="5"/>
      <c r="GO897" s="5"/>
      <c r="GP897" s="5"/>
      <c r="GQ897" s="5"/>
    </row>
    <row r="898" spans="1:199" ht="15.7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4"/>
      <c r="AR898" s="4"/>
      <c r="AS898" s="5"/>
      <c r="AT898" s="4"/>
      <c r="AU898" s="5"/>
      <c r="AV898" s="5"/>
      <c r="AW898" s="5"/>
      <c r="AX898" s="5"/>
      <c r="AY898" s="5"/>
      <c r="AZ898" s="5"/>
      <c r="BA898" s="5"/>
      <c r="BB898" s="5"/>
      <c r="BC898" s="4"/>
      <c r="BD898" s="4"/>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4"/>
      <c r="GG898" s="4"/>
      <c r="GH898" s="5"/>
      <c r="GI898" s="5"/>
      <c r="GJ898" s="5"/>
      <c r="GK898" s="5"/>
      <c r="GL898" s="5"/>
      <c r="GM898" s="5"/>
      <c r="GN898" s="5"/>
      <c r="GO898" s="5"/>
      <c r="GP898" s="5"/>
      <c r="GQ898" s="5"/>
    </row>
    <row r="899" spans="1:199" ht="15.7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4"/>
      <c r="AR899" s="4"/>
      <c r="AS899" s="5"/>
      <c r="AT899" s="4"/>
      <c r="AU899" s="5"/>
      <c r="AV899" s="5"/>
      <c r="AW899" s="5"/>
      <c r="AX899" s="5"/>
      <c r="AY899" s="5"/>
      <c r="AZ899" s="5"/>
      <c r="BA899" s="5"/>
      <c r="BB899" s="5"/>
      <c r="BC899" s="4"/>
      <c r="BD899" s="4"/>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4"/>
      <c r="GG899" s="4"/>
      <c r="GH899" s="5"/>
      <c r="GI899" s="5"/>
      <c r="GJ899" s="5"/>
      <c r="GK899" s="5"/>
      <c r="GL899" s="5"/>
      <c r="GM899" s="5"/>
      <c r="GN899" s="5"/>
      <c r="GO899" s="5"/>
      <c r="GP899" s="5"/>
      <c r="GQ899" s="5"/>
    </row>
    <row r="900" spans="1:199" ht="15.7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4"/>
      <c r="AR900" s="4"/>
      <c r="AS900" s="5"/>
      <c r="AT900" s="4"/>
      <c r="AU900" s="5"/>
      <c r="AV900" s="5"/>
      <c r="AW900" s="5"/>
      <c r="AX900" s="5"/>
      <c r="AY900" s="5"/>
      <c r="AZ900" s="5"/>
      <c r="BA900" s="5"/>
      <c r="BB900" s="5"/>
      <c r="BC900" s="4"/>
      <c r="BD900" s="4"/>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4"/>
      <c r="GG900" s="4"/>
      <c r="GH900" s="5"/>
      <c r="GI900" s="5"/>
      <c r="GJ900" s="5"/>
      <c r="GK900" s="5"/>
      <c r="GL900" s="5"/>
      <c r="GM900" s="5"/>
      <c r="GN900" s="5"/>
      <c r="GO900" s="5"/>
      <c r="GP900" s="5"/>
      <c r="GQ900" s="5"/>
    </row>
    <row r="901" spans="1:199" ht="15.7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4"/>
      <c r="AR901" s="4"/>
      <c r="AS901" s="5"/>
      <c r="AT901" s="4"/>
      <c r="AU901" s="5"/>
      <c r="AV901" s="5"/>
      <c r="AW901" s="5"/>
      <c r="AX901" s="5"/>
      <c r="AY901" s="5"/>
      <c r="AZ901" s="5"/>
      <c r="BA901" s="5"/>
      <c r="BB901" s="5"/>
      <c r="BC901" s="4"/>
      <c r="BD901" s="4"/>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4"/>
      <c r="GG901" s="4"/>
      <c r="GH901" s="5"/>
      <c r="GI901" s="5"/>
      <c r="GJ901" s="5"/>
      <c r="GK901" s="5"/>
      <c r="GL901" s="5"/>
      <c r="GM901" s="5"/>
      <c r="GN901" s="5"/>
      <c r="GO901" s="5"/>
      <c r="GP901" s="5"/>
      <c r="GQ901" s="5"/>
    </row>
    <row r="902" spans="1:199" ht="15.7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4"/>
      <c r="AR902" s="4"/>
      <c r="AS902" s="5"/>
      <c r="AT902" s="4"/>
      <c r="AU902" s="5"/>
      <c r="AV902" s="5"/>
      <c r="AW902" s="5"/>
      <c r="AX902" s="5"/>
      <c r="AY902" s="5"/>
      <c r="AZ902" s="5"/>
      <c r="BA902" s="5"/>
      <c r="BB902" s="5"/>
      <c r="BC902" s="4"/>
      <c r="BD902" s="4"/>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4"/>
      <c r="GG902" s="4"/>
      <c r="GH902" s="5"/>
      <c r="GI902" s="5"/>
      <c r="GJ902" s="5"/>
      <c r="GK902" s="5"/>
      <c r="GL902" s="5"/>
      <c r="GM902" s="5"/>
      <c r="GN902" s="5"/>
      <c r="GO902" s="5"/>
      <c r="GP902" s="5"/>
      <c r="GQ902" s="5"/>
    </row>
    <row r="903" spans="1:199" ht="15.7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4"/>
      <c r="AR903" s="4"/>
      <c r="AS903" s="5"/>
      <c r="AT903" s="4"/>
      <c r="AU903" s="5"/>
      <c r="AV903" s="5"/>
      <c r="AW903" s="5"/>
      <c r="AX903" s="5"/>
      <c r="AY903" s="5"/>
      <c r="AZ903" s="5"/>
      <c r="BA903" s="5"/>
      <c r="BB903" s="5"/>
      <c r="BC903" s="4"/>
      <c r="BD903" s="4"/>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4"/>
      <c r="GG903" s="4"/>
      <c r="GH903" s="5"/>
      <c r="GI903" s="5"/>
      <c r="GJ903" s="5"/>
      <c r="GK903" s="5"/>
      <c r="GL903" s="5"/>
      <c r="GM903" s="5"/>
      <c r="GN903" s="5"/>
      <c r="GO903" s="5"/>
      <c r="GP903" s="5"/>
      <c r="GQ903" s="5"/>
    </row>
    <row r="904" spans="1:199" ht="15.7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4"/>
      <c r="AR904" s="4"/>
      <c r="AS904" s="5"/>
      <c r="AT904" s="4"/>
      <c r="AU904" s="5"/>
      <c r="AV904" s="5"/>
      <c r="AW904" s="5"/>
      <c r="AX904" s="5"/>
      <c r="AY904" s="5"/>
      <c r="AZ904" s="5"/>
      <c r="BA904" s="5"/>
      <c r="BB904" s="5"/>
      <c r="BC904" s="4"/>
      <c r="BD904" s="4"/>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c r="DA904" s="5"/>
      <c r="DB904" s="5"/>
      <c r="DC904" s="5"/>
      <c r="DD904" s="5"/>
      <c r="DE904" s="5"/>
      <c r="DF904" s="5"/>
      <c r="DG904" s="5"/>
      <c r="DH904" s="5"/>
      <c r="DI904" s="5"/>
      <c r="DJ904" s="5"/>
      <c r="DK904" s="5"/>
      <c r="DL904" s="5"/>
      <c r="DM904" s="5"/>
      <c r="DN904" s="5"/>
      <c r="DO904" s="5"/>
      <c r="DP904" s="5"/>
      <c r="DQ904" s="5"/>
      <c r="DR904" s="5"/>
      <c r="DS904" s="5"/>
      <c r="DT904" s="5"/>
      <c r="DU904" s="5"/>
      <c r="DV904" s="5"/>
      <c r="DW904" s="5"/>
      <c r="DX904" s="5"/>
      <c r="DY904" s="5"/>
      <c r="DZ904" s="5"/>
      <c r="EA904" s="5"/>
      <c r="EB904" s="5"/>
      <c r="EC904" s="5"/>
      <c r="ED904" s="5"/>
      <c r="EE904" s="5"/>
      <c r="EF904" s="5"/>
      <c r="EG904" s="5"/>
      <c r="EH904" s="5"/>
      <c r="EI904" s="5"/>
      <c r="EJ904" s="5"/>
      <c r="EK904" s="5"/>
      <c r="EL904" s="5"/>
      <c r="EM904" s="5"/>
      <c r="EN904" s="5"/>
      <c r="EO904" s="5"/>
      <c r="EP904" s="5"/>
      <c r="EQ904" s="5"/>
      <c r="ER904" s="5"/>
      <c r="ES904" s="5"/>
      <c r="ET904" s="5"/>
      <c r="EU904" s="5"/>
      <c r="EV904" s="5"/>
      <c r="EW904" s="5"/>
      <c r="EX904" s="5"/>
      <c r="EY904" s="5"/>
      <c r="EZ904" s="5"/>
      <c r="FA904" s="5"/>
      <c r="FB904" s="5"/>
      <c r="FC904" s="5"/>
      <c r="FD904" s="5"/>
      <c r="FE904" s="5"/>
      <c r="FF904" s="5"/>
      <c r="FG904" s="5"/>
      <c r="FH904" s="5"/>
      <c r="FI904" s="5"/>
      <c r="FJ904" s="5"/>
      <c r="FK904" s="5"/>
      <c r="FL904" s="5"/>
      <c r="FM904" s="5"/>
      <c r="FN904" s="5"/>
      <c r="FO904" s="5"/>
      <c r="FP904" s="5"/>
      <c r="FQ904" s="5"/>
      <c r="FR904" s="5"/>
      <c r="FS904" s="5"/>
      <c r="FT904" s="5"/>
      <c r="FU904" s="5"/>
      <c r="FV904" s="5"/>
      <c r="FW904" s="5"/>
      <c r="FX904" s="5"/>
      <c r="FY904" s="5"/>
      <c r="FZ904" s="5"/>
      <c r="GA904" s="5"/>
      <c r="GB904" s="5"/>
      <c r="GC904" s="5"/>
      <c r="GD904" s="5"/>
      <c r="GE904" s="5"/>
      <c r="GF904" s="4"/>
      <c r="GG904" s="4"/>
      <c r="GH904" s="5"/>
      <c r="GI904" s="5"/>
      <c r="GJ904" s="5"/>
      <c r="GK904" s="5"/>
      <c r="GL904" s="5"/>
      <c r="GM904" s="5"/>
      <c r="GN904" s="5"/>
      <c r="GO904" s="5"/>
      <c r="GP904" s="5"/>
      <c r="GQ904" s="5"/>
    </row>
    <row r="905" spans="1:199" ht="15.7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4"/>
      <c r="AR905" s="4"/>
      <c r="AS905" s="5"/>
      <c r="AT905" s="4"/>
      <c r="AU905" s="5"/>
      <c r="AV905" s="5"/>
      <c r="AW905" s="5"/>
      <c r="AX905" s="5"/>
      <c r="AY905" s="5"/>
      <c r="AZ905" s="5"/>
      <c r="BA905" s="5"/>
      <c r="BB905" s="5"/>
      <c r="BC905" s="4"/>
      <c r="BD905" s="4"/>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c r="DA905" s="5"/>
      <c r="DB905" s="5"/>
      <c r="DC905" s="5"/>
      <c r="DD905" s="5"/>
      <c r="DE905" s="5"/>
      <c r="DF905" s="5"/>
      <c r="DG905" s="5"/>
      <c r="DH905" s="5"/>
      <c r="DI905" s="5"/>
      <c r="DJ905" s="5"/>
      <c r="DK905" s="5"/>
      <c r="DL905" s="5"/>
      <c r="DM905" s="5"/>
      <c r="DN905" s="5"/>
      <c r="DO905" s="5"/>
      <c r="DP905" s="5"/>
      <c r="DQ905" s="5"/>
      <c r="DR905" s="5"/>
      <c r="DS905" s="5"/>
      <c r="DT905" s="5"/>
      <c r="DU905" s="5"/>
      <c r="DV905" s="5"/>
      <c r="DW905" s="5"/>
      <c r="DX905" s="5"/>
      <c r="DY905" s="5"/>
      <c r="DZ905" s="5"/>
      <c r="EA905" s="5"/>
      <c r="EB905" s="5"/>
      <c r="EC905" s="5"/>
      <c r="ED905" s="5"/>
      <c r="EE905" s="5"/>
      <c r="EF905" s="5"/>
      <c r="EG905" s="5"/>
      <c r="EH905" s="5"/>
      <c r="EI905" s="5"/>
      <c r="EJ905" s="5"/>
      <c r="EK905" s="5"/>
      <c r="EL905" s="5"/>
      <c r="EM905" s="5"/>
      <c r="EN905" s="5"/>
      <c r="EO905" s="5"/>
      <c r="EP905" s="5"/>
      <c r="EQ905" s="5"/>
      <c r="ER905" s="5"/>
      <c r="ES905" s="5"/>
      <c r="ET905" s="5"/>
      <c r="EU905" s="5"/>
      <c r="EV905" s="5"/>
      <c r="EW905" s="5"/>
      <c r="EX905" s="5"/>
      <c r="EY905" s="5"/>
      <c r="EZ905" s="5"/>
      <c r="FA905" s="5"/>
      <c r="FB905" s="5"/>
      <c r="FC905" s="5"/>
      <c r="FD905" s="5"/>
      <c r="FE905" s="5"/>
      <c r="FF905" s="5"/>
      <c r="FG905" s="5"/>
      <c r="FH905" s="5"/>
      <c r="FI905" s="5"/>
      <c r="FJ905" s="5"/>
      <c r="FK905" s="5"/>
      <c r="FL905" s="5"/>
      <c r="FM905" s="5"/>
      <c r="FN905" s="5"/>
      <c r="FO905" s="5"/>
      <c r="FP905" s="5"/>
      <c r="FQ905" s="5"/>
      <c r="FR905" s="5"/>
      <c r="FS905" s="5"/>
      <c r="FT905" s="5"/>
      <c r="FU905" s="5"/>
      <c r="FV905" s="5"/>
      <c r="FW905" s="5"/>
      <c r="FX905" s="5"/>
      <c r="FY905" s="5"/>
      <c r="FZ905" s="5"/>
      <c r="GA905" s="5"/>
      <c r="GB905" s="5"/>
      <c r="GC905" s="5"/>
      <c r="GD905" s="5"/>
      <c r="GE905" s="5"/>
      <c r="GF905" s="4"/>
      <c r="GG905" s="4"/>
      <c r="GH905" s="5"/>
      <c r="GI905" s="5"/>
      <c r="GJ905" s="5"/>
      <c r="GK905" s="5"/>
      <c r="GL905" s="5"/>
      <c r="GM905" s="5"/>
      <c r="GN905" s="5"/>
      <c r="GO905" s="5"/>
      <c r="GP905" s="5"/>
      <c r="GQ905" s="5"/>
    </row>
    <row r="906" spans="1:199" ht="15.7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4"/>
      <c r="AR906" s="4"/>
      <c r="AS906" s="5"/>
      <c r="AT906" s="4"/>
      <c r="AU906" s="5"/>
      <c r="AV906" s="5"/>
      <c r="AW906" s="5"/>
      <c r="AX906" s="5"/>
      <c r="AY906" s="5"/>
      <c r="AZ906" s="5"/>
      <c r="BA906" s="5"/>
      <c r="BB906" s="5"/>
      <c r="BC906" s="4"/>
      <c r="BD906" s="4"/>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4"/>
      <c r="GG906" s="4"/>
      <c r="GH906" s="5"/>
      <c r="GI906" s="5"/>
      <c r="GJ906" s="5"/>
      <c r="GK906" s="5"/>
      <c r="GL906" s="5"/>
      <c r="GM906" s="5"/>
      <c r="GN906" s="5"/>
      <c r="GO906" s="5"/>
      <c r="GP906" s="5"/>
      <c r="GQ906" s="5"/>
    </row>
    <row r="907" spans="1:199" ht="15.7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4"/>
      <c r="AR907" s="4"/>
      <c r="AS907" s="5"/>
      <c r="AT907" s="4"/>
      <c r="AU907" s="5"/>
      <c r="AV907" s="5"/>
      <c r="AW907" s="5"/>
      <c r="AX907" s="5"/>
      <c r="AY907" s="5"/>
      <c r="AZ907" s="5"/>
      <c r="BA907" s="5"/>
      <c r="BB907" s="5"/>
      <c r="BC907" s="4"/>
      <c r="BD907" s="4"/>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4"/>
      <c r="GG907" s="4"/>
      <c r="GH907" s="5"/>
      <c r="GI907" s="5"/>
      <c r="GJ907" s="5"/>
      <c r="GK907" s="5"/>
      <c r="GL907" s="5"/>
      <c r="GM907" s="5"/>
      <c r="GN907" s="5"/>
      <c r="GO907" s="5"/>
      <c r="GP907" s="5"/>
      <c r="GQ907" s="5"/>
    </row>
    <row r="908" spans="1:199" ht="15.7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4"/>
      <c r="AR908" s="4"/>
      <c r="AS908" s="5"/>
      <c r="AT908" s="4"/>
      <c r="AU908" s="5"/>
      <c r="AV908" s="5"/>
      <c r="AW908" s="5"/>
      <c r="AX908" s="5"/>
      <c r="AY908" s="5"/>
      <c r="AZ908" s="5"/>
      <c r="BA908" s="5"/>
      <c r="BB908" s="5"/>
      <c r="BC908" s="4"/>
      <c r="BD908" s="4"/>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4"/>
      <c r="GG908" s="4"/>
      <c r="GH908" s="5"/>
      <c r="GI908" s="5"/>
      <c r="GJ908" s="5"/>
      <c r="GK908" s="5"/>
      <c r="GL908" s="5"/>
      <c r="GM908" s="5"/>
      <c r="GN908" s="5"/>
      <c r="GO908" s="5"/>
      <c r="GP908" s="5"/>
      <c r="GQ908" s="5"/>
    </row>
    <row r="909" spans="1:199" ht="15.7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4"/>
      <c r="AR909" s="4"/>
      <c r="AS909" s="5"/>
      <c r="AT909" s="4"/>
      <c r="AU909" s="5"/>
      <c r="AV909" s="5"/>
      <c r="AW909" s="5"/>
      <c r="AX909" s="5"/>
      <c r="AY909" s="5"/>
      <c r="AZ909" s="5"/>
      <c r="BA909" s="5"/>
      <c r="BB909" s="5"/>
      <c r="BC909" s="4"/>
      <c r="BD909" s="4"/>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4"/>
      <c r="GG909" s="4"/>
      <c r="GH909" s="5"/>
      <c r="GI909" s="5"/>
      <c r="GJ909" s="5"/>
      <c r="GK909" s="5"/>
      <c r="GL909" s="5"/>
      <c r="GM909" s="5"/>
      <c r="GN909" s="5"/>
      <c r="GO909" s="5"/>
      <c r="GP909" s="5"/>
      <c r="GQ909" s="5"/>
    </row>
    <row r="910" spans="1:199" ht="15.7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4"/>
      <c r="AR910" s="4"/>
      <c r="AS910" s="5"/>
      <c r="AT910" s="4"/>
      <c r="AU910" s="5"/>
      <c r="AV910" s="5"/>
      <c r="AW910" s="5"/>
      <c r="AX910" s="5"/>
      <c r="AY910" s="5"/>
      <c r="AZ910" s="5"/>
      <c r="BA910" s="5"/>
      <c r="BB910" s="5"/>
      <c r="BC910" s="4"/>
      <c r="BD910" s="4"/>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4"/>
      <c r="GG910" s="4"/>
      <c r="GH910" s="5"/>
      <c r="GI910" s="5"/>
      <c r="GJ910" s="5"/>
      <c r="GK910" s="5"/>
      <c r="GL910" s="5"/>
      <c r="GM910" s="5"/>
      <c r="GN910" s="5"/>
      <c r="GO910" s="5"/>
      <c r="GP910" s="5"/>
      <c r="GQ910" s="5"/>
    </row>
    <row r="911" spans="1:199" ht="15.7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4"/>
      <c r="AR911" s="4"/>
      <c r="AS911" s="5"/>
      <c r="AT911" s="4"/>
      <c r="AU911" s="5"/>
      <c r="AV911" s="5"/>
      <c r="AW911" s="5"/>
      <c r="AX911" s="5"/>
      <c r="AY911" s="5"/>
      <c r="AZ911" s="5"/>
      <c r="BA911" s="5"/>
      <c r="BB911" s="5"/>
      <c r="BC911" s="4"/>
      <c r="BD911" s="4"/>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4"/>
      <c r="GG911" s="4"/>
      <c r="GH911" s="5"/>
      <c r="GI911" s="5"/>
      <c r="GJ911" s="5"/>
      <c r="GK911" s="5"/>
      <c r="GL911" s="5"/>
      <c r="GM911" s="5"/>
      <c r="GN911" s="5"/>
      <c r="GO911" s="5"/>
      <c r="GP911" s="5"/>
      <c r="GQ911" s="5"/>
    </row>
    <row r="912" spans="1:199" ht="15.7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4"/>
      <c r="AR912" s="4"/>
      <c r="AS912" s="5"/>
      <c r="AT912" s="4"/>
      <c r="AU912" s="5"/>
      <c r="AV912" s="5"/>
      <c r="AW912" s="5"/>
      <c r="AX912" s="5"/>
      <c r="AY912" s="5"/>
      <c r="AZ912" s="5"/>
      <c r="BA912" s="5"/>
      <c r="BB912" s="5"/>
      <c r="BC912" s="4"/>
      <c r="BD912" s="4"/>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4"/>
      <c r="GG912" s="4"/>
      <c r="GH912" s="5"/>
      <c r="GI912" s="5"/>
      <c r="GJ912" s="5"/>
      <c r="GK912" s="5"/>
      <c r="GL912" s="5"/>
      <c r="GM912" s="5"/>
      <c r="GN912" s="5"/>
      <c r="GO912" s="5"/>
      <c r="GP912" s="5"/>
      <c r="GQ912" s="5"/>
    </row>
    <row r="913" spans="1:199" ht="15.7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4"/>
      <c r="AR913" s="4"/>
      <c r="AS913" s="5"/>
      <c r="AT913" s="4"/>
      <c r="AU913" s="5"/>
      <c r="AV913" s="5"/>
      <c r="AW913" s="5"/>
      <c r="AX913" s="5"/>
      <c r="AY913" s="5"/>
      <c r="AZ913" s="5"/>
      <c r="BA913" s="5"/>
      <c r="BB913" s="5"/>
      <c r="BC913" s="4"/>
      <c r="BD913" s="4"/>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4"/>
      <c r="GG913" s="4"/>
      <c r="GH913" s="5"/>
      <c r="GI913" s="5"/>
      <c r="GJ913" s="5"/>
      <c r="GK913" s="5"/>
      <c r="GL913" s="5"/>
      <c r="GM913" s="5"/>
      <c r="GN913" s="5"/>
      <c r="GO913" s="5"/>
      <c r="GP913" s="5"/>
      <c r="GQ913" s="5"/>
    </row>
    <row r="914" spans="1:199" ht="15.7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4"/>
      <c r="AR914" s="4"/>
      <c r="AS914" s="5"/>
      <c r="AT914" s="4"/>
      <c r="AU914" s="5"/>
      <c r="AV914" s="5"/>
      <c r="AW914" s="5"/>
      <c r="AX914" s="5"/>
      <c r="AY914" s="5"/>
      <c r="AZ914" s="5"/>
      <c r="BA914" s="5"/>
      <c r="BB914" s="5"/>
      <c r="BC914" s="4"/>
      <c r="BD914" s="4"/>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4"/>
      <c r="GG914" s="4"/>
      <c r="GH914" s="5"/>
      <c r="GI914" s="5"/>
      <c r="GJ914" s="5"/>
      <c r="GK914" s="5"/>
      <c r="GL914" s="5"/>
      <c r="GM914" s="5"/>
      <c r="GN914" s="5"/>
      <c r="GO914" s="5"/>
      <c r="GP914" s="5"/>
      <c r="GQ914" s="5"/>
    </row>
    <row r="915" spans="1:199" ht="15.7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4"/>
      <c r="AR915" s="4"/>
      <c r="AS915" s="5"/>
      <c r="AT915" s="4"/>
      <c r="AU915" s="5"/>
      <c r="AV915" s="5"/>
      <c r="AW915" s="5"/>
      <c r="AX915" s="5"/>
      <c r="AY915" s="5"/>
      <c r="AZ915" s="5"/>
      <c r="BA915" s="5"/>
      <c r="BB915" s="5"/>
      <c r="BC915" s="4"/>
      <c r="BD915" s="4"/>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4"/>
      <c r="GG915" s="4"/>
      <c r="GH915" s="5"/>
      <c r="GI915" s="5"/>
      <c r="GJ915" s="5"/>
      <c r="GK915" s="5"/>
      <c r="GL915" s="5"/>
      <c r="GM915" s="5"/>
      <c r="GN915" s="5"/>
      <c r="GO915" s="5"/>
      <c r="GP915" s="5"/>
      <c r="GQ915" s="5"/>
    </row>
    <row r="916" spans="1:199" ht="15.7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4"/>
      <c r="AR916" s="4"/>
      <c r="AS916" s="5"/>
      <c r="AT916" s="4"/>
      <c r="AU916" s="5"/>
      <c r="AV916" s="5"/>
      <c r="AW916" s="5"/>
      <c r="AX916" s="5"/>
      <c r="AY916" s="5"/>
      <c r="AZ916" s="5"/>
      <c r="BA916" s="5"/>
      <c r="BB916" s="5"/>
      <c r="BC916" s="4"/>
      <c r="BD916" s="4"/>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4"/>
      <c r="GG916" s="4"/>
      <c r="GH916" s="5"/>
      <c r="GI916" s="5"/>
      <c r="GJ916" s="5"/>
      <c r="GK916" s="5"/>
      <c r="GL916" s="5"/>
      <c r="GM916" s="5"/>
      <c r="GN916" s="5"/>
      <c r="GO916" s="5"/>
      <c r="GP916" s="5"/>
      <c r="GQ916" s="5"/>
    </row>
    <row r="917" spans="1:199" ht="15.7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4"/>
      <c r="AR917" s="4"/>
      <c r="AS917" s="5"/>
      <c r="AT917" s="4"/>
      <c r="AU917" s="5"/>
      <c r="AV917" s="5"/>
      <c r="AW917" s="5"/>
      <c r="AX917" s="5"/>
      <c r="AY917" s="5"/>
      <c r="AZ917" s="5"/>
      <c r="BA917" s="5"/>
      <c r="BB917" s="5"/>
      <c r="BC917" s="4"/>
      <c r="BD917" s="4"/>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4"/>
      <c r="GG917" s="4"/>
      <c r="GH917" s="5"/>
      <c r="GI917" s="5"/>
      <c r="GJ917" s="5"/>
      <c r="GK917" s="5"/>
      <c r="GL917" s="5"/>
      <c r="GM917" s="5"/>
      <c r="GN917" s="5"/>
      <c r="GO917" s="5"/>
      <c r="GP917" s="5"/>
      <c r="GQ917" s="5"/>
    </row>
    <row r="918" spans="1:199" ht="15.7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4"/>
      <c r="AR918" s="4"/>
      <c r="AS918" s="5"/>
      <c r="AT918" s="4"/>
      <c r="AU918" s="5"/>
      <c r="AV918" s="5"/>
      <c r="AW918" s="5"/>
      <c r="AX918" s="5"/>
      <c r="AY918" s="5"/>
      <c r="AZ918" s="5"/>
      <c r="BA918" s="5"/>
      <c r="BB918" s="5"/>
      <c r="BC918" s="4"/>
      <c r="BD918" s="4"/>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4"/>
      <c r="GG918" s="4"/>
      <c r="GH918" s="5"/>
      <c r="GI918" s="5"/>
      <c r="GJ918" s="5"/>
      <c r="GK918" s="5"/>
      <c r="GL918" s="5"/>
      <c r="GM918" s="5"/>
      <c r="GN918" s="5"/>
      <c r="GO918" s="5"/>
      <c r="GP918" s="5"/>
      <c r="GQ918" s="5"/>
    </row>
    <row r="919" spans="1:199" ht="15.7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4"/>
      <c r="AR919" s="4"/>
      <c r="AS919" s="5"/>
      <c r="AT919" s="4"/>
      <c r="AU919" s="5"/>
      <c r="AV919" s="5"/>
      <c r="AW919" s="5"/>
      <c r="AX919" s="5"/>
      <c r="AY919" s="5"/>
      <c r="AZ919" s="5"/>
      <c r="BA919" s="5"/>
      <c r="BB919" s="5"/>
      <c r="BC919" s="4"/>
      <c r="BD919" s="4"/>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c r="DA919" s="5"/>
      <c r="DB919" s="5"/>
      <c r="DC919" s="5"/>
      <c r="DD919" s="5"/>
      <c r="DE919" s="5"/>
      <c r="DF919" s="5"/>
      <c r="DG919" s="5"/>
      <c r="DH919" s="5"/>
      <c r="DI919" s="5"/>
      <c r="DJ919" s="5"/>
      <c r="DK919" s="5"/>
      <c r="DL919" s="5"/>
      <c r="DM919" s="5"/>
      <c r="DN919" s="5"/>
      <c r="DO919" s="5"/>
      <c r="DP919" s="5"/>
      <c r="DQ919" s="5"/>
      <c r="DR919" s="5"/>
      <c r="DS919" s="5"/>
      <c r="DT919" s="5"/>
      <c r="DU919" s="5"/>
      <c r="DV919" s="5"/>
      <c r="DW919" s="5"/>
      <c r="DX919" s="5"/>
      <c r="DY919" s="5"/>
      <c r="DZ919" s="5"/>
      <c r="EA919" s="5"/>
      <c r="EB919" s="5"/>
      <c r="EC919" s="5"/>
      <c r="ED919" s="5"/>
      <c r="EE919" s="5"/>
      <c r="EF919" s="5"/>
      <c r="EG919" s="5"/>
      <c r="EH919" s="5"/>
      <c r="EI919" s="5"/>
      <c r="EJ919" s="5"/>
      <c r="EK919" s="5"/>
      <c r="EL919" s="5"/>
      <c r="EM919" s="5"/>
      <c r="EN919" s="5"/>
      <c r="EO919" s="5"/>
      <c r="EP919" s="5"/>
      <c r="EQ919" s="5"/>
      <c r="ER919" s="5"/>
      <c r="ES919" s="5"/>
      <c r="ET919" s="5"/>
      <c r="EU919" s="5"/>
      <c r="EV919" s="5"/>
      <c r="EW919" s="5"/>
      <c r="EX919" s="5"/>
      <c r="EY919" s="5"/>
      <c r="EZ919" s="5"/>
      <c r="FA919" s="5"/>
      <c r="FB919" s="5"/>
      <c r="FC919" s="5"/>
      <c r="FD919" s="5"/>
      <c r="FE919" s="5"/>
      <c r="FF919" s="5"/>
      <c r="FG919" s="5"/>
      <c r="FH919" s="5"/>
      <c r="FI919" s="5"/>
      <c r="FJ919" s="5"/>
      <c r="FK919" s="5"/>
      <c r="FL919" s="5"/>
      <c r="FM919" s="5"/>
      <c r="FN919" s="5"/>
      <c r="FO919" s="5"/>
      <c r="FP919" s="5"/>
      <c r="FQ919" s="5"/>
      <c r="FR919" s="5"/>
      <c r="FS919" s="5"/>
      <c r="FT919" s="5"/>
      <c r="FU919" s="5"/>
      <c r="FV919" s="5"/>
      <c r="FW919" s="5"/>
      <c r="FX919" s="5"/>
      <c r="FY919" s="5"/>
      <c r="FZ919" s="5"/>
      <c r="GA919" s="5"/>
      <c r="GB919" s="5"/>
      <c r="GC919" s="5"/>
      <c r="GD919" s="5"/>
      <c r="GE919" s="5"/>
      <c r="GF919" s="4"/>
      <c r="GG919" s="4"/>
      <c r="GH919" s="5"/>
      <c r="GI919" s="5"/>
      <c r="GJ919" s="5"/>
      <c r="GK919" s="5"/>
      <c r="GL919" s="5"/>
      <c r="GM919" s="5"/>
      <c r="GN919" s="5"/>
      <c r="GO919" s="5"/>
      <c r="GP919" s="5"/>
      <c r="GQ919" s="5"/>
    </row>
    <row r="920" spans="1:199" ht="15.7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4"/>
      <c r="AR920" s="4"/>
      <c r="AS920" s="5"/>
      <c r="AT920" s="4"/>
      <c r="AU920" s="5"/>
      <c r="AV920" s="5"/>
      <c r="AW920" s="5"/>
      <c r="AX920" s="5"/>
      <c r="AY920" s="5"/>
      <c r="AZ920" s="5"/>
      <c r="BA920" s="5"/>
      <c r="BB920" s="5"/>
      <c r="BC920" s="4"/>
      <c r="BD920" s="4"/>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4"/>
      <c r="GG920" s="4"/>
      <c r="GH920" s="5"/>
      <c r="GI920" s="5"/>
      <c r="GJ920" s="5"/>
      <c r="GK920" s="5"/>
      <c r="GL920" s="5"/>
      <c r="GM920" s="5"/>
      <c r="GN920" s="5"/>
      <c r="GO920" s="5"/>
      <c r="GP920" s="5"/>
      <c r="GQ920" s="5"/>
    </row>
    <row r="921" spans="1:199" ht="15.7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4"/>
      <c r="AR921" s="4"/>
      <c r="AS921" s="5"/>
      <c r="AT921" s="4"/>
      <c r="AU921" s="5"/>
      <c r="AV921" s="5"/>
      <c r="AW921" s="5"/>
      <c r="AX921" s="5"/>
      <c r="AY921" s="5"/>
      <c r="AZ921" s="5"/>
      <c r="BA921" s="5"/>
      <c r="BB921" s="5"/>
      <c r="BC921" s="4"/>
      <c r="BD921" s="4"/>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4"/>
      <c r="GG921" s="4"/>
      <c r="GH921" s="5"/>
      <c r="GI921" s="5"/>
      <c r="GJ921" s="5"/>
      <c r="GK921" s="5"/>
      <c r="GL921" s="5"/>
      <c r="GM921" s="5"/>
      <c r="GN921" s="5"/>
      <c r="GO921" s="5"/>
      <c r="GP921" s="5"/>
      <c r="GQ921" s="5"/>
    </row>
    <row r="922" spans="1:199" ht="15.7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4"/>
      <c r="AR922" s="4"/>
      <c r="AS922" s="5"/>
      <c r="AT922" s="4"/>
      <c r="AU922" s="5"/>
      <c r="AV922" s="5"/>
      <c r="AW922" s="5"/>
      <c r="AX922" s="5"/>
      <c r="AY922" s="5"/>
      <c r="AZ922" s="5"/>
      <c r="BA922" s="5"/>
      <c r="BB922" s="5"/>
      <c r="BC922" s="4"/>
      <c r="BD922" s="4"/>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4"/>
      <c r="GG922" s="4"/>
      <c r="GH922" s="5"/>
      <c r="GI922" s="5"/>
      <c r="GJ922" s="5"/>
      <c r="GK922" s="5"/>
      <c r="GL922" s="5"/>
      <c r="GM922" s="5"/>
      <c r="GN922" s="5"/>
      <c r="GO922" s="5"/>
      <c r="GP922" s="5"/>
      <c r="GQ922" s="5"/>
    </row>
    <row r="923" spans="1:199" ht="15.7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4"/>
      <c r="AR923" s="4"/>
      <c r="AS923" s="5"/>
      <c r="AT923" s="4"/>
      <c r="AU923" s="5"/>
      <c r="AV923" s="5"/>
      <c r="AW923" s="5"/>
      <c r="AX923" s="5"/>
      <c r="AY923" s="5"/>
      <c r="AZ923" s="5"/>
      <c r="BA923" s="5"/>
      <c r="BB923" s="5"/>
      <c r="BC923" s="4"/>
      <c r="BD923" s="4"/>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4"/>
      <c r="GG923" s="4"/>
      <c r="GH923" s="5"/>
      <c r="GI923" s="5"/>
      <c r="GJ923" s="5"/>
      <c r="GK923" s="5"/>
      <c r="GL923" s="5"/>
      <c r="GM923" s="5"/>
      <c r="GN923" s="5"/>
      <c r="GO923" s="5"/>
      <c r="GP923" s="5"/>
      <c r="GQ923" s="5"/>
    </row>
    <row r="924" spans="1:199" ht="15.7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4"/>
      <c r="AR924" s="4"/>
      <c r="AS924" s="5"/>
      <c r="AT924" s="4"/>
      <c r="AU924" s="5"/>
      <c r="AV924" s="5"/>
      <c r="AW924" s="5"/>
      <c r="AX924" s="5"/>
      <c r="AY924" s="5"/>
      <c r="AZ924" s="5"/>
      <c r="BA924" s="5"/>
      <c r="BB924" s="5"/>
      <c r="BC924" s="4"/>
      <c r="BD924" s="4"/>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4"/>
      <c r="GG924" s="4"/>
      <c r="GH924" s="5"/>
      <c r="GI924" s="5"/>
      <c r="GJ924" s="5"/>
      <c r="GK924" s="5"/>
      <c r="GL924" s="5"/>
      <c r="GM924" s="5"/>
      <c r="GN924" s="5"/>
      <c r="GO924" s="5"/>
      <c r="GP924" s="5"/>
      <c r="GQ924" s="5"/>
    </row>
    <row r="925" spans="1:199" ht="15.7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4"/>
      <c r="AR925" s="4"/>
      <c r="AS925" s="5"/>
      <c r="AT925" s="4"/>
      <c r="AU925" s="5"/>
      <c r="AV925" s="5"/>
      <c r="AW925" s="5"/>
      <c r="AX925" s="5"/>
      <c r="AY925" s="5"/>
      <c r="AZ925" s="5"/>
      <c r="BA925" s="5"/>
      <c r="BB925" s="5"/>
      <c r="BC925" s="4"/>
      <c r="BD925" s="4"/>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4"/>
      <c r="GG925" s="4"/>
      <c r="GH925" s="5"/>
      <c r="GI925" s="5"/>
      <c r="GJ925" s="5"/>
      <c r="GK925" s="5"/>
      <c r="GL925" s="5"/>
      <c r="GM925" s="5"/>
      <c r="GN925" s="5"/>
      <c r="GO925" s="5"/>
      <c r="GP925" s="5"/>
      <c r="GQ925" s="5"/>
    </row>
    <row r="926" spans="1:199" ht="15.7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4"/>
      <c r="AR926" s="4"/>
      <c r="AS926" s="5"/>
      <c r="AT926" s="4"/>
      <c r="AU926" s="5"/>
      <c r="AV926" s="5"/>
      <c r="AW926" s="5"/>
      <c r="AX926" s="5"/>
      <c r="AY926" s="5"/>
      <c r="AZ926" s="5"/>
      <c r="BA926" s="5"/>
      <c r="BB926" s="5"/>
      <c r="BC926" s="4"/>
      <c r="BD926" s="4"/>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4"/>
      <c r="GG926" s="4"/>
      <c r="GH926" s="5"/>
      <c r="GI926" s="5"/>
      <c r="GJ926" s="5"/>
      <c r="GK926" s="5"/>
      <c r="GL926" s="5"/>
      <c r="GM926" s="5"/>
      <c r="GN926" s="5"/>
      <c r="GO926" s="5"/>
      <c r="GP926" s="5"/>
      <c r="GQ926" s="5"/>
    </row>
    <row r="927" spans="1:199" ht="15.7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4"/>
      <c r="AR927" s="4"/>
      <c r="AS927" s="5"/>
      <c r="AT927" s="4"/>
      <c r="AU927" s="5"/>
      <c r="AV927" s="5"/>
      <c r="AW927" s="5"/>
      <c r="AX927" s="5"/>
      <c r="AY927" s="5"/>
      <c r="AZ927" s="5"/>
      <c r="BA927" s="5"/>
      <c r="BB927" s="5"/>
      <c r="BC927" s="4"/>
      <c r="BD927" s="4"/>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4"/>
      <c r="GG927" s="4"/>
      <c r="GH927" s="5"/>
      <c r="GI927" s="5"/>
      <c r="GJ927" s="5"/>
      <c r="GK927" s="5"/>
      <c r="GL927" s="5"/>
      <c r="GM927" s="5"/>
      <c r="GN927" s="5"/>
      <c r="GO927" s="5"/>
      <c r="GP927" s="5"/>
      <c r="GQ927" s="5"/>
    </row>
    <row r="928" spans="1:199" ht="15.7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4"/>
      <c r="AR928" s="4"/>
      <c r="AS928" s="5"/>
      <c r="AT928" s="4"/>
      <c r="AU928" s="5"/>
      <c r="AV928" s="5"/>
      <c r="AW928" s="5"/>
      <c r="AX928" s="5"/>
      <c r="AY928" s="5"/>
      <c r="AZ928" s="5"/>
      <c r="BA928" s="5"/>
      <c r="BB928" s="5"/>
      <c r="BC928" s="4"/>
      <c r="BD928" s="4"/>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4"/>
      <c r="GG928" s="4"/>
      <c r="GH928" s="5"/>
      <c r="GI928" s="5"/>
      <c r="GJ928" s="5"/>
      <c r="GK928" s="5"/>
      <c r="GL928" s="5"/>
      <c r="GM928" s="5"/>
      <c r="GN928" s="5"/>
      <c r="GO928" s="5"/>
      <c r="GP928" s="5"/>
      <c r="GQ928" s="5"/>
    </row>
    <row r="929" spans="1:199" ht="15.7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4"/>
      <c r="AR929" s="4"/>
      <c r="AS929" s="5"/>
      <c r="AT929" s="4"/>
      <c r="AU929" s="5"/>
      <c r="AV929" s="5"/>
      <c r="AW929" s="5"/>
      <c r="AX929" s="5"/>
      <c r="AY929" s="5"/>
      <c r="AZ929" s="5"/>
      <c r="BA929" s="5"/>
      <c r="BB929" s="5"/>
      <c r="BC929" s="4"/>
      <c r="BD929" s="4"/>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4"/>
      <c r="GG929" s="4"/>
      <c r="GH929" s="5"/>
      <c r="GI929" s="5"/>
      <c r="GJ929" s="5"/>
      <c r="GK929" s="5"/>
      <c r="GL929" s="5"/>
      <c r="GM929" s="5"/>
      <c r="GN929" s="5"/>
      <c r="GO929" s="5"/>
      <c r="GP929" s="5"/>
      <c r="GQ929" s="5"/>
    </row>
    <row r="930" spans="1:199" ht="15.7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4"/>
      <c r="AR930" s="4"/>
      <c r="AS930" s="5"/>
      <c r="AT930" s="4"/>
      <c r="AU930" s="5"/>
      <c r="AV930" s="5"/>
      <c r="AW930" s="5"/>
      <c r="AX930" s="5"/>
      <c r="AY930" s="5"/>
      <c r="AZ930" s="5"/>
      <c r="BA930" s="5"/>
      <c r="BB930" s="5"/>
      <c r="BC930" s="4"/>
      <c r="BD930" s="4"/>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4"/>
      <c r="GG930" s="4"/>
      <c r="GH930" s="5"/>
      <c r="GI930" s="5"/>
      <c r="GJ930" s="5"/>
      <c r="GK930" s="5"/>
      <c r="GL930" s="5"/>
      <c r="GM930" s="5"/>
      <c r="GN930" s="5"/>
      <c r="GO930" s="5"/>
      <c r="GP930" s="5"/>
      <c r="GQ930" s="5"/>
    </row>
    <row r="931" spans="1:199" ht="15.7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4"/>
      <c r="AR931" s="4"/>
      <c r="AS931" s="5"/>
      <c r="AT931" s="4"/>
      <c r="AU931" s="5"/>
      <c r="AV931" s="5"/>
      <c r="AW931" s="5"/>
      <c r="AX931" s="5"/>
      <c r="AY931" s="5"/>
      <c r="AZ931" s="5"/>
      <c r="BA931" s="5"/>
      <c r="BB931" s="5"/>
      <c r="BC931" s="4"/>
      <c r="BD931" s="4"/>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4"/>
      <c r="GG931" s="4"/>
      <c r="GH931" s="5"/>
      <c r="GI931" s="5"/>
      <c r="GJ931" s="5"/>
      <c r="GK931" s="5"/>
      <c r="GL931" s="5"/>
      <c r="GM931" s="5"/>
      <c r="GN931" s="5"/>
      <c r="GO931" s="5"/>
      <c r="GP931" s="5"/>
      <c r="GQ931" s="5"/>
    </row>
    <row r="932" spans="1:199" ht="15.7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4"/>
      <c r="AR932" s="4"/>
      <c r="AS932" s="5"/>
      <c r="AT932" s="4"/>
      <c r="AU932" s="5"/>
      <c r="AV932" s="5"/>
      <c r="AW932" s="5"/>
      <c r="AX932" s="5"/>
      <c r="AY932" s="5"/>
      <c r="AZ932" s="5"/>
      <c r="BA932" s="5"/>
      <c r="BB932" s="5"/>
      <c r="BC932" s="4"/>
      <c r="BD932" s="4"/>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4"/>
      <c r="GG932" s="4"/>
      <c r="GH932" s="5"/>
      <c r="GI932" s="5"/>
      <c r="GJ932" s="5"/>
      <c r="GK932" s="5"/>
      <c r="GL932" s="5"/>
      <c r="GM932" s="5"/>
      <c r="GN932" s="5"/>
      <c r="GO932" s="5"/>
      <c r="GP932" s="5"/>
      <c r="GQ932" s="5"/>
    </row>
    <row r="933" spans="1:199" ht="15.7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4"/>
      <c r="AR933" s="4"/>
      <c r="AS933" s="5"/>
      <c r="AT933" s="4"/>
      <c r="AU933" s="5"/>
      <c r="AV933" s="5"/>
      <c r="AW933" s="5"/>
      <c r="AX933" s="5"/>
      <c r="AY933" s="5"/>
      <c r="AZ933" s="5"/>
      <c r="BA933" s="5"/>
      <c r="BB933" s="5"/>
      <c r="BC933" s="4"/>
      <c r="BD933" s="4"/>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4"/>
      <c r="GG933" s="4"/>
      <c r="GH933" s="5"/>
      <c r="GI933" s="5"/>
      <c r="GJ933" s="5"/>
      <c r="GK933" s="5"/>
      <c r="GL933" s="5"/>
      <c r="GM933" s="5"/>
      <c r="GN933" s="5"/>
      <c r="GO933" s="5"/>
      <c r="GP933" s="5"/>
      <c r="GQ933" s="5"/>
    </row>
    <row r="934" spans="1:199" ht="15.7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4"/>
      <c r="AR934" s="4"/>
      <c r="AS934" s="5"/>
      <c r="AT934" s="4"/>
      <c r="AU934" s="5"/>
      <c r="AV934" s="5"/>
      <c r="AW934" s="5"/>
      <c r="AX934" s="5"/>
      <c r="AY934" s="5"/>
      <c r="AZ934" s="5"/>
      <c r="BA934" s="5"/>
      <c r="BB934" s="5"/>
      <c r="BC934" s="4"/>
      <c r="BD934" s="4"/>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4"/>
      <c r="GG934" s="4"/>
      <c r="GH934" s="5"/>
      <c r="GI934" s="5"/>
      <c r="GJ934" s="5"/>
      <c r="GK934" s="5"/>
      <c r="GL934" s="5"/>
      <c r="GM934" s="5"/>
      <c r="GN934" s="5"/>
      <c r="GO934" s="5"/>
      <c r="GP934" s="5"/>
      <c r="GQ934" s="5"/>
    </row>
    <row r="935" spans="1:199" ht="15.7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4"/>
      <c r="AR935" s="4"/>
      <c r="AS935" s="5"/>
      <c r="AT935" s="4"/>
      <c r="AU935" s="5"/>
      <c r="AV935" s="5"/>
      <c r="AW935" s="5"/>
      <c r="AX935" s="5"/>
      <c r="AY935" s="5"/>
      <c r="AZ935" s="5"/>
      <c r="BA935" s="5"/>
      <c r="BB935" s="5"/>
      <c r="BC935" s="4"/>
      <c r="BD935" s="4"/>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4"/>
      <c r="GG935" s="4"/>
      <c r="GH935" s="5"/>
      <c r="GI935" s="5"/>
      <c r="GJ935" s="5"/>
      <c r="GK935" s="5"/>
      <c r="GL935" s="5"/>
      <c r="GM935" s="5"/>
      <c r="GN935" s="5"/>
      <c r="GO935" s="5"/>
      <c r="GP935" s="5"/>
      <c r="GQ935" s="5"/>
    </row>
    <row r="936" spans="1:199" ht="15.7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4"/>
      <c r="AR936" s="4"/>
      <c r="AS936" s="5"/>
      <c r="AT936" s="4"/>
      <c r="AU936" s="5"/>
      <c r="AV936" s="5"/>
      <c r="AW936" s="5"/>
      <c r="AX936" s="5"/>
      <c r="AY936" s="5"/>
      <c r="AZ936" s="5"/>
      <c r="BA936" s="5"/>
      <c r="BB936" s="5"/>
      <c r="BC936" s="4"/>
      <c r="BD936" s="4"/>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4"/>
      <c r="GG936" s="4"/>
      <c r="GH936" s="5"/>
      <c r="GI936" s="5"/>
      <c r="GJ936" s="5"/>
      <c r="GK936" s="5"/>
      <c r="GL936" s="5"/>
      <c r="GM936" s="5"/>
      <c r="GN936" s="5"/>
      <c r="GO936" s="5"/>
      <c r="GP936" s="5"/>
      <c r="GQ936" s="5"/>
    </row>
    <row r="937" spans="1:199" ht="15.7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4"/>
      <c r="AR937" s="4"/>
      <c r="AS937" s="5"/>
      <c r="AT937" s="4"/>
      <c r="AU937" s="5"/>
      <c r="AV937" s="5"/>
      <c r="AW937" s="5"/>
      <c r="AX937" s="5"/>
      <c r="AY937" s="5"/>
      <c r="AZ937" s="5"/>
      <c r="BA937" s="5"/>
      <c r="BB937" s="5"/>
      <c r="BC937" s="4"/>
      <c r="BD937" s="4"/>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c r="CR937" s="5"/>
      <c r="CS937" s="5"/>
      <c r="CT937" s="5"/>
      <c r="CU937" s="5"/>
      <c r="CV937" s="5"/>
      <c r="CW937" s="5"/>
      <c r="CX937" s="5"/>
      <c r="CY937" s="5"/>
      <c r="CZ937" s="5"/>
      <c r="DA937" s="5"/>
      <c r="DB937" s="5"/>
      <c r="DC937" s="5"/>
      <c r="DD937" s="5"/>
      <c r="DE937" s="5"/>
      <c r="DF937" s="5"/>
      <c r="DG937" s="5"/>
      <c r="DH937" s="5"/>
      <c r="DI937" s="5"/>
      <c r="DJ937" s="5"/>
      <c r="DK937" s="5"/>
      <c r="DL937" s="5"/>
      <c r="DM937" s="5"/>
      <c r="DN937" s="5"/>
      <c r="DO937" s="5"/>
      <c r="DP937" s="5"/>
      <c r="DQ937" s="5"/>
      <c r="DR937" s="5"/>
      <c r="DS937" s="5"/>
      <c r="DT937" s="5"/>
      <c r="DU937" s="5"/>
      <c r="DV937" s="5"/>
      <c r="DW937" s="5"/>
      <c r="DX937" s="5"/>
      <c r="DY937" s="5"/>
      <c r="DZ937" s="5"/>
      <c r="EA937" s="5"/>
      <c r="EB937" s="5"/>
      <c r="EC937" s="5"/>
      <c r="ED937" s="5"/>
      <c r="EE937" s="5"/>
      <c r="EF937" s="5"/>
      <c r="EG937" s="5"/>
      <c r="EH937" s="5"/>
      <c r="EI937" s="5"/>
      <c r="EJ937" s="5"/>
      <c r="EK937" s="5"/>
      <c r="EL937" s="5"/>
      <c r="EM937" s="5"/>
      <c r="EN937" s="5"/>
      <c r="EO937" s="5"/>
      <c r="EP937" s="5"/>
      <c r="EQ937" s="5"/>
      <c r="ER937" s="5"/>
      <c r="ES937" s="5"/>
      <c r="ET937" s="5"/>
      <c r="EU937" s="5"/>
      <c r="EV937" s="5"/>
      <c r="EW937" s="5"/>
      <c r="EX937" s="5"/>
      <c r="EY937" s="5"/>
      <c r="EZ937" s="5"/>
      <c r="FA937" s="5"/>
      <c r="FB937" s="5"/>
      <c r="FC937" s="5"/>
      <c r="FD937" s="5"/>
      <c r="FE937" s="5"/>
      <c r="FF937" s="5"/>
      <c r="FG937" s="5"/>
      <c r="FH937" s="5"/>
      <c r="FI937" s="5"/>
      <c r="FJ937" s="5"/>
      <c r="FK937" s="5"/>
      <c r="FL937" s="5"/>
      <c r="FM937" s="5"/>
      <c r="FN937" s="5"/>
      <c r="FO937" s="5"/>
      <c r="FP937" s="5"/>
      <c r="FQ937" s="5"/>
      <c r="FR937" s="5"/>
      <c r="FS937" s="5"/>
      <c r="FT937" s="5"/>
      <c r="FU937" s="5"/>
      <c r="FV937" s="5"/>
      <c r="FW937" s="5"/>
      <c r="FX937" s="5"/>
      <c r="FY937" s="5"/>
      <c r="FZ937" s="5"/>
      <c r="GA937" s="5"/>
      <c r="GB937" s="5"/>
      <c r="GC937" s="5"/>
      <c r="GD937" s="5"/>
      <c r="GE937" s="5"/>
      <c r="GF937" s="4"/>
      <c r="GG937" s="4"/>
      <c r="GH937" s="5"/>
      <c r="GI937" s="5"/>
      <c r="GJ937" s="5"/>
      <c r="GK937" s="5"/>
      <c r="GL937" s="5"/>
      <c r="GM937" s="5"/>
      <c r="GN937" s="5"/>
      <c r="GO937" s="5"/>
      <c r="GP937" s="5"/>
      <c r="GQ937" s="5"/>
    </row>
    <row r="938" spans="1:199" ht="15.7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4"/>
      <c r="AR938" s="4"/>
      <c r="AS938" s="5"/>
      <c r="AT938" s="4"/>
      <c r="AU938" s="5"/>
      <c r="AV938" s="5"/>
      <c r="AW938" s="5"/>
      <c r="AX938" s="5"/>
      <c r="AY938" s="5"/>
      <c r="AZ938" s="5"/>
      <c r="BA938" s="5"/>
      <c r="BB938" s="5"/>
      <c r="BC938" s="4"/>
      <c r="BD938" s="4"/>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c r="CR938" s="5"/>
      <c r="CS938" s="5"/>
      <c r="CT938" s="5"/>
      <c r="CU938" s="5"/>
      <c r="CV938" s="5"/>
      <c r="CW938" s="5"/>
      <c r="CX938" s="5"/>
      <c r="CY938" s="5"/>
      <c r="CZ938" s="5"/>
      <c r="DA938" s="5"/>
      <c r="DB938" s="5"/>
      <c r="DC938" s="5"/>
      <c r="DD938" s="5"/>
      <c r="DE938" s="5"/>
      <c r="DF938" s="5"/>
      <c r="DG938" s="5"/>
      <c r="DH938" s="5"/>
      <c r="DI938" s="5"/>
      <c r="DJ938" s="5"/>
      <c r="DK938" s="5"/>
      <c r="DL938" s="5"/>
      <c r="DM938" s="5"/>
      <c r="DN938" s="5"/>
      <c r="DO938" s="5"/>
      <c r="DP938" s="5"/>
      <c r="DQ938" s="5"/>
      <c r="DR938" s="5"/>
      <c r="DS938" s="5"/>
      <c r="DT938" s="5"/>
      <c r="DU938" s="5"/>
      <c r="DV938" s="5"/>
      <c r="DW938" s="5"/>
      <c r="DX938" s="5"/>
      <c r="DY938" s="5"/>
      <c r="DZ938" s="5"/>
      <c r="EA938" s="5"/>
      <c r="EB938" s="5"/>
      <c r="EC938" s="5"/>
      <c r="ED938" s="5"/>
      <c r="EE938" s="5"/>
      <c r="EF938" s="5"/>
      <c r="EG938" s="5"/>
      <c r="EH938" s="5"/>
      <c r="EI938" s="5"/>
      <c r="EJ938" s="5"/>
      <c r="EK938" s="5"/>
      <c r="EL938" s="5"/>
      <c r="EM938" s="5"/>
      <c r="EN938" s="5"/>
      <c r="EO938" s="5"/>
      <c r="EP938" s="5"/>
      <c r="EQ938" s="5"/>
      <c r="ER938" s="5"/>
      <c r="ES938" s="5"/>
      <c r="ET938" s="5"/>
      <c r="EU938" s="5"/>
      <c r="EV938" s="5"/>
      <c r="EW938" s="5"/>
      <c r="EX938" s="5"/>
      <c r="EY938" s="5"/>
      <c r="EZ938" s="5"/>
      <c r="FA938" s="5"/>
      <c r="FB938" s="5"/>
      <c r="FC938" s="5"/>
      <c r="FD938" s="5"/>
      <c r="FE938" s="5"/>
      <c r="FF938" s="5"/>
      <c r="FG938" s="5"/>
      <c r="FH938" s="5"/>
      <c r="FI938" s="5"/>
      <c r="FJ938" s="5"/>
      <c r="FK938" s="5"/>
      <c r="FL938" s="5"/>
      <c r="FM938" s="5"/>
      <c r="FN938" s="5"/>
      <c r="FO938" s="5"/>
      <c r="FP938" s="5"/>
      <c r="FQ938" s="5"/>
      <c r="FR938" s="5"/>
      <c r="FS938" s="5"/>
      <c r="FT938" s="5"/>
      <c r="FU938" s="5"/>
      <c r="FV938" s="5"/>
      <c r="FW938" s="5"/>
      <c r="FX938" s="5"/>
      <c r="FY938" s="5"/>
      <c r="FZ938" s="5"/>
      <c r="GA938" s="5"/>
      <c r="GB938" s="5"/>
      <c r="GC938" s="5"/>
      <c r="GD938" s="5"/>
      <c r="GE938" s="5"/>
      <c r="GF938" s="4"/>
      <c r="GG938" s="4"/>
      <c r="GH938" s="5"/>
      <c r="GI938" s="5"/>
      <c r="GJ938" s="5"/>
      <c r="GK938" s="5"/>
      <c r="GL938" s="5"/>
      <c r="GM938" s="5"/>
      <c r="GN938" s="5"/>
      <c r="GO938" s="5"/>
      <c r="GP938" s="5"/>
      <c r="GQ938" s="5"/>
    </row>
    <row r="939" spans="1:199" ht="15.7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4"/>
      <c r="AR939" s="4"/>
      <c r="AS939" s="5"/>
      <c r="AT939" s="4"/>
      <c r="AU939" s="5"/>
      <c r="AV939" s="5"/>
      <c r="AW939" s="5"/>
      <c r="AX939" s="5"/>
      <c r="AY939" s="5"/>
      <c r="AZ939" s="5"/>
      <c r="BA939" s="5"/>
      <c r="BB939" s="5"/>
      <c r="BC939" s="4"/>
      <c r="BD939" s="4"/>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c r="CR939" s="5"/>
      <c r="CS939" s="5"/>
      <c r="CT939" s="5"/>
      <c r="CU939" s="5"/>
      <c r="CV939" s="5"/>
      <c r="CW939" s="5"/>
      <c r="CX939" s="5"/>
      <c r="CY939" s="5"/>
      <c r="CZ939" s="5"/>
      <c r="DA939" s="5"/>
      <c r="DB939" s="5"/>
      <c r="DC939" s="5"/>
      <c r="DD939" s="5"/>
      <c r="DE939" s="5"/>
      <c r="DF939" s="5"/>
      <c r="DG939" s="5"/>
      <c r="DH939" s="5"/>
      <c r="DI939" s="5"/>
      <c r="DJ939" s="5"/>
      <c r="DK939" s="5"/>
      <c r="DL939" s="5"/>
      <c r="DM939" s="5"/>
      <c r="DN939" s="5"/>
      <c r="DO939" s="5"/>
      <c r="DP939" s="5"/>
      <c r="DQ939" s="5"/>
      <c r="DR939" s="5"/>
      <c r="DS939" s="5"/>
      <c r="DT939" s="5"/>
      <c r="DU939" s="5"/>
      <c r="DV939" s="5"/>
      <c r="DW939" s="5"/>
      <c r="DX939" s="5"/>
      <c r="DY939" s="5"/>
      <c r="DZ939" s="5"/>
      <c r="EA939" s="5"/>
      <c r="EB939" s="5"/>
      <c r="EC939" s="5"/>
      <c r="ED939" s="5"/>
      <c r="EE939" s="5"/>
      <c r="EF939" s="5"/>
      <c r="EG939" s="5"/>
      <c r="EH939" s="5"/>
      <c r="EI939" s="5"/>
      <c r="EJ939" s="5"/>
      <c r="EK939" s="5"/>
      <c r="EL939" s="5"/>
      <c r="EM939" s="5"/>
      <c r="EN939" s="5"/>
      <c r="EO939" s="5"/>
      <c r="EP939" s="5"/>
      <c r="EQ939" s="5"/>
      <c r="ER939" s="5"/>
      <c r="ES939" s="5"/>
      <c r="ET939" s="5"/>
      <c r="EU939" s="5"/>
      <c r="EV939" s="5"/>
      <c r="EW939" s="5"/>
      <c r="EX939" s="5"/>
      <c r="EY939" s="5"/>
      <c r="EZ939" s="5"/>
      <c r="FA939" s="5"/>
      <c r="FB939" s="5"/>
      <c r="FC939" s="5"/>
      <c r="FD939" s="5"/>
      <c r="FE939" s="5"/>
      <c r="FF939" s="5"/>
      <c r="FG939" s="5"/>
      <c r="FH939" s="5"/>
      <c r="FI939" s="5"/>
      <c r="FJ939" s="5"/>
      <c r="FK939" s="5"/>
      <c r="FL939" s="5"/>
      <c r="FM939" s="5"/>
      <c r="FN939" s="5"/>
      <c r="FO939" s="5"/>
      <c r="FP939" s="5"/>
      <c r="FQ939" s="5"/>
      <c r="FR939" s="5"/>
      <c r="FS939" s="5"/>
      <c r="FT939" s="5"/>
      <c r="FU939" s="5"/>
      <c r="FV939" s="5"/>
      <c r="FW939" s="5"/>
      <c r="FX939" s="5"/>
      <c r="FY939" s="5"/>
      <c r="FZ939" s="5"/>
      <c r="GA939" s="5"/>
      <c r="GB939" s="5"/>
      <c r="GC939" s="5"/>
      <c r="GD939" s="5"/>
      <c r="GE939" s="5"/>
      <c r="GF939" s="4"/>
      <c r="GG939" s="4"/>
      <c r="GH939" s="5"/>
      <c r="GI939" s="5"/>
      <c r="GJ939" s="5"/>
      <c r="GK939" s="5"/>
      <c r="GL939" s="5"/>
      <c r="GM939" s="5"/>
      <c r="GN939" s="5"/>
      <c r="GO939" s="5"/>
      <c r="GP939" s="5"/>
      <c r="GQ939" s="5"/>
    </row>
    <row r="940" spans="1:199" ht="15.7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4"/>
      <c r="AR940" s="4"/>
      <c r="AS940" s="5"/>
      <c r="AT940" s="4"/>
      <c r="AU940" s="5"/>
      <c r="AV940" s="5"/>
      <c r="AW940" s="5"/>
      <c r="AX940" s="5"/>
      <c r="AY940" s="5"/>
      <c r="AZ940" s="5"/>
      <c r="BA940" s="5"/>
      <c r="BB940" s="5"/>
      <c r="BC940" s="4"/>
      <c r="BD940" s="4"/>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c r="CR940" s="5"/>
      <c r="CS940" s="5"/>
      <c r="CT940" s="5"/>
      <c r="CU940" s="5"/>
      <c r="CV940" s="5"/>
      <c r="CW940" s="5"/>
      <c r="CX940" s="5"/>
      <c r="CY940" s="5"/>
      <c r="CZ940" s="5"/>
      <c r="DA940" s="5"/>
      <c r="DB940" s="5"/>
      <c r="DC940" s="5"/>
      <c r="DD940" s="5"/>
      <c r="DE940" s="5"/>
      <c r="DF940" s="5"/>
      <c r="DG940" s="5"/>
      <c r="DH940" s="5"/>
      <c r="DI940" s="5"/>
      <c r="DJ940" s="5"/>
      <c r="DK940" s="5"/>
      <c r="DL940" s="5"/>
      <c r="DM940" s="5"/>
      <c r="DN940" s="5"/>
      <c r="DO940" s="5"/>
      <c r="DP940" s="5"/>
      <c r="DQ940" s="5"/>
      <c r="DR940" s="5"/>
      <c r="DS940" s="5"/>
      <c r="DT940" s="5"/>
      <c r="DU940" s="5"/>
      <c r="DV940" s="5"/>
      <c r="DW940" s="5"/>
      <c r="DX940" s="5"/>
      <c r="DY940" s="5"/>
      <c r="DZ940" s="5"/>
      <c r="EA940" s="5"/>
      <c r="EB940" s="5"/>
      <c r="EC940" s="5"/>
      <c r="ED940" s="5"/>
      <c r="EE940" s="5"/>
      <c r="EF940" s="5"/>
      <c r="EG940" s="5"/>
      <c r="EH940" s="5"/>
      <c r="EI940" s="5"/>
      <c r="EJ940" s="5"/>
      <c r="EK940" s="5"/>
      <c r="EL940" s="5"/>
      <c r="EM940" s="5"/>
      <c r="EN940" s="5"/>
      <c r="EO940" s="5"/>
      <c r="EP940" s="5"/>
      <c r="EQ940" s="5"/>
      <c r="ER940" s="5"/>
      <c r="ES940" s="5"/>
      <c r="ET940" s="5"/>
      <c r="EU940" s="5"/>
      <c r="EV940" s="5"/>
      <c r="EW940" s="5"/>
      <c r="EX940" s="5"/>
      <c r="EY940" s="5"/>
      <c r="EZ940" s="5"/>
      <c r="FA940" s="5"/>
      <c r="FB940" s="5"/>
      <c r="FC940" s="5"/>
      <c r="FD940" s="5"/>
      <c r="FE940" s="5"/>
      <c r="FF940" s="5"/>
      <c r="FG940" s="5"/>
      <c r="FH940" s="5"/>
      <c r="FI940" s="5"/>
      <c r="FJ940" s="5"/>
      <c r="FK940" s="5"/>
      <c r="FL940" s="5"/>
      <c r="FM940" s="5"/>
      <c r="FN940" s="5"/>
      <c r="FO940" s="5"/>
      <c r="FP940" s="5"/>
      <c r="FQ940" s="5"/>
      <c r="FR940" s="5"/>
      <c r="FS940" s="5"/>
      <c r="FT940" s="5"/>
      <c r="FU940" s="5"/>
      <c r="FV940" s="5"/>
      <c r="FW940" s="5"/>
      <c r="FX940" s="5"/>
      <c r="FY940" s="5"/>
      <c r="FZ940" s="5"/>
      <c r="GA940" s="5"/>
      <c r="GB940" s="5"/>
      <c r="GC940" s="5"/>
      <c r="GD940" s="5"/>
      <c r="GE940" s="5"/>
      <c r="GF940" s="4"/>
      <c r="GG940" s="4"/>
      <c r="GH940" s="5"/>
      <c r="GI940" s="5"/>
      <c r="GJ940" s="5"/>
      <c r="GK940" s="5"/>
      <c r="GL940" s="5"/>
      <c r="GM940" s="5"/>
      <c r="GN940" s="5"/>
      <c r="GO940" s="5"/>
      <c r="GP940" s="5"/>
      <c r="GQ940" s="5"/>
    </row>
    <row r="941" spans="1:199" ht="15.7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4"/>
      <c r="AR941" s="4"/>
      <c r="AS941" s="5"/>
      <c r="AT941" s="4"/>
      <c r="AU941" s="5"/>
      <c r="AV941" s="5"/>
      <c r="AW941" s="5"/>
      <c r="AX941" s="5"/>
      <c r="AY941" s="5"/>
      <c r="AZ941" s="5"/>
      <c r="BA941" s="5"/>
      <c r="BB941" s="5"/>
      <c r="BC941" s="4"/>
      <c r="BD941" s="4"/>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c r="CR941" s="5"/>
      <c r="CS941" s="5"/>
      <c r="CT941" s="5"/>
      <c r="CU941" s="5"/>
      <c r="CV941" s="5"/>
      <c r="CW941" s="5"/>
      <c r="CX941" s="5"/>
      <c r="CY941" s="5"/>
      <c r="CZ941" s="5"/>
      <c r="DA941" s="5"/>
      <c r="DB941" s="5"/>
      <c r="DC941" s="5"/>
      <c r="DD941" s="5"/>
      <c r="DE941" s="5"/>
      <c r="DF941" s="5"/>
      <c r="DG941" s="5"/>
      <c r="DH941" s="5"/>
      <c r="DI941" s="5"/>
      <c r="DJ941" s="5"/>
      <c r="DK941" s="5"/>
      <c r="DL941" s="5"/>
      <c r="DM941" s="5"/>
      <c r="DN941" s="5"/>
      <c r="DO941" s="5"/>
      <c r="DP941" s="5"/>
      <c r="DQ941" s="5"/>
      <c r="DR941" s="5"/>
      <c r="DS941" s="5"/>
      <c r="DT941" s="5"/>
      <c r="DU941" s="5"/>
      <c r="DV941" s="5"/>
      <c r="DW941" s="5"/>
      <c r="DX941" s="5"/>
      <c r="DY941" s="5"/>
      <c r="DZ941" s="5"/>
      <c r="EA941" s="5"/>
      <c r="EB941" s="5"/>
      <c r="EC941" s="5"/>
      <c r="ED941" s="5"/>
      <c r="EE941" s="5"/>
      <c r="EF941" s="5"/>
      <c r="EG941" s="5"/>
      <c r="EH941" s="5"/>
      <c r="EI941" s="5"/>
      <c r="EJ941" s="5"/>
      <c r="EK941" s="5"/>
      <c r="EL941" s="5"/>
      <c r="EM941" s="5"/>
      <c r="EN941" s="5"/>
      <c r="EO941" s="5"/>
      <c r="EP941" s="5"/>
      <c r="EQ941" s="5"/>
      <c r="ER941" s="5"/>
      <c r="ES941" s="5"/>
      <c r="ET941" s="5"/>
      <c r="EU941" s="5"/>
      <c r="EV941" s="5"/>
      <c r="EW941" s="5"/>
      <c r="EX941" s="5"/>
      <c r="EY941" s="5"/>
      <c r="EZ941" s="5"/>
      <c r="FA941" s="5"/>
      <c r="FB941" s="5"/>
      <c r="FC941" s="5"/>
      <c r="FD941" s="5"/>
      <c r="FE941" s="5"/>
      <c r="FF941" s="5"/>
      <c r="FG941" s="5"/>
      <c r="FH941" s="5"/>
      <c r="FI941" s="5"/>
      <c r="FJ941" s="5"/>
      <c r="FK941" s="5"/>
      <c r="FL941" s="5"/>
      <c r="FM941" s="5"/>
      <c r="FN941" s="5"/>
      <c r="FO941" s="5"/>
      <c r="FP941" s="5"/>
      <c r="FQ941" s="5"/>
      <c r="FR941" s="5"/>
      <c r="FS941" s="5"/>
      <c r="FT941" s="5"/>
      <c r="FU941" s="5"/>
      <c r="FV941" s="5"/>
      <c r="FW941" s="5"/>
      <c r="FX941" s="5"/>
      <c r="FY941" s="5"/>
      <c r="FZ941" s="5"/>
      <c r="GA941" s="5"/>
      <c r="GB941" s="5"/>
      <c r="GC941" s="5"/>
      <c r="GD941" s="5"/>
      <c r="GE941" s="5"/>
      <c r="GF941" s="4"/>
      <c r="GG941" s="4"/>
      <c r="GH941" s="5"/>
      <c r="GI941" s="5"/>
      <c r="GJ941" s="5"/>
      <c r="GK941" s="5"/>
      <c r="GL941" s="5"/>
      <c r="GM941" s="5"/>
      <c r="GN941" s="5"/>
      <c r="GO941" s="5"/>
      <c r="GP941" s="5"/>
      <c r="GQ941" s="5"/>
    </row>
    <row r="942" spans="1:199" ht="15.7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4"/>
      <c r="AR942" s="4"/>
      <c r="AS942" s="5"/>
      <c r="AT942" s="4"/>
      <c r="AU942" s="5"/>
      <c r="AV942" s="5"/>
      <c r="AW942" s="5"/>
      <c r="AX942" s="5"/>
      <c r="AY942" s="5"/>
      <c r="AZ942" s="5"/>
      <c r="BA942" s="5"/>
      <c r="BB942" s="5"/>
      <c r="BC942" s="4"/>
      <c r="BD942" s="4"/>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c r="CR942" s="5"/>
      <c r="CS942" s="5"/>
      <c r="CT942" s="5"/>
      <c r="CU942" s="5"/>
      <c r="CV942" s="5"/>
      <c r="CW942" s="5"/>
      <c r="CX942" s="5"/>
      <c r="CY942" s="5"/>
      <c r="CZ942" s="5"/>
      <c r="DA942" s="5"/>
      <c r="DB942" s="5"/>
      <c r="DC942" s="5"/>
      <c r="DD942" s="5"/>
      <c r="DE942" s="5"/>
      <c r="DF942" s="5"/>
      <c r="DG942" s="5"/>
      <c r="DH942" s="5"/>
      <c r="DI942" s="5"/>
      <c r="DJ942" s="5"/>
      <c r="DK942" s="5"/>
      <c r="DL942" s="5"/>
      <c r="DM942" s="5"/>
      <c r="DN942" s="5"/>
      <c r="DO942" s="5"/>
      <c r="DP942" s="5"/>
      <c r="DQ942" s="5"/>
      <c r="DR942" s="5"/>
      <c r="DS942" s="5"/>
      <c r="DT942" s="5"/>
      <c r="DU942" s="5"/>
      <c r="DV942" s="5"/>
      <c r="DW942" s="5"/>
      <c r="DX942" s="5"/>
      <c r="DY942" s="5"/>
      <c r="DZ942" s="5"/>
      <c r="EA942" s="5"/>
      <c r="EB942" s="5"/>
      <c r="EC942" s="5"/>
      <c r="ED942" s="5"/>
      <c r="EE942" s="5"/>
      <c r="EF942" s="5"/>
      <c r="EG942" s="5"/>
      <c r="EH942" s="5"/>
      <c r="EI942" s="5"/>
      <c r="EJ942" s="5"/>
      <c r="EK942" s="5"/>
      <c r="EL942" s="5"/>
      <c r="EM942" s="5"/>
      <c r="EN942" s="5"/>
      <c r="EO942" s="5"/>
      <c r="EP942" s="5"/>
      <c r="EQ942" s="5"/>
      <c r="ER942" s="5"/>
      <c r="ES942" s="5"/>
      <c r="ET942" s="5"/>
      <c r="EU942" s="5"/>
      <c r="EV942" s="5"/>
      <c r="EW942" s="5"/>
      <c r="EX942" s="5"/>
      <c r="EY942" s="5"/>
      <c r="EZ942" s="5"/>
      <c r="FA942" s="5"/>
      <c r="FB942" s="5"/>
      <c r="FC942" s="5"/>
      <c r="FD942" s="5"/>
      <c r="FE942" s="5"/>
      <c r="FF942" s="5"/>
      <c r="FG942" s="5"/>
      <c r="FH942" s="5"/>
      <c r="FI942" s="5"/>
      <c r="FJ942" s="5"/>
      <c r="FK942" s="5"/>
      <c r="FL942" s="5"/>
      <c r="FM942" s="5"/>
      <c r="FN942" s="5"/>
      <c r="FO942" s="5"/>
      <c r="FP942" s="5"/>
      <c r="FQ942" s="5"/>
      <c r="FR942" s="5"/>
      <c r="FS942" s="5"/>
      <c r="FT942" s="5"/>
      <c r="FU942" s="5"/>
      <c r="FV942" s="5"/>
      <c r="FW942" s="5"/>
      <c r="FX942" s="5"/>
      <c r="FY942" s="5"/>
      <c r="FZ942" s="5"/>
      <c r="GA942" s="5"/>
      <c r="GB942" s="5"/>
      <c r="GC942" s="5"/>
      <c r="GD942" s="5"/>
      <c r="GE942" s="5"/>
      <c r="GF942" s="4"/>
      <c r="GG942" s="4"/>
      <c r="GH942" s="5"/>
      <c r="GI942" s="5"/>
      <c r="GJ942" s="5"/>
      <c r="GK942" s="5"/>
      <c r="GL942" s="5"/>
      <c r="GM942" s="5"/>
      <c r="GN942" s="5"/>
      <c r="GO942" s="5"/>
      <c r="GP942" s="5"/>
      <c r="GQ942" s="5"/>
    </row>
    <row r="943" spans="1:199" ht="15.7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4"/>
      <c r="AR943" s="4"/>
      <c r="AS943" s="5"/>
      <c r="AT943" s="4"/>
      <c r="AU943" s="5"/>
      <c r="AV943" s="5"/>
      <c r="AW943" s="5"/>
      <c r="AX943" s="5"/>
      <c r="AY943" s="5"/>
      <c r="AZ943" s="5"/>
      <c r="BA943" s="5"/>
      <c r="BB943" s="5"/>
      <c r="BC943" s="4"/>
      <c r="BD943" s="4"/>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c r="CR943" s="5"/>
      <c r="CS943" s="5"/>
      <c r="CT943" s="5"/>
      <c r="CU943" s="5"/>
      <c r="CV943" s="5"/>
      <c r="CW943" s="5"/>
      <c r="CX943" s="5"/>
      <c r="CY943" s="5"/>
      <c r="CZ943" s="5"/>
      <c r="DA943" s="5"/>
      <c r="DB943" s="5"/>
      <c r="DC943" s="5"/>
      <c r="DD943" s="5"/>
      <c r="DE943" s="5"/>
      <c r="DF943" s="5"/>
      <c r="DG943" s="5"/>
      <c r="DH943" s="5"/>
      <c r="DI943" s="5"/>
      <c r="DJ943" s="5"/>
      <c r="DK943" s="5"/>
      <c r="DL943" s="5"/>
      <c r="DM943" s="5"/>
      <c r="DN943" s="5"/>
      <c r="DO943" s="5"/>
      <c r="DP943" s="5"/>
      <c r="DQ943" s="5"/>
      <c r="DR943" s="5"/>
      <c r="DS943" s="5"/>
      <c r="DT943" s="5"/>
      <c r="DU943" s="5"/>
      <c r="DV943" s="5"/>
      <c r="DW943" s="5"/>
      <c r="DX943" s="5"/>
      <c r="DY943" s="5"/>
      <c r="DZ943" s="5"/>
      <c r="EA943" s="5"/>
      <c r="EB943" s="5"/>
      <c r="EC943" s="5"/>
      <c r="ED943" s="5"/>
      <c r="EE943" s="5"/>
      <c r="EF943" s="5"/>
      <c r="EG943" s="5"/>
      <c r="EH943" s="5"/>
      <c r="EI943" s="5"/>
      <c r="EJ943" s="5"/>
      <c r="EK943" s="5"/>
      <c r="EL943" s="5"/>
      <c r="EM943" s="5"/>
      <c r="EN943" s="5"/>
      <c r="EO943" s="5"/>
      <c r="EP943" s="5"/>
      <c r="EQ943" s="5"/>
      <c r="ER943" s="5"/>
      <c r="ES943" s="5"/>
      <c r="ET943" s="5"/>
      <c r="EU943" s="5"/>
      <c r="EV943" s="5"/>
      <c r="EW943" s="5"/>
      <c r="EX943" s="5"/>
      <c r="EY943" s="5"/>
      <c r="EZ943" s="5"/>
      <c r="FA943" s="5"/>
      <c r="FB943" s="5"/>
      <c r="FC943" s="5"/>
      <c r="FD943" s="5"/>
      <c r="FE943" s="5"/>
      <c r="FF943" s="5"/>
      <c r="FG943" s="5"/>
      <c r="FH943" s="5"/>
      <c r="FI943" s="5"/>
      <c r="FJ943" s="5"/>
      <c r="FK943" s="5"/>
      <c r="FL943" s="5"/>
      <c r="FM943" s="5"/>
      <c r="FN943" s="5"/>
      <c r="FO943" s="5"/>
      <c r="FP943" s="5"/>
      <c r="FQ943" s="5"/>
      <c r="FR943" s="5"/>
      <c r="FS943" s="5"/>
      <c r="FT943" s="5"/>
      <c r="FU943" s="5"/>
      <c r="FV943" s="5"/>
      <c r="FW943" s="5"/>
      <c r="FX943" s="5"/>
      <c r="FY943" s="5"/>
      <c r="FZ943" s="5"/>
      <c r="GA943" s="5"/>
      <c r="GB943" s="5"/>
      <c r="GC943" s="5"/>
      <c r="GD943" s="5"/>
      <c r="GE943" s="5"/>
      <c r="GF943" s="4"/>
      <c r="GG943" s="4"/>
      <c r="GH943" s="5"/>
      <c r="GI943" s="5"/>
      <c r="GJ943" s="5"/>
      <c r="GK943" s="5"/>
      <c r="GL943" s="5"/>
      <c r="GM943" s="5"/>
      <c r="GN943" s="5"/>
      <c r="GO943" s="5"/>
      <c r="GP943" s="5"/>
      <c r="GQ943" s="5"/>
    </row>
    <row r="944" spans="1:199" ht="15.7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4"/>
      <c r="AR944" s="4"/>
      <c r="AS944" s="5"/>
      <c r="AT944" s="4"/>
      <c r="AU944" s="5"/>
      <c r="AV944" s="5"/>
      <c r="AW944" s="5"/>
      <c r="AX944" s="5"/>
      <c r="AY944" s="5"/>
      <c r="AZ944" s="5"/>
      <c r="BA944" s="5"/>
      <c r="BB944" s="5"/>
      <c r="BC944" s="4"/>
      <c r="BD944" s="4"/>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c r="CR944" s="5"/>
      <c r="CS944" s="5"/>
      <c r="CT944" s="5"/>
      <c r="CU944" s="5"/>
      <c r="CV944" s="5"/>
      <c r="CW944" s="5"/>
      <c r="CX944" s="5"/>
      <c r="CY944" s="5"/>
      <c r="CZ944" s="5"/>
      <c r="DA944" s="5"/>
      <c r="DB944" s="5"/>
      <c r="DC944" s="5"/>
      <c r="DD944" s="5"/>
      <c r="DE944" s="5"/>
      <c r="DF944" s="5"/>
      <c r="DG944" s="5"/>
      <c r="DH944" s="5"/>
      <c r="DI944" s="5"/>
      <c r="DJ944" s="5"/>
      <c r="DK944" s="5"/>
      <c r="DL944" s="5"/>
      <c r="DM944" s="5"/>
      <c r="DN944" s="5"/>
      <c r="DO944" s="5"/>
      <c r="DP944" s="5"/>
      <c r="DQ944" s="5"/>
      <c r="DR944" s="5"/>
      <c r="DS944" s="5"/>
      <c r="DT944" s="5"/>
      <c r="DU944" s="5"/>
      <c r="DV944" s="5"/>
      <c r="DW944" s="5"/>
      <c r="DX944" s="5"/>
      <c r="DY944" s="5"/>
      <c r="DZ944" s="5"/>
      <c r="EA944" s="5"/>
      <c r="EB944" s="5"/>
      <c r="EC944" s="5"/>
      <c r="ED944" s="5"/>
      <c r="EE944" s="5"/>
      <c r="EF944" s="5"/>
      <c r="EG944" s="5"/>
      <c r="EH944" s="5"/>
      <c r="EI944" s="5"/>
      <c r="EJ944" s="5"/>
      <c r="EK944" s="5"/>
      <c r="EL944" s="5"/>
      <c r="EM944" s="5"/>
      <c r="EN944" s="5"/>
      <c r="EO944" s="5"/>
      <c r="EP944" s="5"/>
      <c r="EQ944" s="5"/>
      <c r="ER944" s="5"/>
      <c r="ES944" s="5"/>
      <c r="ET944" s="5"/>
      <c r="EU944" s="5"/>
      <c r="EV944" s="5"/>
      <c r="EW944" s="5"/>
      <c r="EX944" s="5"/>
      <c r="EY944" s="5"/>
      <c r="EZ944" s="5"/>
      <c r="FA944" s="5"/>
      <c r="FB944" s="5"/>
      <c r="FC944" s="5"/>
      <c r="FD944" s="5"/>
      <c r="FE944" s="5"/>
      <c r="FF944" s="5"/>
      <c r="FG944" s="5"/>
      <c r="FH944" s="5"/>
      <c r="FI944" s="5"/>
      <c r="FJ944" s="5"/>
      <c r="FK944" s="5"/>
      <c r="FL944" s="5"/>
      <c r="FM944" s="5"/>
      <c r="FN944" s="5"/>
      <c r="FO944" s="5"/>
      <c r="FP944" s="5"/>
      <c r="FQ944" s="5"/>
      <c r="FR944" s="5"/>
      <c r="FS944" s="5"/>
      <c r="FT944" s="5"/>
      <c r="FU944" s="5"/>
      <c r="FV944" s="5"/>
      <c r="FW944" s="5"/>
      <c r="FX944" s="5"/>
      <c r="FY944" s="5"/>
      <c r="FZ944" s="5"/>
      <c r="GA944" s="5"/>
      <c r="GB944" s="5"/>
      <c r="GC944" s="5"/>
      <c r="GD944" s="5"/>
      <c r="GE944" s="5"/>
      <c r="GF944" s="4"/>
      <c r="GG944" s="4"/>
      <c r="GH944" s="5"/>
      <c r="GI944" s="5"/>
      <c r="GJ944" s="5"/>
      <c r="GK944" s="5"/>
      <c r="GL944" s="5"/>
      <c r="GM944" s="5"/>
      <c r="GN944" s="5"/>
      <c r="GO944" s="5"/>
      <c r="GP944" s="5"/>
      <c r="GQ944" s="5"/>
    </row>
    <row r="945" spans="1:199" ht="15.7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4"/>
      <c r="AR945" s="4"/>
      <c r="AS945" s="5"/>
      <c r="AT945" s="4"/>
      <c r="AU945" s="5"/>
      <c r="AV945" s="5"/>
      <c r="AW945" s="5"/>
      <c r="AX945" s="5"/>
      <c r="AY945" s="5"/>
      <c r="AZ945" s="5"/>
      <c r="BA945" s="5"/>
      <c r="BB945" s="5"/>
      <c r="BC945" s="4"/>
      <c r="BD945" s="4"/>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c r="CR945" s="5"/>
      <c r="CS945" s="5"/>
      <c r="CT945" s="5"/>
      <c r="CU945" s="5"/>
      <c r="CV945" s="5"/>
      <c r="CW945" s="5"/>
      <c r="CX945" s="5"/>
      <c r="CY945" s="5"/>
      <c r="CZ945" s="5"/>
      <c r="DA945" s="5"/>
      <c r="DB945" s="5"/>
      <c r="DC945" s="5"/>
      <c r="DD945" s="5"/>
      <c r="DE945" s="5"/>
      <c r="DF945" s="5"/>
      <c r="DG945" s="5"/>
      <c r="DH945" s="5"/>
      <c r="DI945" s="5"/>
      <c r="DJ945" s="5"/>
      <c r="DK945" s="5"/>
      <c r="DL945" s="5"/>
      <c r="DM945" s="5"/>
      <c r="DN945" s="5"/>
      <c r="DO945" s="5"/>
      <c r="DP945" s="5"/>
      <c r="DQ945" s="5"/>
      <c r="DR945" s="5"/>
      <c r="DS945" s="5"/>
      <c r="DT945" s="5"/>
      <c r="DU945" s="5"/>
      <c r="DV945" s="5"/>
      <c r="DW945" s="5"/>
      <c r="DX945" s="5"/>
      <c r="DY945" s="5"/>
      <c r="DZ945" s="5"/>
      <c r="EA945" s="5"/>
      <c r="EB945" s="5"/>
      <c r="EC945" s="5"/>
      <c r="ED945" s="5"/>
      <c r="EE945" s="5"/>
      <c r="EF945" s="5"/>
      <c r="EG945" s="5"/>
      <c r="EH945" s="5"/>
      <c r="EI945" s="5"/>
      <c r="EJ945" s="5"/>
      <c r="EK945" s="5"/>
      <c r="EL945" s="5"/>
      <c r="EM945" s="5"/>
      <c r="EN945" s="5"/>
      <c r="EO945" s="5"/>
      <c r="EP945" s="5"/>
      <c r="EQ945" s="5"/>
      <c r="ER945" s="5"/>
      <c r="ES945" s="5"/>
      <c r="ET945" s="5"/>
      <c r="EU945" s="5"/>
      <c r="EV945" s="5"/>
      <c r="EW945" s="5"/>
      <c r="EX945" s="5"/>
      <c r="EY945" s="5"/>
      <c r="EZ945" s="5"/>
      <c r="FA945" s="5"/>
      <c r="FB945" s="5"/>
      <c r="FC945" s="5"/>
      <c r="FD945" s="5"/>
      <c r="FE945" s="5"/>
      <c r="FF945" s="5"/>
      <c r="FG945" s="5"/>
      <c r="FH945" s="5"/>
      <c r="FI945" s="5"/>
      <c r="FJ945" s="5"/>
      <c r="FK945" s="5"/>
      <c r="FL945" s="5"/>
      <c r="FM945" s="5"/>
      <c r="FN945" s="5"/>
      <c r="FO945" s="5"/>
      <c r="FP945" s="5"/>
      <c r="FQ945" s="5"/>
      <c r="FR945" s="5"/>
      <c r="FS945" s="5"/>
      <c r="FT945" s="5"/>
      <c r="FU945" s="5"/>
      <c r="FV945" s="5"/>
      <c r="FW945" s="5"/>
      <c r="FX945" s="5"/>
      <c r="FY945" s="5"/>
      <c r="FZ945" s="5"/>
      <c r="GA945" s="5"/>
      <c r="GB945" s="5"/>
      <c r="GC945" s="5"/>
      <c r="GD945" s="5"/>
      <c r="GE945" s="5"/>
      <c r="GF945" s="4"/>
      <c r="GG945" s="4"/>
      <c r="GH945" s="5"/>
      <c r="GI945" s="5"/>
      <c r="GJ945" s="5"/>
      <c r="GK945" s="5"/>
      <c r="GL945" s="5"/>
      <c r="GM945" s="5"/>
      <c r="GN945" s="5"/>
      <c r="GO945" s="5"/>
      <c r="GP945" s="5"/>
      <c r="GQ945" s="5"/>
    </row>
    <row r="946" spans="1:199" ht="15.7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4"/>
      <c r="AR946" s="4"/>
      <c r="AS946" s="5"/>
      <c r="AT946" s="4"/>
      <c r="AU946" s="5"/>
      <c r="AV946" s="5"/>
      <c r="AW946" s="5"/>
      <c r="AX946" s="5"/>
      <c r="AY946" s="5"/>
      <c r="AZ946" s="5"/>
      <c r="BA946" s="5"/>
      <c r="BB946" s="5"/>
      <c r="BC946" s="4"/>
      <c r="BD946" s="4"/>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c r="CR946" s="5"/>
      <c r="CS946" s="5"/>
      <c r="CT946" s="5"/>
      <c r="CU946" s="5"/>
      <c r="CV946" s="5"/>
      <c r="CW946" s="5"/>
      <c r="CX946" s="5"/>
      <c r="CY946" s="5"/>
      <c r="CZ946" s="5"/>
      <c r="DA946" s="5"/>
      <c r="DB946" s="5"/>
      <c r="DC946" s="5"/>
      <c r="DD946" s="5"/>
      <c r="DE946" s="5"/>
      <c r="DF946" s="5"/>
      <c r="DG946" s="5"/>
      <c r="DH946" s="5"/>
      <c r="DI946" s="5"/>
      <c r="DJ946" s="5"/>
      <c r="DK946" s="5"/>
      <c r="DL946" s="5"/>
      <c r="DM946" s="5"/>
      <c r="DN946" s="5"/>
      <c r="DO946" s="5"/>
      <c r="DP946" s="5"/>
      <c r="DQ946" s="5"/>
      <c r="DR946" s="5"/>
      <c r="DS946" s="5"/>
      <c r="DT946" s="5"/>
      <c r="DU946" s="5"/>
      <c r="DV946" s="5"/>
      <c r="DW946" s="5"/>
      <c r="DX946" s="5"/>
      <c r="DY946" s="5"/>
      <c r="DZ946" s="5"/>
      <c r="EA946" s="5"/>
      <c r="EB946" s="5"/>
      <c r="EC946" s="5"/>
      <c r="ED946" s="5"/>
      <c r="EE946" s="5"/>
      <c r="EF946" s="5"/>
      <c r="EG946" s="5"/>
      <c r="EH946" s="5"/>
      <c r="EI946" s="5"/>
      <c r="EJ946" s="5"/>
      <c r="EK946" s="5"/>
      <c r="EL946" s="5"/>
      <c r="EM946" s="5"/>
      <c r="EN946" s="5"/>
      <c r="EO946" s="5"/>
      <c r="EP946" s="5"/>
      <c r="EQ946" s="5"/>
      <c r="ER946" s="5"/>
      <c r="ES946" s="5"/>
      <c r="ET946" s="5"/>
      <c r="EU946" s="5"/>
      <c r="EV946" s="5"/>
      <c r="EW946" s="5"/>
      <c r="EX946" s="5"/>
      <c r="EY946" s="5"/>
      <c r="EZ946" s="5"/>
      <c r="FA946" s="5"/>
      <c r="FB946" s="5"/>
      <c r="FC946" s="5"/>
      <c r="FD946" s="5"/>
      <c r="FE946" s="5"/>
      <c r="FF946" s="5"/>
      <c r="FG946" s="5"/>
      <c r="FH946" s="5"/>
      <c r="FI946" s="5"/>
      <c r="FJ946" s="5"/>
      <c r="FK946" s="5"/>
      <c r="FL946" s="5"/>
      <c r="FM946" s="5"/>
      <c r="FN946" s="5"/>
      <c r="FO946" s="5"/>
      <c r="FP946" s="5"/>
      <c r="FQ946" s="5"/>
      <c r="FR946" s="5"/>
      <c r="FS946" s="5"/>
      <c r="FT946" s="5"/>
      <c r="FU946" s="5"/>
      <c r="FV946" s="5"/>
      <c r="FW946" s="5"/>
      <c r="FX946" s="5"/>
      <c r="FY946" s="5"/>
      <c r="FZ946" s="5"/>
      <c r="GA946" s="5"/>
      <c r="GB946" s="5"/>
      <c r="GC946" s="5"/>
      <c r="GD946" s="5"/>
      <c r="GE946" s="5"/>
      <c r="GF946" s="4"/>
      <c r="GG946" s="4"/>
      <c r="GH946" s="5"/>
      <c r="GI946" s="5"/>
      <c r="GJ946" s="5"/>
      <c r="GK946" s="5"/>
      <c r="GL946" s="5"/>
      <c r="GM946" s="5"/>
      <c r="GN946" s="5"/>
      <c r="GO946" s="5"/>
      <c r="GP946" s="5"/>
      <c r="GQ946" s="5"/>
    </row>
    <row r="947" spans="1:199" ht="15.7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4"/>
      <c r="AR947" s="4"/>
      <c r="AS947" s="5"/>
      <c r="AT947" s="4"/>
      <c r="AU947" s="5"/>
      <c r="AV947" s="5"/>
      <c r="AW947" s="5"/>
      <c r="AX947" s="5"/>
      <c r="AY947" s="5"/>
      <c r="AZ947" s="5"/>
      <c r="BA947" s="5"/>
      <c r="BB947" s="5"/>
      <c r="BC947" s="4"/>
      <c r="BD947" s="4"/>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c r="CR947" s="5"/>
      <c r="CS947" s="5"/>
      <c r="CT947" s="5"/>
      <c r="CU947" s="5"/>
      <c r="CV947" s="5"/>
      <c r="CW947" s="5"/>
      <c r="CX947" s="5"/>
      <c r="CY947" s="5"/>
      <c r="CZ947" s="5"/>
      <c r="DA947" s="5"/>
      <c r="DB947" s="5"/>
      <c r="DC947" s="5"/>
      <c r="DD947" s="5"/>
      <c r="DE947" s="5"/>
      <c r="DF947" s="5"/>
      <c r="DG947" s="5"/>
      <c r="DH947" s="5"/>
      <c r="DI947" s="5"/>
      <c r="DJ947" s="5"/>
      <c r="DK947" s="5"/>
      <c r="DL947" s="5"/>
      <c r="DM947" s="5"/>
      <c r="DN947" s="5"/>
      <c r="DO947" s="5"/>
      <c r="DP947" s="5"/>
      <c r="DQ947" s="5"/>
      <c r="DR947" s="5"/>
      <c r="DS947" s="5"/>
      <c r="DT947" s="5"/>
      <c r="DU947" s="5"/>
      <c r="DV947" s="5"/>
      <c r="DW947" s="5"/>
      <c r="DX947" s="5"/>
      <c r="DY947" s="5"/>
      <c r="DZ947" s="5"/>
      <c r="EA947" s="5"/>
      <c r="EB947" s="5"/>
      <c r="EC947" s="5"/>
      <c r="ED947" s="5"/>
      <c r="EE947" s="5"/>
      <c r="EF947" s="5"/>
      <c r="EG947" s="5"/>
      <c r="EH947" s="5"/>
      <c r="EI947" s="5"/>
      <c r="EJ947" s="5"/>
      <c r="EK947" s="5"/>
      <c r="EL947" s="5"/>
      <c r="EM947" s="5"/>
      <c r="EN947" s="5"/>
      <c r="EO947" s="5"/>
      <c r="EP947" s="5"/>
      <c r="EQ947" s="5"/>
      <c r="ER947" s="5"/>
      <c r="ES947" s="5"/>
      <c r="ET947" s="5"/>
      <c r="EU947" s="5"/>
      <c r="EV947" s="5"/>
      <c r="EW947" s="5"/>
      <c r="EX947" s="5"/>
      <c r="EY947" s="5"/>
      <c r="EZ947" s="5"/>
      <c r="FA947" s="5"/>
      <c r="FB947" s="5"/>
      <c r="FC947" s="5"/>
      <c r="FD947" s="5"/>
      <c r="FE947" s="5"/>
      <c r="FF947" s="5"/>
      <c r="FG947" s="5"/>
      <c r="FH947" s="5"/>
      <c r="FI947" s="5"/>
      <c r="FJ947" s="5"/>
      <c r="FK947" s="5"/>
      <c r="FL947" s="5"/>
      <c r="FM947" s="5"/>
      <c r="FN947" s="5"/>
      <c r="FO947" s="5"/>
      <c r="FP947" s="5"/>
      <c r="FQ947" s="5"/>
      <c r="FR947" s="5"/>
      <c r="FS947" s="5"/>
      <c r="FT947" s="5"/>
      <c r="FU947" s="5"/>
      <c r="FV947" s="5"/>
      <c r="FW947" s="5"/>
      <c r="FX947" s="5"/>
      <c r="FY947" s="5"/>
      <c r="FZ947" s="5"/>
      <c r="GA947" s="5"/>
      <c r="GB947" s="5"/>
      <c r="GC947" s="5"/>
      <c r="GD947" s="5"/>
      <c r="GE947" s="5"/>
      <c r="GF947" s="4"/>
      <c r="GG947" s="4"/>
      <c r="GH947" s="5"/>
      <c r="GI947" s="5"/>
      <c r="GJ947" s="5"/>
      <c r="GK947" s="5"/>
      <c r="GL947" s="5"/>
      <c r="GM947" s="5"/>
      <c r="GN947" s="5"/>
      <c r="GO947" s="5"/>
      <c r="GP947" s="5"/>
      <c r="GQ947" s="5"/>
    </row>
    <row r="948" spans="1:199" ht="15.7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4"/>
      <c r="AR948" s="4"/>
      <c r="AS948" s="5"/>
      <c r="AT948" s="4"/>
      <c r="AU948" s="5"/>
      <c r="AV948" s="5"/>
      <c r="AW948" s="5"/>
      <c r="AX948" s="5"/>
      <c r="AY948" s="5"/>
      <c r="AZ948" s="5"/>
      <c r="BA948" s="5"/>
      <c r="BB948" s="5"/>
      <c r="BC948" s="4"/>
      <c r="BD948" s="4"/>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c r="CR948" s="5"/>
      <c r="CS948" s="5"/>
      <c r="CT948" s="5"/>
      <c r="CU948" s="5"/>
      <c r="CV948" s="5"/>
      <c r="CW948" s="5"/>
      <c r="CX948" s="5"/>
      <c r="CY948" s="5"/>
      <c r="CZ948" s="5"/>
      <c r="DA948" s="5"/>
      <c r="DB948" s="5"/>
      <c r="DC948" s="5"/>
      <c r="DD948" s="5"/>
      <c r="DE948" s="5"/>
      <c r="DF948" s="5"/>
      <c r="DG948" s="5"/>
      <c r="DH948" s="5"/>
      <c r="DI948" s="5"/>
      <c r="DJ948" s="5"/>
      <c r="DK948" s="5"/>
      <c r="DL948" s="5"/>
      <c r="DM948" s="5"/>
      <c r="DN948" s="5"/>
      <c r="DO948" s="5"/>
      <c r="DP948" s="5"/>
      <c r="DQ948" s="5"/>
      <c r="DR948" s="5"/>
      <c r="DS948" s="5"/>
      <c r="DT948" s="5"/>
      <c r="DU948" s="5"/>
      <c r="DV948" s="5"/>
      <c r="DW948" s="5"/>
      <c r="DX948" s="5"/>
      <c r="DY948" s="5"/>
      <c r="DZ948" s="5"/>
      <c r="EA948" s="5"/>
      <c r="EB948" s="5"/>
      <c r="EC948" s="5"/>
      <c r="ED948" s="5"/>
      <c r="EE948" s="5"/>
      <c r="EF948" s="5"/>
      <c r="EG948" s="5"/>
      <c r="EH948" s="5"/>
      <c r="EI948" s="5"/>
      <c r="EJ948" s="5"/>
      <c r="EK948" s="5"/>
      <c r="EL948" s="5"/>
      <c r="EM948" s="5"/>
      <c r="EN948" s="5"/>
      <c r="EO948" s="5"/>
      <c r="EP948" s="5"/>
      <c r="EQ948" s="5"/>
      <c r="ER948" s="5"/>
      <c r="ES948" s="5"/>
      <c r="ET948" s="5"/>
      <c r="EU948" s="5"/>
      <c r="EV948" s="5"/>
      <c r="EW948" s="5"/>
      <c r="EX948" s="5"/>
      <c r="EY948" s="5"/>
      <c r="EZ948" s="5"/>
      <c r="FA948" s="5"/>
      <c r="FB948" s="5"/>
      <c r="FC948" s="5"/>
      <c r="FD948" s="5"/>
      <c r="FE948" s="5"/>
      <c r="FF948" s="5"/>
      <c r="FG948" s="5"/>
      <c r="FH948" s="5"/>
      <c r="FI948" s="5"/>
      <c r="FJ948" s="5"/>
      <c r="FK948" s="5"/>
      <c r="FL948" s="5"/>
      <c r="FM948" s="5"/>
      <c r="FN948" s="5"/>
      <c r="FO948" s="5"/>
      <c r="FP948" s="5"/>
      <c r="FQ948" s="5"/>
      <c r="FR948" s="5"/>
      <c r="FS948" s="5"/>
      <c r="FT948" s="5"/>
      <c r="FU948" s="5"/>
      <c r="FV948" s="5"/>
      <c r="FW948" s="5"/>
      <c r="FX948" s="5"/>
      <c r="FY948" s="5"/>
      <c r="FZ948" s="5"/>
      <c r="GA948" s="5"/>
      <c r="GB948" s="5"/>
      <c r="GC948" s="5"/>
      <c r="GD948" s="5"/>
      <c r="GE948" s="5"/>
      <c r="GF948" s="4"/>
      <c r="GG948" s="4"/>
      <c r="GH948" s="5"/>
      <c r="GI948" s="5"/>
      <c r="GJ948" s="5"/>
      <c r="GK948" s="5"/>
      <c r="GL948" s="5"/>
      <c r="GM948" s="5"/>
      <c r="GN948" s="5"/>
      <c r="GO948" s="5"/>
      <c r="GP948" s="5"/>
      <c r="GQ948" s="5"/>
    </row>
    <row r="949" spans="1:199" ht="15.7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4"/>
      <c r="AR949" s="4"/>
      <c r="AS949" s="5"/>
      <c r="AT949" s="4"/>
      <c r="AU949" s="5"/>
      <c r="AV949" s="5"/>
      <c r="AW949" s="5"/>
      <c r="AX949" s="5"/>
      <c r="AY949" s="5"/>
      <c r="AZ949" s="5"/>
      <c r="BA949" s="5"/>
      <c r="BB949" s="5"/>
      <c r="BC949" s="4"/>
      <c r="BD949" s="4"/>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c r="CR949" s="5"/>
      <c r="CS949" s="5"/>
      <c r="CT949" s="5"/>
      <c r="CU949" s="5"/>
      <c r="CV949" s="5"/>
      <c r="CW949" s="5"/>
      <c r="CX949" s="5"/>
      <c r="CY949" s="5"/>
      <c r="CZ949" s="5"/>
      <c r="DA949" s="5"/>
      <c r="DB949" s="5"/>
      <c r="DC949" s="5"/>
      <c r="DD949" s="5"/>
      <c r="DE949" s="5"/>
      <c r="DF949" s="5"/>
      <c r="DG949" s="5"/>
      <c r="DH949" s="5"/>
      <c r="DI949" s="5"/>
      <c r="DJ949" s="5"/>
      <c r="DK949" s="5"/>
      <c r="DL949" s="5"/>
      <c r="DM949" s="5"/>
      <c r="DN949" s="5"/>
      <c r="DO949" s="5"/>
      <c r="DP949" s="5"/>
      <c r="DQ949" s="5"/>
      <c r="DR949" s="5"/>
      <c r="DS949" s="5"/>
      <c r="DT949" s="5"/>
      <c r="DU949" s="5"/>
      <c r="DV949" s="5"/>
      <c r="DW949" s="5"/>
      <c r="DX949" s="5"/>
      <c r="DY949" s="5"/>
      <c r="DZ949" s="5"/>
      <c r="EA949" s="5"/>
      <c r="EB949" s="5"/>
      <c r="EC949" s="5"/>
      <c r="ED949" s="5"/>
      <c r="EE949" s="5"/>
      <c r="EF949" s="5"/>
      <c r="EG949" s="5"/>
      <c r="EH949" s="5"/>
      <c r="EI949" s="5"/>
      <c r="EJ949" s="5"/>
      <c r="EK949" s="5"/>
      <c r="EL949" s="5"/>
      <c r="EM949" s="5"/>
      <c r="EN949" s="5"/>
      <c r="EO949" s="5"/>
      <c r="EP949" s="5"/>
      <c r="EQ949" s="5"/>
      <c r="ER949" s="5"/>
      <c r="ES949" s="5"/>
      <c r="ET949" s="5"/>
      <c r="EU949" s="5"/>
      <c r="EV949" s="5"/>
      <c r="EW949" s="5"/>
      <c r="EX949" s="5"/>
      <c r="EY949" s="5"/>
      <c r="EZ949" s="5"/>
      <c r="FA949" s="5"/>
      <c r="FB949" s="5"/>
      <c r="FC949" s="5"/>
      <c r="FD949" s="5"/>
      <c r="FE949" s="5"/>
      <c r="FF949" s="5"/>
      <c r="FG949" s="5"/>
      <c r="FH949" s="5"/>
      <c r="FI949" s="5"/>
      <c r="FJ949" s="5"/>
      <c r="FK949" s="5"/>
      <c r="FL949" s="5"/>
      <c r="FM949" s="5"/>
      <c r="FN949" s="5"/>
      <c r="FO949" s="5"/>
      <c r="FP949" s="5"/>
      <c r="FQ949" s="5"/>
      <c r="FR949" s="5"/>
      <c r="FS949" s="5"/>
      <c r="FT949" s="5"/>
      <c r="FU949" s="5"/>
      <c r="FV949" s="5"/>
      <c r="FW949" s="5"/>
      <c r="FX949" s="5"/>
      <c r="FY949" s="5"/>
      <c r="FZ949" s="5"/>
      <c r="GA949" s="5"/>
      <c r="GB949" s="5"/>
      <c r="GC949" s="5"/>
      <c r="GD949" s="5"/>
      <c r="GE949" s="5"/>
      <c r="GF949" s="4"/>
      <c r="GG949" s="4"/>
      <c r="GH949" s="5"/>
      <c r="GI949" s="5"/>
      <c r="GJ949" s="5"/>
      <c r="GK949" s="5"/>
      <c r="GL949" s="5"/>
      <c r="GM949" s="5"/>
      <c r="GN949" s="5"/>
      <c r="GO949" s="5"/>
      <c r="GP949" s="5"/>
      <c r="GQ949" s="5"/>
    </row>
    <row r="950" spans="1:199" ht="15.7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4"/>
      <c r="AR950" s="4"/>
      <c r="AS950" s="5"/>
      <c r="AT950" s="4"/>
      <c r="AU950" s="5"/>
      <c r="AV950" s="5"/>
      <c r="AW950" s="5"/>
      <c r="AX950" s="5"/>
      <c r="AY950" s="5"/>
      <c r="AZ950" s="5"/>
      <c r="BA950" s="5"/>
      <c r="BB950" s="5"/>
      <c r="BC950" s="4"/>
      <c r="BD950" s="4"/>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c r="CR950" s="5"/>
      <c r="CS950" s="5"/>
      <c r="CT950" s="5"/>
      <c r="CU950" s="5"/>
      <c r="CV950" s="5"/>
      <c r="CW950" s="5"/>
      <c r="CX950" s="5"/>
      <c r="CY950" s="5"/>
      <c r="CZ950" s="5"/>
      <c r="DA950" s="5"/>
      <c r="DB950" s="5"/>
      <c r="DC950" s="5"/>
      <c r="DD950" s="5"/>
      <c r="DE950" s="5"/>
      <c r="DF950" s="5"/>
      <c r="DG950" s="5"/>
      <c r="DH950" s="5"/>
      <c r="DI950" s="5"/>
      <c r="DJ950" s="5"/>
      <c r="DK950" s="5"/>
      <c r="DL950" s="5"/>
      <c r="DM950" s="5"/>
      <c r="DN950" s="5"/>
      <c r="DO950" s="5"/>
      <c r="DP950" s="5"/>
      <c r="DQ950" s="5"/>
      <c r="DR950" s="5"/>
      <c r="DS950" s="5"/>
      <c r="DT950" s="5"/>
      <c r="DU950" s="5"/>
      <c r="DV950" s="5"/>
      <c r="DW950" s="5"/>
      <c r="DX950" s="5"/>
      <c r="DY950" s="5"/>
      <c r="DZ950" s="5"/>
      <c r="EA950" s="5"/>
      <c r="EB950" s="5"/>
      <c r="EC950" s="5"/>
      <c r="ED950" s="5"/>
      <c r="EE950" s="5"/>
      <c r="EF950" s="5"/>
      <c r="EG950" s="5"/>
      <c r="EH950" s="5"/>
      <c r="EI950" s="5"/>
      <c r="EJ950" s="5"/>
      <c r="EK950" s="5"/>
      <c r="EL950" s="5"/>
      <c r="EM950" s="5"/>
      <c r="EN950" s="5"/>
      <c r="EO950" s="5"/>
      <c r="EP950" s="5"/>
      <c r="EQ950" s="5"/>
      <c r="ER950" s="5"/>
      <c r="ES950" s="5"/>
      <c r="ET950" s="5"/>
      <c r="EU950" s="5"/>
      <c r="EV950" s="5"/>
      <c r="EW950" s="5"/>
      <c r="EX950" s="5"/>
      <c r="EY950" s="5"/>
      <c r="EZ950" s="5"/>
      <c r="FA950" s="5"/>
      <c r="FB950" s="5"/>
      <c r="FC950" s="5"/>
      <c r="FD950" s="5"/>
      <c r="FE950" s="5"/>
      <c r="FF950" s="5"/>
      <c r="FG950" s="5"/>
      <c r="FH950" s="5"/>
      <c r="FI950" s="5"/>
      <c r="FJ950" s="5"/>
      <c r="FK950" s="5"/>
      <c r="FL950" s="5"/>
      <c r="FM950" s="5"/>
      <c r="FN950" s="5"/>
      <c r="FO950" s="5"/>
      <c r="FP950" s="5"/>
      <c r="FQ950" s="5"/>
      <c r="FR950" s="5"/>
      <c r="FS950" s="5"/>
      <c r="FT950" s="5"/>
      <c r="FU950" s="5"/>
      <c r="FV950" s="5"/>
      <c r="FW950" s="5"/>
      <c r="FX950" s="5"/>
      <c r="FY950" s="5"/>
      <c r="FZ950" s="5"/>
      <c r="GA950" s="5"/>
      <c r="GB950" s="5"/>
      <c r="GC950" s="5"/>
      <c r="GD950" s="5"/>
      <c r="GE950" s="5"/>
      <c r="GF950" s="4"/>
      <c r="GG950" s="4"/>
      <c r="GH950" s="5"/>
      <c r="GI950" s="5"/>
      <c r="GJ950" s="5"/>
      <c r="GK950" s="5"/>
      <c r="GL950" s="5"/>
      <c r="GM950" s="5"/>
      <c r="GN950" s="5"/>
      <c r="GO950" s="5"/>
      <c r="GP950" s="5"/>
      <c r="GQ950" s="5"/>
    </row>
    <row r="951" spans="1:199" ht="15.7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4"/>
      <c r="AR951" s="4"/>
      <c r="AS951" s="5"/>
      <c r="AT951" s="4"/>
      <c r="AU951" s="5"/>
      <c r="AV951" s="5"/>
      <c r="AW951" s="5"/>
      <c r="AX951" s="5"/>
      <c r="AY951" s="5"/>
      <c r="AZ951" s="5"/>
      <c r="BA951" s="5"/>
      <c r="BB951" s="5"/>
      <c r="BC951" s="4"/>
      <c r="BD951" s="4"/>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c r="CR951" s="5"/>
      <c r="CS951" s="5"/>
      <c r="CT951" s="5"/>
      <c r="CU951" s="5"/>
      <c r="CV951" s="5"/>
      <c r="CW951" s="5"/>
      <c r="CX951" s="5"/>
      <c r="CY951" s="5"/>
      <c r="CZ951" s="5"/>
      <c r="DA951" s="5"/>
      <c r="DB951" s="5"/>
      <c r="DC951" s="5"/>
      <c r="DD951" s="5"/>
      <c r="DE951" s="5"/>
      <c r="DF951" s="5"/>
      <c r="DG951" s="5"/>
      <c r="DH951" s="5"/>
      <c r="DI951" s="5"/>
      <c r="DJ951" s="5"/>
      <c r="DK951" s="5"/>
      <c r="DL951" s="5"/>
      <c r="DM951" s="5"/>
      <c r="DN951" s="5"/>
      <c r="DO951" s="5"/>
      <c r="DP951" s="5"/>
      <c r="DQ951" s="5"/>
      <c r="DR951" s="5"/>
      <c r="DS951" s="5"/>
      <c r="DT951" s="5"/>
      <c r="DU951" s="5"/>
      <c r="DV951" s="5"/>
      <c r="DW951" s="5"/>
      <c r="DX951" s="5"/>
      <c r="DY951" s="5"/>
      <c r="DZ951" s="5"/>
      <c r="EA951" s="5"/>
      <c r="EB951" s="5"/>
      <c r="EC951" s="5"/>
      <c r="ED951" s="5"/>
      <c r="EE951" s="5"/>
      <c r="EF951" s="5"/>
      <c r="EG951" s="5"/>
      <c r="EH951" s="5"/>
      <c r="EI951" s="5"/>
      <c r="EJ951" s="5"/>
      <c r="EK951" s="5"/>
      <c r="EL951" s="5"/>
      <c r="EM951" s="5"/>
      <c r="EN951" s="5"/>
      <c r="EO951" s="5"/>
      <c r="EP951" s="5"/>
      <c r="EQ951" s="5"/>
      <c r="ER951" s="5"/>
      <c r="ES951" s="5"/>
      <c r="ET951" s="5"/>
      <c r="EU951" s="5"/>
      <c r="EV951" s="5"/>
      <c r="EW951" s="5"/>
      <c r="EX951" s="5"/>
      <c r="EY951" s="5"/>
      <c r="EZ951" s="5"/>
      <c r="FA951" s="5"/>
      <c r="FB951" s="5"/>
      <c r="FC951" s="5"/>
      <c r="FD951" s="5"/>
      <c r="FE951" s="5"/>
      <c r="FF951" s="5"/>
      <c r="FG951" s="5"/>
      <c r="FH951" s="5"/>
      <c r="FI951" s="5"/>
      <c r="FJ951" s="5"/>
      <c r="FK951" s="5"/>
      <c r="FL951" s="5"/>
      <c r="FM951" s="5"/>
      <c r="FN951" s="5"/>
      <c r="FO951" s="5"/>
      <c r="FP951" s="5"/>
      <c r="FQ951" s="5"/>
      <c r="FR951" s="5"/>
      <c r="FS951" s="5"/>
      <c r="FT951" s="5"/>
      <c r="FU951" s="5"/>
      <c r="FV951" s="5"/>
      <c r="FW951" s="5"/>
      <c r="FX951" s="5"/>
      <c r="FY951" s="5"/>
      <c r="FZ951" s="5"/>
      <c r="GA951" s="5"/>
      <c r="GB951" s="5"/>
      <c r="GC951" s="5"/>
      <c r="GD951" s="5"/>
      <c r="GE951" s="5"/>
      <c r="GF951" s="4"/>
      <c r="GG951" s="4"/>
      <c r="GH951" s="5"/>
      <c r="GI951" s="5"/>
      <c r="GJ951" s="5"/>
      <c r="GK951" s="5"/>
      <c r="GL951" s="5"/>
      <c r="GM951" s="5"/>
      <c r="GN951" s="5"/>
      <c r="GO951" s="5"/>
      <c r="GP951" s="5"/>
      <c r="GQ951" s="5"/>
    </row>
    <row r="952" spans="1:199" ht="15.7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4"/>
      <c r="AR952" s="4"/>
      <c r="AS952" s="5"/>
      <c r="AT952" s="4"/>
      <c r="AU952" s="5"/>
      <c r="AV952" s="5"/>
      <c r="AW952" s="5"/>
      <c r="AX952" s="5"/>
      <c r="AY952" s="5"/>
      <c r="AZ952" s="5"/>
      <c r="BA952" s="5"/>
      <c r="BB952" s="5"/>
      <c r="BC952" s="4"/>
      <c r="BD952" s="4"/>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c r="CR952" s="5"/>
      <c r="CS952" s="5"/>
      <c r="CT952" s="5"/>
      <c r="CU952" s="5"/>
      <c r="CV952" s="5"/>
      <c r="CW952" s="5"/>
      <c r="CX952" s="5"/>
      <c r="CY952" s="5"/>
      <c r="CZ952" s="5"/>
      <c r="DA952" s="5"/>
      <c r="DB952" s="5"/>
      <c r="DC952" s="5"/>
      <c r="DD952" s="5"/>
      <c r="DE952" s="5"/>
      <c r="DF952" s="5"/>
      <c r="DG952" s="5"/>
      <c r="DH952" s="5"/>
      <c r="DI952" s="5"/>
      <c r="DJ952" s="5"/>
      <c r="DK952" s="5"/>
      <c r="DL952" s="5"/>
      <c r="DM952" s="5"/>
      <c r="DN952" s="5"/>
      <c r="DO952" s="5"/>
      <c r="DP952" s="5"/>
      <c r="DQ952" s="5"/>
      <c r="DR952" s="5"/>
      <c r="DS952" s="5"/>
      <c r="DT952" s="5"/>
      <c r="DU952" s="5"/>
      <c r="DV952" s="5"/>
      <c r="DW952" s="5"/>
      <c r="DX952" s="5"/>
      <c r="DY952" s="5"/>
      <c r="DZ952" s="5"/>
      <c r="EA952" s="5"/>
      <c r="EB952" s="5"/>
      <c r="EC952" s="5"/>
      <c r="ED952" s="5"/>
      <c r="EE952" s="5"/>
      <c r="EF952" s="5"/>
      <c r="EG952" s="5"/>
      <c r="EH952" s="5"/>
      <c r="EI952" s="5"/>
      <c r="EJ952" s="5"/>
      <c r="EK952" s="5"/>
      <c r="EL952" s="5"/>
      <c r="EM952" s="5"/>
      <c r="EN952" s="5"/>
      <c r="EO952" s="5"/>
      <c r="EP952" s="5"/>
      <c r="EQ952" s="5"/>
      <c r="ER952" s="5"/>
      <c r="ES952" s="5"/>
      <c r="ET952" s="5"/>
      <c r="EU952" s="5"/>
      <c r="EV952" s="5"/>
      <c r="EW952" s="5"/>
      <c r="EX952" s="5"/>
      <c r="EY952" s="5"/>
      <c r="EZ952" s="5"/>
      <c r="FA952" s="5"/>
      <c r="FB952" s="5"/>
      <c r="FC952" s="5"/>
      <c r="FD952" s="5"/>
      <c r="FE952" s="5"/>
      <c r="FF952" s="5"/>
      <c r="FG952" s="5"/>
      <c r="FH952" s="5"/>
      <c r="FI952" s="5"/>
      <c r="FJ952" s="5"/>
      <c r="FK952" s="5"/>
      <c r="FL952" s="5"/>
      <c r="FM952" s="5"/>
      <c r="FN952" s="5"/>
      <c r="FO952" s="5"/>
      <c r="FP952" s="5"/>
      <c r="FQ952" s="5"/>
      <c r="FR952" s="5"/>
      <c r="FS952" s="5"/>
      <c r="FT952" s="5"/>
      <c r="FU952" s="5"/>
      <c r="FV952" s="5"/>
      <c r="FW952" s="5"/>
      <c r="FX952" s="5"/>
      <c r="FY952" s="5"/>
      <c r="FZ952" s="5"/>
      <c r="GA952" s="5"/>
      <c r="GB952" s="5"/>
      <c r="GC952" s="5"/>
      <c r="GD952" s="5"/>
      <c r="GE952" s="5"/>
      <c r="GF952" s="4"/>
      <c r="GG952" s="4"/>
      <c r="GH952" s="5"/>
      <c r="GI952" s="5"/>
      <c r="GJ952" s="5"/>
      <c r="GK952" s="5"/>
      <c r="GL952" s="5"/>
      <c r="GM952" s="5"/>
      <c r="GN952" s="5"/>
      <c r="GO952" s="5"/>
      <c r="GP952" s="5"/>
      <c r="GQ952" s="5"/>
    </row>
    <row r="953" spans="1:199" ht="15.7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4"/>
      <c r="AR953" s="4"/>
      <c r="AS953" s="5"/>
      <c r="AT953" s="4"/>
      <c r="AU953" s="5"/>
      <c r="AV953" s="5"/>
      <c r="AW953" s="5"/>
      <c r="AX953" s="5"/>
      <c r="AY953" s="5"/>
      <c r="AZ953" s="5"/>
      <c r="BA953" s="5"/>
      <c r="BB953" s="5"/>
      <c r="BC953" s="4"/>
      <c r="BD953" s="4"/>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c r="CR953" s="5"/>
      <c r="CS953" s="5"/>
      <c r="CT953" s="5"/>
      <c r="CU953" s="5"/>
      <c r="CV953" s="5"/>
      <c r="CW953" s="5"/>
      <c r="CX953" s="5"/>
      <c r="CY953" s="5"/>
      <c r="CZ953" s="5"/>
      <c r="DA953" s="5"/>
      <c r="DB953" s="5"/>
      <c r="DC953" s="5"/>
      <c r="DD953" s="5"/>
      <c r="DE953" s="5"/>
      <c r="DF953" s="5"/>
      <c r="DG953" s="5"/>
      <c r="DH953" s="5"/>
      <c r="DI953" s="5"/>
      <c r="DJ953" s="5"/>
      <c r="DK953" s="5"/>
      <c r="DL953" s="5"/>
      <c r="DM953" s="5"/>
      <c r="DN953" s="5"/>
      <c r="DO953" s="5"/>
      <c r="DP953" s="5"/>
      <c r="DQ953" s="5"/>
      <c r="DR953" s="5"/>
      <c r="DS953" s="5"/>
      <c r="DT953" s="5"/>
      <c r="DU953" s="5"/>
      <c r="DV953" s="5"/>
      <c r="DW953" s="5"/>
      <c r="DX953" s="5"/>
      <c r="DY953" s="5"/>
      <c r="DZ953" s="5"/>
      <c r="EA953" s="5"/>
      <c r="EB953" s="5"/>
      <c r="EC953" s="5"/>
      <c r="ED953" s="5"/>
      <c r="EE953" s="5"/>
      <c r="EF953" s="5"/>
      <c r="EG953" s="5"/>
      <c r="EH953" s="5"/>
      <c r="EI953" s="5"/>
      <c r="EJ953" s="5"/>
      <c r="EK953" s="5"/>
      <c r="EL953" s="5"/>
      <c r="EM953" s="5"/>
      <c r="EN953" s="5"/>
      <c r="EO953" s="5"/>
      <c r="EP953" s="5"/>
      <c r="EQ953" s="5"/>
      <c r="ER953" s="5"/>
      <c r="ES953" s="5"/>
      <c r="ET953" s="5"/>
      <c r="EU953" s="5"/>
      <c r="EV953" s="5"/>
      <c r="EW953" s="5"/>
      <c r="EX953" s="5"/>
      <c r="EY953" s="5"/>
      <c r="EZ953" s="5"/>
      <c r="FA953" s="5"/>
      <c r="FB953" s="5"/>
      <c r="FC953" s="5"/>
      <c r="FD953" s="5"/>
      <c r="FE953" s="5"/>
      <c r="FF953" s="5"/>
      <c r="FG953" s="5"/>
      <c r="FH953" s="5"/>
      <c r="FI953" s="5"/>
      <c r="FJ953" s="5"/>
      <c r="FK953" s="5"/>
      <c r="FL953" s="5"/>
      <c r="FM953" s="5"/>
      <c r="FN953" s="5"/>
      <c r="FO953" s="5"/>
      <c r="FP953" s="5"/>
      <c r="FQ953" s="5"/>
      <c r="FR953" s="5"/>
      <c r="FS953" s="5"/>
      <c r="FT953" s="5"/>
      <c r="FU953" s="5"/>
      <c r="FV953" s="5"/>
      <c r="FW953" s="5"/>
      <c r="FX953" s="5"/>
      <c r="FY953" s="5"/>
      <c r="FZ953" s="5"/>
      <c r="GA953" s="5"/>
      <c r="GB953" s="5"/>
      <c r="GC953" s="5"/>
      <c r="GD953" s="5"/>
      <c r="GE953" s="5"/>
      <c r="GF953" s="4"/>
      <c r="GG953" s="4"/>
      <c r="GH953" s="5"/>
      <c r="GI953" s="5"/>
      <c r="GJ953" s="5"/>
      <c r="GK953" s="5"/>
      <c r="GL953" s="5"/>
      <c r="GM953" s="5"/>
      <c r="GN953" s="5"/>
      <c r="GO953" s="5"/>
      <c r="GP953" s="5"/>
      <c r="GQ953" s="5"/>
    </row>
    <row r="954" spans="1:199" ht="15.7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4"/>
      <c r="AR954" s="4"/>
      <c r="AS954" s="5"/>
      <c r="AT954" s="4"/>
      <c r="AU954" s="5"/>
      <c r="AV954" s="5"/>
      <c r="AW954" s="5"/>
      <c r="AX954" s="5"/>
      <c r="AY954" s="5"/>
      <c r="AZ954" s="5"/>
      <c r="BA954" s="5"/>
      <c r="BB954" s="5"/>
      <c r="BC954" s="4"/>
      <c r="BD954" s="4"/>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c r="CR954" s="5"/>
      <c r="CS954" s="5"/>
      <c r="CT954" s="5"/>
      <c r="CU954" s="5"/>
      <c r="CV954" s="5"/>
      <c r="CW954" s="5"/>
      <c r="CX954" s="5"/>
      <c r="CY954" s="5"/>
      <c r="CZ954" s="5"/>
      <c r="DA954" s="5"/>
      <c r="DB954" s="5"/>
      <c r="DC954" s="5"/>
      <c r="DD954" s="5"/>
      <c r="DE954" s="5"/>
      <c r="DF954" s="5"/>
      <c r="DG954" s="5"/>
      <c r="DH954" s="5"/>
      <c r="DI954" s="5"/>
      <c r="DJ954" s="5"/>
      <c r="DK954" s="5"/>
      <c r="DL954" s="5"/>
      <c r="DM954" s="5"/>
      <c r="DN954" s="5"/>
      <c r="DO954" s="5"/>
      <c r="DP954" s="5"/>
      <c r="DQ954" s="5"/>
      <c r="DR954" s="5"/>
      <c r="DS954" s="5"/>
      <c r="DT954" s="5"/>
      <c r="DU954" s="5"/>
      <c r="DV954" s="5"/>
      <c r="DW954" s="5"/>
      <c r="DX954" s="5"/>
      <c r="DY954" s="5"/>
      <c r="DZ954" s="5"/>
      <c r="EA954" s="5"/>
      <c r="EB954" s="5"/>
      <c r="EC954" s="5"/>
      <c r="ED954" s="5"/>
      <c r="EE954" s="5"/>
      <c r="EF954" s="5"/>
      <c r="EG954" s="5"/>
      <c r="EH954" s="5"/>
      <c r="EI954" s="5"/>
      <c r="EJ954" s="5"/>
      <c r="EK954" s="5"/>
      <c r="EL954" s="5"/>
      <c r="EM954" s="5"/>
      <c r="EN954" s="5"/>
      <c r="EO954" s="5"/>
      <c r="EP954" s="5"/>
      <c r="EQ954" s="5"/>
      <c r="ER954" s="5"/>
      <c r="ES954" s="5"/>
      <c r="ET954" s="5"/>
      <c r="EU954" s="5"/>
      <c r="EV954" s="5"/>
      <c r="EW954" s="5"/>
      <c r="EX954" s="5"/>
      <c r="EY954" s="5"/>
      <c r="EZ954" s="5"/>
      <c r="FA954" s="5"/>
      <c r="FB954" s="5"/>
      <c r="FC954" s="5"/>
      <c r="FD954" s="5"/>
      <c r="FE954" s="5"/>
      <c r="FF954" s="5"/>
      <c r="FG954" s="5"/>
      <c r="FH954" s="5"/>
      <c r="FI954" s="5"/>
      <c r="FJ954" s="5"/>
      <c r="FK954" s="5"/>
      <c r="FL954" s="5"/>
      <c r="FM954" s="5"/>
      <c r="FN954" s="5"/>
      <c r="FO954" s="5"/>
      <c r="FP954" s="5"/>
      <c r="FQ954" s="5"/>
      <c r="FR954" s="5"/>
      <c r="FS954" s="5"/>
      <c r="FT954" s="5"/>
      <c r="FU954" s="5"/>
      <c r="FV954" s="5"/>
      <c r="FW954" s="5"/>
      <c r="FX954" s="5"/>
      <c r="FY954" s="5"/>
      <c r="FZ954" s="5"/>
      <c r="GA954" s="5"/>
      <c r="GB954" s="5"/>
      <c r="GC954" s="5"/>
      <c r="GD954" s="5"/>
      <c r="GE954" s="5"/>
      <c r="GF954" s="4"/>
      <c r="GG954" s="4"/>
      <c r="GH954" s="5"/>
      <c r="GI954" s="5"/>
      <c r="GJ954" s="5"/>
      <c r="GK954" s="5"/>
      <c r="GL954" s="5"/>
      <c r="GM954" s="5"/>
      <c r="GN954" s="5"/>
      <c r="GO954" s="5"/>
      <c r="GP954" s="5"/>
      <c r="GQ954" s="5"/>
    </row>
    <row r="955" spans="1:199" ht="15.7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4"/>
      <c r="AR955" s="4"/>
      <c r="AS955" s="5"/>
      <c r="AT955" s="4"/>
      <c r="AU955" s="5"/>
      <c r="AV955" s="5"/>
      <c r="AW955" s="5"/>
      <c r="AX955" s="5"/>
      <c r="AY955" s="5"/>
      <c r="AZ955" s="5"/>
      <c r="BA955" s="5"/>
      <c r="BB955" s="5"/>
      <c r="BC955" s="4"/>
      <c r="BD955" s="4"/>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c r="CR955" s="5"/>
      <c r="CS955" s="5"/>
      <c r="CT955" s="5"/>
      <c r="CU955" s="5"/>
      <c r="CV955" s="5"/>
      <c r="CW955" s="5"/>
      <c r="CX955" s="5"/>
      <c r="CY955" s="5"/>
      <c r="CZ955" s="5"/>
      <c r="DA955" s="5"/>
      <c r="DB955" s="5"/>
      <c r="DC955" s="5"/>
      <c r="DD955" s="5"/>
      <c r="DE955" s="5"/>
      <c r="DF955" s="5"/>
      <c r="DG955" s="5"/>
      <c r="DH955" s="5"/>
      <c r="DI955" s="5"/>
      <c r="DJ955" s="5"/>
      <c r="DK955" s="5"/>
      <c r="DL955" s="5"/>
      <c r="DM955" s="5"/>
      <c r="DN955" s="5"/>
      <c r="DO955" s="5"/>
      <c r="DP955" s="5"/>
      <c r="DQ955" s="5"/>
      <c r="DR955" s="5"/>
      <c r="DS955" s="5"/>
      <c r="DT955" s="5"/>
      <c r="DU955" s="5"/>
      <c r="DV955" s="5"/>
      <c r="DW955" s="5"/>
      <c r="DX955" s="5"/>
      <c r="DY955" s="5"/>
      <c r="DZ955" s="5"/>
      <c r="EA955" s="5"/>
      <c r="EB955" s="5"/>
      <c r="EC955" s="5"/>
      <c r="ED955" s="5"/>
      <c r="EE955" s="5"/>
      <c r="EF955" s="5"/>
      <c r="EG955" s="5"/>
      <c r="EH955" s="5"/>
      <c r="EI955" s="5"/>
      <c r="EJ955" s="5"/>
      <c r="EK955" s="5"/>
      <c r="EL955" s="5"/>
      <c r="EM955" s="5"/>
      <c r="EN955" s="5"/>
      <c r="EO955" s="5"/>
      <c r="EP955" s="5"/>
      <c r="EQ955" s="5"/>
      <c r="ER955" s="5"/>
      <c r="ES955" s="5"/>
      <c r="ET955" s="5"/>
      <c r="EU955" s="5"/>
      <c r="EV955" s="5"/>
      <c r="EW955" s="5"/>
      <c r="EX955" s="5"/>
      <c r="EY955" s="5"/>
      <c r="EZ955" s="5"/>
      <c r="FA955" s="5"/>
      <c r="FB955" s="5"/>
      <c r="FC955" s="5"/>
      <c r="FD955" s="5"/>
      <c r="FE955" s="5"/>
      <c r="FF955" s="5"/>
      <c r="FG955" s="5"/>
      <c r="FH955" s="5"/>
      <c r="FI955" s="5"/>
      <c r="FJ955" s="5"/>
      <c r="FK955" s="5"/>
      <c r="FL955" s="5"/>
      <c r="FM955" s="5"/>
      <c r="FN955" s="5"/>
      <c r="FO955" s="5"/>
      <c r="FP955" s="5"/>
      <c r="FQ955" s="5"/>
      <c r="FR955" s="5"/>
      <c r="FS955" s="5"/>
      <c r="FT955" s="5"/>
      <c r="FU955" s="5"/>
      <c r="FV955" s="5"/>
      <c r="FW955" s="5"/>
      <c r="FX955" s="5"/>
      <c r="FY955" s="5"/>
      <c r="FZ955" s="5"/>
      <c r="GA955" s="5"/>
      <c r="GB955" s="5"/>
      <c r="GC955" s="5"/>
      <c r="GD955" s="5"/>
      <c r="GE955" s="5"/>
      <c r="GF955" s="4"/>
      <c r="GG955" s="4"/>
      <c r="GH955" s="5"/>
      <c r="GI955" s="5"/>
      <c r="GJ955" s="5"/>
      <c r="GK955" s="5"/>
      <c r="GL955" s="5"/>
      <c r="GM955" s="5"/>
      <c r="GN955" s="5"/>
      <c r="GO955" s="5"/>
      <c r="GP955" s="5"/>
      <c r="GQ955" s="5"/>
    </row>
    <row r="956" spans="1:199" ht="15.7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4"/>
      <c r="AR956" s="4"/>
      <c r="AS956" s="5"/>
      <c r="AT956" s="4"/>
      <c r="AU956" s="5"/>
      <c r="AV956" s="5"/>
      <c r="AW956" s="5"/>
      <c r="AX956" s="5"/>
      <c r="AY956" s="5"/>
      <c r="AZ956" s="5"/>
      <c r="BA956" s="5"/>
      <c r="BB956" s="5"/>
      <c r="BC956" s="4"/>
      <c r="BD956" s="4"/>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c r="CR956" s="5"/>
      <c r="CS956" s="5"/>
      <c r="CT956" s="5"/>
      <c r="CU956" s="5"/>
      <c r="CV956" s="5"/>
      <c r="CW956" s="5"/>
      <c r="CX956" s="5"/>
      <c r="CY956" s="5"/>
      <c r="CZ956" s="5"/>
      <c r="DA956" s="5"/>
      <c r="DB956" s="5"/>
      <c r="DC956" s="5"/>
      <c r="DD956" s="5"/>
      <c r="DE956" s="5"/>
      <c r="DF956" s="5"/>
      <c r="DG956" s="5"/>
      <c r="DH956" s="5"/>
      <c r="DI956" s="5"/>
      <c r="DJ956" s="5"/>
      <c r="DK956" s="5"/>
      <c r="DL956" s="5"/>
      <c r="DM956" s="5"/>
      <c r="DN956" s="5"/>
      <c r="DO956" s="5"/>
      <c r="DP956" s="5"/>
      <c r="DQ956" s="5"/>
      <c r="DR956" s="5"/>
      <c r="DS956" s="5"/>
      <c r="DT956" s="5"/>
      <c r="DU956" s="5"/>
      <c r="DV956" s="5"/>
      <c r="DW956" s="5"/>
      <c r="DX956" s="5"/>
      <c r="DY956" s="5"/>
      <c r="DZ956" s="5"/>
      <c r="EA956" s="5"/>
      <c r="EB956" s="5"/>
      <c r="EC956" s="5"/>
      <c r="ED956" s="5"/>
      <c r="EE956" s="5"/>
      <c r="EF956" s="5"/>
      <c r="EG956" s="5"/>
      <c r="EH956" s="5"/>
      <c r="EI956" s="5"/>
      <c r="EJ956" s="5"/>
      <c r="EK956" s="5"/>
      <c r="EL956" s="5"/>
      <c r="EM956" s="5"/>
      <c r="EN956" s="5"/>
      <c r="EO956" s="5"/>
      <c r="EP956" s="5"/>
      <c r="EQ956" s="5"/>
      <c r="ER956" s="5"/>
      <c r="ES956" s="5"/>
      <c r="ET956" s="5"/>
      <c r="EU956" s="5"/>
      <c r="EV956" s="5"/>
      <c r="EW956" s="5"/>
      <c r="EX956" s="5"/>
      <c r="EY956" s="5"/>
      <c r="EZ956" s="5"/>
      <c r="FA956" s="5"/>
      <c r="FB956" s="5"/>
      <c r="FC956" s="5"/>
      <c r="FD956" s="5"/>
      <c r="FE956" s="5"/>
      <c r="FF956" s="5"/>
      <c r="FG956" s="5"/>
      <c r="FH956" s="5"/>
      <c r="FI956" s="5"/>
      <c r="FJ956" s="5"/>
      <c r="FK956" s="5"/>
      <c r="FL956" s="5"/>
      <c r="FM956" s="5"/>
      <c r="FN956" s="5"/>
      <c r="FO956" s="5"/>
      <c r="FP956" s="5"/>
      <c r="FQ956" s="5"/>
      <c r="FR956" s="5"/>
      <c r="FS956" s="5"/>
      <c r="FT956" s="5"/>
      <c r="FU956" s="5"/>
      <c r="FV956" s="5"/>
      <c r="FW956" s="5"/>
      <c r="FX956" s="5"/>
      <c r="FY956" s="5"/>
      <c r="FZ956" s="5"/>
      <c r="GA956" s="5"/>
      <c r="GB956" s="5"/>
      <c r="GC956" s="5"/>
      <c r="GD956" s="5"/>
      <c r="GE956" s="5"/>
      <c r="GF956" s="4"/>
      <c r="GG956" s="4"/>
      <c r="GH956" s="5"/>
      <c r="GI956" s="5"/>
      <c r="GJ956" s="5"/>
      <c r="GK956" s="5"/>
      <c r="GL956" s="5"/>
      <c r="GM956" s="5"/>
      <c r="GN956" s="5"/>
      <c r="GO956" s="5"/>
      <c r="GP956" s="5"/>
      <c r="GQ956" s="5"/>
    </row>
    <row r="957" spans="1:199" ht="15.7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4"/>
      <c r="AR957" s="4"/>
      <c r="AS957" s="5"/>
      <c r="AT957" s="4"/>
      <c r="AU957" s="5"/>
      <c r="AV957" s="5"/>
      <c r="AW957" s="5"/>
      <c r="AX957" s="5"/>
      <c r="AY957" s="5"/>
      <c r="AZ957" s="5"/>
      <c r="BA957" s="5"/>
      <c r="BB957" s="5"/>
      <c r="BC957" s="4"/>
      <c r="BD957" s="4"/>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c r="CR957" s="5"/>
      <c r="CS957" s="5"/>
      <c r="CT957" s="5"/>
      <c r="CU957" s="5"/>
      <c r="CV957" s="5"/>
      <c r="CW957" s="5"/>
      <c r="CX957" s="5"/>
      <c r="CY957" s="5"/>
      <c r="CZ957" s="5"/>
      <c r="DA957" s="5"/>
      <c r="DB957" s="5"/>
      <c r="DC957" s="5"/>
      <c r="DD957" s="5"/>
      <c r="DE957" s="5"/>
      <c r="DF957" s="5"/>
      <c r="DG957" s="5"/>
      <c r="DH957" s="5"/>
      <c r="DI957" s="5"/>
      <c r="DJ957" s="5"/>
      <c r="DK957" s="5"/>
      <c r="DL957" s="5"/>
      <c r="DM957" s="5"/>
      <c r="DN957" s="5"/>
      <c r="DO957" s="5"/>
      <c r="DP957" s="5"/>
      <c r="DQ957" s="5"/>
      <c r="DR957" s="5"/>
      <c r="DS957" s="5"/>
      <c r="DT957" s="5"/>
      <c r="DU957" s="5"/>
      <c r="DV957" s="5"/>
      <c r="DW957" s="5"/>
      <c r="DX957" s="5"/>
      <c r="DY957" s="5"/>
      <c r="DZ957" s="5"/>
      <c r="EA957" s="5"/>
      <c r="EB957" s="5"/>
      <c r="EC957" s="5"/>
      <c r="ED957" s="5"/>
      <c r="EE957" s="5"/>
      <c r="EF957" s="5"/>
      <c r="EG957" s="5"/>
      <c r="EH957" s="5"/>
      <c r="EI957" s="5"/>
      <c r="EJ957" s="5"/>
      <c r="EK957" s="5"/>
      <c r="EL957" s="5"/>
      <c r="EM957" s="5"/>
      <c r="EN957" s="5"/>
      <c r="EO957" s="5"/>
      <c r="EP957" s="5"/>
      <c r="EQ957" s="5"/>
      <c r="ER957" s="5"/>
      <c r="ES957" s="5"/>
      <c r="ET957" s="5"/>
      <c r="EU957" s="5"/>
      <c r="EV957" s="5"/>
      <c r="EW957" s="5"/>
      <c r="EX957" s="5"/>
      <c r="EY957" s="5"/>
      <c r="EZ957" s="5"/>
      <c r="FA957" s="5"/>
      <c r="FB957" s="5"/>
      <c r="FC957" s="5"/>
      <c r="FD957" s="5"/>
      <c r="FE957" s="5"/>
      <c r="FF957" s="5"/>
      <c r="FG957" s="5"/>
      <c r="FH957" s="5"/>
      <c r="FI957" s="5"/>
      <c r="FJ957" s="5"/>
      <c r="FK957" s="5"/>
      <c r="FL957" s="5"/>
      <c r="FM957" s="5"/>
      <c r="FN957" s="5"/>
      <c r="FO957" s="5"/>
      <c r="FP957" s="5"/>
      <c r="FQ957" s="5"/>
      <c r="FR957" s="5"/>
      <c r="FS957" s="5"/>
      <c r="FT957" s="5"/>
      <c r="FU957" s="5"/>
      <c r="FV957" s="5"/>
      <c r="FW957" s="5"/>
      <c r="FX957" s="5"/>
      <c r="FY957" s="5"/>
      <c r="FZ957" s="5"/>
      <c r="GA957" s="5"/>
      <c r="GB957" s="5"/>
      <c r="GC957" s="5"/>
      <c r="GD957" s="5"/>
      <c r="GE957" s="5"/>
      <c r="GF957" s="4"/>
      <c r="GG957" s="4"/>
      <c r="GH957" s="5"/>
      <c r="GI957" s="5"/>
      <c r="GJ957" s="5"/>
      <c r="GK957" s="5"/>
      <c r="GL957" s="5"/>
      <c r="GM957" s="5"/>
      <c r="GN957" s="5"/>
      <c r="GO957" s="5"/>
      <c r="GP957" s="5"/>
      <c r="GQ957" s="5"/>
    </row>
    <row r="958" spans="1:199" ht="15.7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4"/>
      <c r="AR958" s="4"/>
      <c r="AS958" s="5"/>
      <c r="AT958" s="4"/>
      <c r="AU958" s="5"/>
      <c r="AV958" s="5"/>
      <c r="AW958" s="5"/>
      <c r="AX958" s="5"/>
      <c r="AY958" s="5"/>
      <c r="AZ958" s="5"/>
      <c r="BA958" s="5"/>
      <c r="BB958" s="5"/>
      <c r="BC958" s="4"/>
      <c r="BD958" s="4"/>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c r="CR958" s="5"/>
      <c r="CS958" s="5"/>
      <c r="CT958" s="5"/>
      <c r="CU958" s="5"/>
      <c r="CV958" s="5"/>
      <c r="CW958" s="5"/>
      <c r="CX958" s="5"/>
      <c r="CY958" s="5"/>
      <c r="CZ958" s="5"/>
      <c r="DA958" s="5"/>
      <c r="DB958" s="5"/>
      <c r="DC958" s="5"/>
      <c r="DD958" s="5"/>
      <c r="DE958" s="5"/>
      <c r="DF958" s="5"/>
      <c r="DG958" s="5"/>
      <c r="DH958" s="5"/>
      <c r="DI958" s="5"/>
      <c r="DJ958" s="5"/>
      <c r="DK958" s="5"/>
      <c r="DL958" s="5"/>
      <c r="DM958" s="5"/>
      <c r="DN958" s="5"/>
      <c r="DO958" s="5"/>
      <c r="DP958" s="5"/>
      <c r="DQ958" s="5"/>
      <c r="DR958" s="5"/>
      <c r="DS958" s="5"/>
      <c r="DT958" s="5"/>
      <c r="DU958" s="5"/>
      <c r="DV958" s="5"/>
      <c r="DW958" s="5"/>
      <c r="DX958" s="5"/>
      <c r="DY958" s="5"/>
      <c r="DZ958" s="5"/>
      <c r="EA958" s="5"/>
      <c r="EB958" s="5"/>
      <c r="EC958" s="5"/>
      <c r="ED958" s="5"/>
      <c r="EE958" s="5"/>
      <c r="EF958" s="5"/>
      <c r="EG958" s="5"/>
      <c r="EH958" s="5"/>
      <c r="EI958" s="5"/>
      <c r="EJ958" s="5"/>
      <c r="EK958" s="5"/>
      <c r="EL958" s="5"/>
      <c r="EM958" s="5"/>
      <c r="EN958" s="5"/>
      <c r="EO958" s="5"/>
      <c r="EP958" s="5"/>
      <c r="EQ958" s="5"/>
      <c r="ER958" s="5"/>
      <c r="ES958" s="5"/>
      <c r="ET958" s="5"/>
      <c r="EU958" s="5"/>
      <c r="EV958" s="5"/>
      <c r="EW958" s="5"/>
      <c r="EX958" s="5"/>
      <c r="EY958" s="5"/>
      <c r="EZ958" s="5"/>
      <c r="FA958" s="5"/>
      <c r="FB958" s="5"/>
      <c r="FC958" s="5"/>
      <c r="FD958" s="5"/>
      <c r="FE958" s="5"/>
      <c r="FF958" s="5"/>
      <c r="FG958" s="5"/>
      <c r="FH958" s="5"/>
      <c r="FI958" s="5"/>
      <c r="FJ958" s="5"/>
      <c r="FK958" s="5"/>
      <c r="FL958" s="5"/>
      <c r="FM958" s="5"/>
      <c r="FN958" s="5"/>
      <c r="FO958" s="5"/>
      <c r="FP958" s="5"/>
      <c r="FQ958" s="5"/>
      <c r="FR958" s="5"/>
      <c r="FS958" s="5"/>
      <c r="FT958" s="5"/>
      <c r="FU958" s="5"/>
      <c r="FV958" s="5"/>
      <c r="FW958" s="5"/>
      <c r="FX958" s="5"/>
      <c r="FY958" s="5"/>
      <c r="FZ958" s="5"/>
      <c r="GA958" s="5"/>
      <c r="GB958" s="5"/>
      <c r="GC958" s="5"/>
      <c r="GD958" s="5"/>
      <c r="GE958" s="5"/>
      <c r="GF958" s="4"/>
      <c r="GG958" s="4"/>
      <c r="GH958" s="5"/>
      <c r="GI958" s="5"/>
      <c r="GJ958" s="5"/>
      <c r="GK958" s="5"/>
      <c r="GL958" s="5"/>
      <c r="GM958" s="5"/>
      <c r="GN958" s="5"/>
      <c r="GO958" s="5"/>
      <c r="GP958" s="5"/>
      <c r="GQ958" s="5"/>
    </row>
    <row r="959" spans="1:199" ht="15.7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4"/>
      <c r="AR959" s="4"/>
      <c r="AS959" s="5"/>
      <c r="AT959" s="4"/>
      <c r="AU959" s="5"/>
      <c r="AV959" s="5"/>
      <c r="AW959" s="5"/>
      <c r="AX959" s="5"/>
      <c r="AY959" s="5"/>
      <c r="AZ959" s="5"/>
      <c r="BA959" s="5"/>
      <c r="BB959" s="5"/>
      <c r="BC959" s="4"/>
      <c r="BD959" s="4"/>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c r="CR959" s="5"/>
      <c r="CS959" s="5"/>
      <c r="CT959" s="5"/>
      <c r="CU959" s="5"/>
      <c r="CV959" s="5"/>
      <c r="CW959" s="5"/>
      <c r="CX959" s="5"/>
      <c r="CY959" s="5"/>
      <c r="CZ959" s="5"/>
      <c r="DA959" s="5"/>
      <c r="DB959" s="5"/>
      <c r="DC959" s="5"/>
      <c r="DD959" s="5"/>
      <c r="DE959" s="5"/>
      <c r="DF959" s="5"/>
      <c r="DG959" s="5"/>
      <c r="DH959" s="5"/>
      <c r="DI959" s="5"/>
      <c r="DJ959" s="5"/>
      <c r="DK959" s="5"/>
      <c r="DL959" s="5"/>
      <c r="DM959" s="5"/>
      <c r="DN959" s="5"/>
      <c r="DO959" s="5"/>
      <c r="DP959" s="5"/>
      <c r="DQ959" s="5"/>
      <c r="DR959" s="5"/>
      <c r="DS959" s="5"/>
      <c r="DT959" s="5"/>
      <c r="DU959" s="5"/>
      <c r="DV959" s="5"/>
      <c r="DW959" s="5"/>
      <c r="DX959" s="5"/>
      <c r="DY959" s="5"/>
      <c r="DZ959" s="5"/>
      <c r="EA959" s="5"/>
      <c r="EB959" s="5"/>
      <c r="EC959" s="5"/>
      <c r="ED959" s="5"/>
      <c r="EE959" s="5"/>
      <c r="EF959" s="5"/>
      <c r="EG959" s="5"/>
      <c r="EH959" s="5"/>
      <c r="EI959" s="5"/>
      <c r="EJ959" s="5"/>
      <c r="EK959" s="5"/>
      <c r="EL959" s="5"/>
      <c r="EM959" s="5"/>
      <c r="EN959" s="5"/>
      <c r="EO959" s="5"/>
      <c r="EP959" s="5"/>
      <c r="EQ959" s="5"/>
      <c r="ER959" s="5"/>
      <c r="ES959" s="5"/>
      <c r="ET959" s="5"/>
      <c r="EU959" s="5"/>
      <c r="EV959" s="5"/>
      <c r="EW959" s="5"/>
      <c r="EX959" s="5"/>
      <c r="EY959" s="5"/>
      <c r="EZ959" s="5"/>
      <c r="FA959" s="5"/>
      <c r="FB959" s="5"/>
      <c r="FC959" s="5"/>
      <c r="FD959" s="5"/>
      <c r="FE959" s="5"/>
      <c r="FF959" s="5"/>
      <c r="FG959" s="5"/>
      <c r="FH959" s="5"/>
      <c r="FI959" s="5"/>
      <c r="FJ959" s="5"/>
      <c r="FK959" s="5"/>
      <c r="FL959" s="5"/>
      <c r="FM959" s="5"/>
      <c r="FN959" s="5"/>
      <c r="FO959" s="5"/>
      <c r="FP959" s="5"/>
      <c r="FQ959" s="5"/>
      <c r="FR959" s="5"/>
      <c r="FS959" s="5"/>
      <c r="FT959" s="5"/>
      <c r="FU959" s="5"/>
      <c r="FV959" s="5"/>
      <c r="FW959" s="5"/>
      <c r="FX959" s="5"/>
      <c r="FY959" s="5"/>
      <c r="FZ959" s="5"/>
      <c r="GA959" s="5"/>
      <c r="GB959" s="5"/>
      <c r="GC959" s="5"/>
      <c r="GD959" s="5"/>
      <c r="GE959" s="5"/>
      <c r="GF959" s="4"/>
      <c r="GG959" s="4"/>
      <c r="GH959" s="5"/>
      <c r="GI959" s="5"/>
      <c r="GJ959" s="5"/>
      <c r="GK959" s="5"/>
      <c r="GL959" s="5"/>
      <c r="GM959" s="5"/>
      <c r="GN959" s="5"/>
      <c r="GO959" s="5"/>
      <c r="GP959" s="5"/>
      <c r="GQ959" s="5"/>
    </row>
    <row r="960" spans="1:199" ht="15.7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4"/>
      <c r="AR960" s="4"/>
      <c r="AS960" s="5"/>
      <c r="AT960" s="4"/>
      <c r="AU960" s="5"/>
      <c r="AV960" s="5"/>
      <c r="AW960" s="5"/>
      <c r="AX960" s="5"/>
      <c r="AY960" s="5"/>
      <c r="AZ960" s="5"/>
      <c r="BA960" s="5"/>
      <c r="BB960" s="5"/>
      <c r="BC960" s="4"/>
      <c r="BD960" s="4"/>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c r="CR960" s="5"/>
      <c r="CS960" s="5"/>
      <c r="CT960" s="5"/>
      <c r="CU960" s="5"/>
      <c r="CV960" s="5"/>
      <c r="CW960" s="5"/>
      <c r="CX960" s="5"/>
      <c r="CY960" s="5"/>
      <c r="CZ960" s="5"/>
      <c r="DA960" s="5"/>
      <c r="DB960" s="5"/>
      <c r="DC960" s="5"/>
      <c r="DD960" s="5"/>
      <c r="DE960" s="5"/>
      <c r="DF960" s="5"/>
      <c r="DG960" s="5"/>
      <c r="DH960" s="5"/>
      <c r="DI960" s="5"/>
      <c r="DJ960" s="5"/>
      <c r="DK960" s="5"/>
      <c r="DL960" s="5"/>
      <c r="DM960" s="5"/>
      <c r="DN960" s="5"/>
      <c r="DO960" s="5"/>
      <c r="DP960" s="5"/>
      <c r="DQ960" s="5"/>
      <c r="DR960" s="5"/>
      <c r="DS960" s="5"/>
      <c r="DT960" s="5"/>
      <c r="DU960" s="5"/>
      <c r="DV960" s="5"/>
      <c r="DW960" s="5"/>
      <c r="DX960" s="5"/>
      <c r="DY960" s="5"/>
      <c r="DZ960" s="5"/>
      <c r="EA960" s="5"/>
      <c r="EB960" s="5"/>
      <c r="EC960" s="5"/>
      <c r="ED960" s="5"/>
      <c r="EE960" s="5"/>
      <c r="EF960" s="5"/>
      <c r="EG960" s="5"/>
      <c r="EH960" s="5"/>
      <c r="EI960" s="5"/>
      <c r="EJ960" s="5"/>
      <c r="EK960" s="5"/>
      <c r="EL960" s="5"/>
      <c r="EM960" s="5"/>
      <c r="EN960" s="5"/>
      <c r="EO960" s="5"/>
      <c r="EP960" s="5"/>
      <c r="EQ960" s="5"/>
      <c r="ER960" s="5"/>
      <c r="ES960" s="5"/>
      <c r="ET960" s="5"/>
      <c r="EU960" s="5"/>
      <c r="EV960" s="5"/>
      <c r="EW960" s="5"/>
      <c r="EX960" s="5"/>
      <c r="EY960" s="5"/>
      <c r="EZ960" s="5"/>
      <c r="FA960" s="5"/>
      <c r="FB960" s="5"/>
      <c r="FC960" s="5"/>
      <c r="FD960" s="5"/>
      <c r="FE960" s="5"/>
      <c r="FF960" s="5"/>
      <c r="FG960" s="5"/>
      <c r="FH960" s="5"/>
      <c r="FI960" s="5"/>
      <c r="FJ960" s="5"/>
      <c r="FK960" s="5"/>
      <c r="FL960" s="5"/>
      <c r="FM960" s="5"/>
      <c r="FN960" s="5"/>
      <c r="FO960" s="5"/>
      <c r="FP960" s="5"/>
      <c r="FQ960" s="5"/>
      <c r="FR960" s="5"/>
      <c r="FS960" s="5"/>
      <c r="FT960" s="5"/>
      <c r="FU960" s="5"/>
      <c r="FV960" s="5"/>
      <c r="FW960" s="5"/>
      <c r="FX960" s="5"/>
      <c r="FY960" s="5"/>
      <c r="FZ960" s="5"/>
      <c r="GA960" s="5"/>
      <c r="GB960" s="5"/>
      <c r="GC960" s="5"/>
      <c r="GD960" s="5"/>
      <c r="GE960" s="5"/>
      <c r="GF960" s="4"/>
      <c r="GG960" s="4"/>
      <c r="GH960" s="5"/>
      <c r="GI960" s="5"/>
      <c r="GJ960" s="5"/>
      <c r="GK960" s="5"/>
      <c r="GL960" s="5"/>
      <c r="GM960" s="5"/>
      <c r="GN960" s="5"/>
      <c r="GO960" s="5"/>
      <c r="GP960" s="5"/>
      <c r="GQ960" s="5"/>
    </row>
  </sheetData>
  <autoFilter ref="A2:GQ2" xr:uid="{00000000-0009-0000-0000-000006000000}"/>
  <mergeCells count="45">
    <mergeCell ref="FC1:FF1"/>
    <mergeCell ref="FS1:FV1"/>
    <mergeCell ref="FG1:FJ1"/>
    <mergeCell ref="W1:Z1"/>
    <mergeCell ref="FK1:FN1"/>
    <mergeCell ref="FO1:FR1"/>
    <mergeCell ref="EI1:EL1"/>
    <mergeCell ref="BC1:BF1"/>
    <mergeCell ref="BO1:BR1"/>
    <mergeCell ref="BS1:BV1"/>
    <mergeCell ref="BW1:BZ1"/>
    <mergeCell ref="CI1:CL1"/>
    <mergeCell ref="EM1:EP1"/>
    <mergeCell ref="EQ1:ET1"/>
    <mergeCell ref="EU1:EX1"/>
    <mergeCell ref="CU1:CX1"/>
    <mergeCell ref="A1:A2"/>
    <mergeCell ref="C1:F1"/>
    <mergeCell ref="AE1:AH1"/>
    <mergeCell ref="AQ1:AT1"/>
    <mergeCell ref="AA1:AD1"/>
    <mergeCell ref="S1:V1"/>
    <mergeCell ref="G1:J1"/>
    <mergeCell ref="K1:N1"/>
    <mergeCell ref="O1:R1"/>
    <mergeCell ref="AI1:AL1"/>
    <mergeCell ref="AM1:AP1"/>
    <mergeCell ref="EY1:FB1"/>
    <mergeCell ref="DK1:DN1"/>
    <mergeCell ref="DW1:DZ1"/>
    <mergeCell ref="EA1:ED1"/>
    <mergeCell ref="EE1:EH1"/>
    <mergeCell ref="CY1:DB1"/>
    <mergeCell ref="DC1:DF1"/>
    <mergeCell ref="DO1:DR1"/>
    <mergeCell ref="DS1:DV1"/>
    <mergeCell ref="AU1:AX1"/>
    <mergeCell ref="AY1:BB1"/>
    <mergeCell ref="BG1:BJ1"/>
    <mergeCell ref="BK1:BN1"/>
    <mergeCell ref="DG1:DJ1"/>
    <mergeCell ref="CA1:CD1"/>
    <mergeCell ref="CE1:CH1"/>
    <mergeCell ref="CM1:CP1"/>
    <mergeCell ref="CQ1:CT1"/>
  </mergeCells>
  <pageMargins left="0.7" right="0.7" top="0.75" bottom="0.75" header="0" footer="0"/>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8BC45-CBFB-42E8-9EA2-A1BCCDCCA6E5}">
  <dimension ref="A1:J52"/>
  <sheetViews>
    <sheetView topLeftCell="A38" workbookViewId="0">
      <selection activeCell="I53" sqref="I53"/>
    </sheetView>
  </sheetViews>
  <sheetFormatPr baseColWidth="10" defaultRowHeight="14.5" x14ac:dyDescent="0.35"/>
  <cols>
    <col min="1" max="1" width="3.7265625" style="271" customWidth="1"/>
    <col min="2" max="2" width="61.54296875" style="271" hidden="1" customWidth="1"/>
    <col min="3" max="3" width="20.7265625" style="271" hidden="1" customWidth="1"/>
    <col min="4" max="4" width="55.453125" style="271" hidden="1" customWidth="1"/>
    <col min="5" max="5" width="21.26953125" style="271" hidden="1" customWidth="1"/>
    <col min="6" max="6" width="5.36328125" style="272" customWidth="1"/>
    <col min="7" max="7" width="61.54296875" style="271" customWidth="1"/>
    <col min="8" max="8" width="20.7265625" style="271" customWidth="1"/>
    <col min="9" max="9" width="55.453125" style="271" customWidth="1"/>
    <col min="10" max="10" width="21.26953125" style="271" customWidth="1"/>
    <col min="11" max="11" width="4.7265625" style="271" customWidth="1"/>
    <col min="12" max="16384" width="10.90625" style="271"/>
  </cols>
  <sheetData>
    <row r="1" spans="1:10" ht="18.5" x14ac:dyDescent="0.35">
      <c r="A1" s="271" t="s">
        <v>878</v>
      </c>
      <c r="B1" s="332" t="s">
        <v>875</v>
      </c>
      <c r="C1" s="332"/>
      <c r="D1" s="332"/>
      <c r="E1" s="332"/>
      <c r="G1" s="332" t="s">
        <v>879</v>
      </c>
      <c r="H1" s="332"/>
      <c r="I1" s="332"/>
      <c r="J1" s="332"/>
    </row>
    <row r="2" spans="1:10" x14ac:dyDescent="0.35">
      <c r="B2" s="333" t="s">
        <v>838</v>
      </c>
      <c r="C2" s="333"/>
      <c r="D2" s="334" t="s">
        <v>839</v>
      </c>
      <c r="E2" s="334"/>
      <c r="G2" s="333" t="s">
        <v>838</v>
      </c>
      <c r="H2" s="333"/>
      <c r="I2" s="334" t="s">
        <v>839</v>
      </c>
      <c r="J2" s="334"/>
    </row>
    <row r="3" spans="1:10" x14ac:dyDescent="0.35">
      <c r="B3" s="273" t="s">
        <v>840</v>
      </c>
      <c r="C3" s="273" t="s">
        <v>841</v>
      </c>
      <c r="D3" s="274" t="s">
        <v>842</v>
      </c>
      <c r="E3" s="274" t="s">
        <v>843</v>
      </c>
      <c r="G3" s="273" t="s">
        <v>840</v>
      </c>
      <c r="H3" s="273" t="s">
        <v>841</v>
      </c>
      <c r="I3" s="274" t="s">
        <v>842</v>
      </c>
      <c r="J3" s="274" t="s">
        <v>843</v>
      </c>
    </row>
    <row r="4" spans="1:10" x14ac:dyDescent="0.35">
      <c r="B4" s="271" t="s">
        <v>164</v>
      </c>
      <c r="C4" s="275">
        <f>+'[2]Informe INGRESOS'!Q14</f>
        <v>815233586</v>
      </c>
      <c r="D4" s="271" t="s">
        <v>164</v>
      </c>
      <c r="E4" s="275">
        <f>+'[2]Detallado de Gastos'!C117</f>
        <v>815233586.00000012</v>
      </c>
      <c r="G4" s="286" t="s">
        <v>164</v>
      </c>
      <c r="H4" s="287">
        <v>815233586</v>
      </c>
      <c r="I4" s="286" t="s">
        <v>164</v>
      </c>
      <c r="J4" s="287">
        <v>815233586.00000012</v>
      </c>
    </row>
    <row r="5" spans="1:10" ht="16.5" customHeight="1" x14ac:dyDescent="0.35">
      <c r="B5" s="271" t="s">
        <v>166</v>
      </c>
      <c r="C5" s="275">
        <f>+'[2]Informe INGRESOS'!Q15</f>
        <v>207829419.5</v>
      </c>
      <c r="D5" s="271" t="s">
        <v>166</v>
      </c>
      <c r="E5" s="275">
        <f>+'[2]Detallado de Gastos'!O117</f>
        <v>207829419.49999997</v>
      </c>
      <c r="G5" s="286" t="s">
        <v>166</v>
      </c>
      <c r="H5" s="287">
        <v>207829419.5</v>
      </c>
      <c r="I5" s="286" t="s">
        <v>166</v>
      </c>
      <c r="J5" s="287">
        <v>207829419.49999997</v>
      </c>
    </row>
    <row r="6" spans="1:10" x14ac:dyDescent="0.35">
      <c r="B6" s="271" t="s">
        <v>169</v>
      </c>
      <c r="C6" s="275">
        <f>+'[2]Informe INGRESOS'!Q17</f>
        <v>704515852</v>
      </c>
      <c r="D6" s="271" t="s">
        <v>169</v>
      </c>
      <c r="E6" s="275">
        <f>+'[2]Detallado de Gastos'!G117</f>
        <v>704515852</v>
      </c>
      <c r="G6" s="286" t="s">
        <v>169</v>
      </c>
      <c r="H6" s="287">
        <v>704515852</v>
      </c>
      <c r="I6" s="286" t="s">
        <v>169</v>
      </c>
      <c r="J6" s="287">
        <v>704515852</v>
      </c>
    </row>
    <row r="7" spans="1:10" ht="16.5" customHeight="1" x14ac:dyDescent="0.35">
      <c r="B7" s="271" t="s">
        <v>170</v>
      </c>
      <c r="C7" s="275">
        <f>+'[2]Informe INGRESOS'!Q18</f>
        <v>195067814.5</v>
      </c>
      <c r="D7" s="271" t="s">
        <v>170</v>
      </c>
      <c r="E7" s="275">
        <f>+'[2]Detallado de Gastos'!S117</f>
        <v>195067814.5</v>
      </c>
      <c r="G7" s="286" t="s">
        <v>170</v>
      </c>
      <c r="H7" s="287">
        <v>195067814.5</v>
      </c>
      <c r="I7" s="286" t="s">
        <v>170</v>
      </c>
      <c r="J7" s="287">
        <v>195067814.5</v>
      </c>
    </row>
    <row r="8" spans="1:10" x14ac:dyDescent="0.35">
      <c r="B8" s="271" t="s">
        <v>181</v>
      </c>
      <c r="C8" s="275">
        <f>+'[2]Informe INGRESOS'!Q27</f>
        <v>12118638621</v>
      </c>
      <c r="D8" s="271" t="s">
        <v>181</v>
      </c>
      <c r="E8" s="275">
        <f>+'[2]Detallado de Gastos'!BC117</f>
        <v>12118638621</v>
      </c>
      <c r="G8" s="286" t="s">
        <v>181</v>
      </c>
      <c r="H8" s="287">
        <v>12118638621</v>
      </c>
      <c r="I8" s="286" t="s">
        <v>181</v>
      </c>
      <c r="J8" s="287">
        <v>12118638621</v>
      </c>
    </row>
    <row r="9" spans="1:10" x14ac:dyDescent="0.35">
      <c r="B9" s="271" t="s">
        <v>182</v>
      </c>
      <c r="C9" s="275">
        <f>+'[2]Informe INGRESOS'!Q28</f>
        <v>1806106515</v>
      </c>
      <c r="D9" s="271" t="s">
        <v>182</v>
      </c>
      <c r="E9" s="275">
        <f>+'[2]Detallado de Gastos'!EE117</f>
        <v>1806106515</v>
      </c>
      <c r="G9" s="286" t="s">
        <v>182</v>
      </c>
      <c r="H9" s="287">
        <v>1806106515</v>
      </c>
      <c r="I9" s="286" t="s">
        <v>182</v>
      </c>
      <c r="J9" s="287">
        <v>1806106515</v>
      </c>
    </row>
    <row r="10" spans="1:10" x14ac:dyDescent="0.35">
      <c r="B10" s="271" t="s">
        <v>193</v>
      </c>
      <c r="C10" s="275">
        <f>+'[2]Informe INGRESOS'!Q37</f>
        <v>449287043</v>
      </c>
      <c r="D10" s="271" t="s">
        <v>193</v>
      </c>
      <c r="E10" s="275">
        <f>+'[2]Detallado de Gastos'!AE117</f>
        <v>449287043</v>
      </c>
      <c r="G10" s="286" t="s">
        <v>193</v>
      </c>
      <c r="H10" s="287">
        <v>449287043</v>
      </c>
      <c r="I10" s="286" t="s">
        <v>193</v>
      </c>
      <c r="J10" s="287">
        <v>449287043</v>
      </c>
    </row>
    <row r="11" spans="1:10" x14ac:dyDescent="0.35">
      <c r="B11" s="271" t="s">
        <v>197</v>
      </c>
      <c r="C11" s="275">
        <f>+'[2]Informe INGRESOS'!Q40</f>
        <v>534221048</v>
      </c>
      <c r="D11" s="271" t="s">
        <v>197</v>
      </c>
      <c r="E11" s="275">
        <f>+'[2]Detallado de Gastos'!AQ117</f>
        <v>534221048</v>
      </c>
      <c r="G11" s="286" t="s">
        <v>197</v>
      </c>
      <c r="H11" s="287">
        <v>534221048</v>
      </c>
      <c r="I11" s="286" t="s">
        <v>197</v>
      </c>
      <c r="J11" s="287">
        <v>534221048</v>
      </c>
    </row>
    <row r="12" spans="1:10" x14ac:dyDescent="0.35">
      <c r="B12" s="271" t="s">
        <v>202</v>
      </c>
      <c r="C12" s="275">
        <f>+'[2]Informe INGRESOS'!Q44</f>
        <v>2477606558</v>
      </c>
      <c r="D12" s="271" t="s">
        <v>202</v>
      </c>
      <c r="E12" s="275">
        <f>+'[2]Detallado de Gastos'!CI117</f>
        <v>2477606558</v>
      </c>
      <c r="G12" s="286" t="s">
        <v>202</v>
      </c>
      <c r="H12" s="287">
        <v>2477606558</v>
      </c>
      <c r="I12" s="286" t="s">
        <v>202</v>
      </c>
      <c r="J12" s="287">
        <v>2477606558</v>
      </c>
    </row>
    <row r="13" spans="1:10" x14ac:dyDescent="0.35">
      <c r="B13" s="271" t="s">
        <v>203</v>
      </c>
      <c r="C13" s="275">
        <f>+'[2]Informe INGRESOS'!Q45</f>
        <v>1529978963</v>
      </c>
      <c r="D13" s="271" t="s">
        <v>203</v>
      </c>
      <c r="E13" s="275">
        <f>+'[2]Detallado de Gastos'!DW117</f>
        <v>1529978963</v>
      </c>
      <c r="G13" s="286" t="s">
        <v>203</v>
      </c>
      <c r="H13" s="287">
        <v>1529978963</v>
      </c>
      <c r="I13" s="286" t="s">
        <v>203</v>
      </c>
      <c r="J13" s="287">
        <v>1529978963</v>
      </c>
    </row>
    <row r="14" spans="1:10" x14ac:dyDescent="0.35">
      <c r="B14" s="271" t="s">
        <v>206</v>
      </c>
      <c r="C14" s="275">
        <f>+'[2]Informe INGRESOS'!Q47</f>
        <v>313500676</v>
      </c>
      <c r="D14" s="271" t="s">
        <v>206</v>
      </c>
      <c r="E14" s="275">
        <f>+'[2]Detallado de Gastos'!BW117</f>
        <v>313500676</v>
      </c>
      <c r="G14" s="286" t="s">
        <v>206</v>
      </c>
      <c r="H14" s="287">
        <v>313500676</v>
      </c>
      <c r="I14" s="286" t="s">
        <v>206</v>
      </c>
      <c r="J14" s="287">
        <v>313500676</v>
      </c>
    </row>
    <row r="15" spans="1:10" x14ac:dyDescent="0.35">
      <c r="B15" s="271" t="s">
        <v>207</v>
      </c>
      <c r="C15" s="275">
        <f>+'[2]Informe INGRESOS'!Q48</f>
        <v>580023807</v>
      </c>
      <c r="D15" s="271" t="s">
        <v>814</v>
      </c>
      <c r="E15" s="275">
        <f>+'[2]Detallado de Gastos'!EA117</f>
        <v>580023807</v>
      </c>
      <c r="G15" s="286" t="s">
        <v>207</v>
      </c>
      <c r="H15" s="287">
        <v>580023807</v>
      </c>
      <c r="I15" s="286" t="s">
        <v>814</v>
      </c>
      <c r="J15" s="287">
        <v>580023807</v>
      </c>
    </row>
    <row r="16" spans="1:10" x14ac:dyDescent="0.35">
      <c r="B16" s="271" t="s">
        <v>210</v>
      </c>
      <c r="C16" s="275">
        <f>+'[2]Informe INGRESOS'!Q50</f>
        <v>294507514</v>
      </c>
      <c r="D16" s="271" t="s">
        <v>210</v>
      </c>
      <c r="E16" s="275">
        <f>+'[2]Detallado de Gastos'!CU117</f>
        <v>294507514</v>
      </c>
      <c r="G16" s="286" t="s">
        <v>210</v>
      </c>
      <c r="H16" s="287">
        <v>294507514</v>
      </c>
      <c r="I16" s="286" t="s">
        <v>210</v>
      </c>
      <c r="J16" s="287">
        <v>294507514</v>
      </c>
    </row>
    <row r="17" spans="2:10" x14ac:dyDescent="0.35">
      <c r="B17" s="271" t="s">
        <v>248</v>
      </c>
      <c r="C17" s="275">
        <f>+'[2]Informe INGRESOS'!Q79</f>
        <v>33741232</v>
      </c>
      <c r="D17" s="271" t="s">
        <v>248</v>
      </c>
      <c r="E17" s="275">
        <f>+'[2]Detallado de Gastos'!DK117</f>
        <v>33741232</v>
      </c>
      <c r="G17" s="286" t="s">
        <v>248</v>
      </c>
      <c r="H17" s="287">
        <v>33741232</v>
      </c>
      <c r="I17" s="286" t="s">
        <v>248</v>
      </c>
      <c r="J17" s="287">
        <v>33741232</v>
      </c>
    </row>
    <row r="18" spans="2:10" x14ac:dyDescent="0.35">
      <c r="B18" s="271" t="s">
        <v>249</v>
      </c>
      <c r="C18" s="275">
        <f>+'[2]Informe INGRESOS'!Q80</f>
        <v>228836384</v>
      </c>
      <c r="D18" s="271" t="s">
        <v>249</v>
      </c>
      <c r="E18" s="275">
        <f>+'[2]Detallado de Gastos'!EI117</f>
        <v>228836384</v>
      </c>
      <c r="G18" s="286" t="s">
        <v>249</v>
      </c>
      <c r="H18" s="287">
        <v>228836384</v>
      </c>
      <c r="I18" s="286" t="s">
        <v>249</v>
      </c>
      <c r="J18" s="287">
        <v>228836384</v>
      </c>
    </row>
    <row r="19" spans="2:10" x14ac:dyDescent="0.35">
      <c r="B19" s="271" t="s">
        <v>302</v>
      </c>
      <c r="C19" s="275">
        <f>+'[2]Informe INGRESOS'!Q152</f>
        <v>7103620283</v>
      </c>
      <c r="D19" s="271" t="s">
        <v>302</v>
      </c>
      <c r="E19" s="275">
        <f>+'[2]Detallado de Gastos'!K117</f>
        <v>7103620283</v>
      </c>
      <c r="G19" s="286" t="s">
        <v>302</v>
      </c>
      <c r="H19" s="287">
        <v>7103620283</v>
      </c>
      <c r="I19" s="286" t="s">
        <v>302</v>
      </c>
      <c r="J19" s="287">
        <v>7103620283</v>
      </c>
    </row>
    <row r="20" spans="2:10" x14ac:dyDescent="0.35">
      <c r="B20" s="271" t="s">
        <v>303</v>
      </c>
      <c r="C20" s="275">
        <f>+'[2]Informe INGRESOS'!Q153</f>
        <v>755734252</v>
      </c>
      <c r="D20" s="271" t="s">
        <v>303</v>
      </c>
      <c r="E20" s="275">
        <f>+'[2]Detallado de Gastos'!EM117</f>
        <v>755734252</v>
      </c>
      <c r="G20" s="286" t="s">
        <v>303</v>
      </c>
      <c r="H20" s="287">
        <v>755734252</v>
      </c>
      <c r="I20" s="286" t="s">
        <v>303</v>
      </c>
      <c r="J20" s="287">
        <v>755734252</v>
      </c>
    </row>
    <row r="21" spans="2:10" x14ac:dyDescent="0.35">
      <c r="B21" s="271" t="s">
        <v>401</v>
      </c>
      <c r="C21" s="275">
        <f>+'[2]Informe INGRESOS'!Q246</f>
        <v>316413927</v>
      </c>
      <c r="D21" s="271" t="s">
        <v>401</v>
      </c>
      <c r="E21" s="275">
        <f>+'[2]Detallado de Gastos'!W117</f>
        <v>316413927</v>
      </c>
      <c r="G21" s="286" t="s">
        <v>401</v>
      </c>
      <c r="H21" s="287">
        <v>316413927</v>
      </c>
      <c r="I21" s="286" t="s">
        <v>401</v>
      </c>
      <c r="J21" s="287">
        <v>316413927</v>
      </c>
    </row>
    <row r="22" spans="2:10" x14ac:dyDescent="0.35">
      <c r="B22" s="271" t="s">
        <v>402</v>
      </c>
      <c r="C22" s="275">
        <f>+'[2]Informe INGRESOS'!Q247</f>
        <v>316413927</v>
      </c>
      <c r="D22" s="271" t="s">
        <v>402</v>
      </c>
      <c r="E22" s="275">
        <f>+'[2]Detallado de Gastos'!AA117</f>
        <v>316413927</v>
      </c>
      <c r="G22" s="286" t="s">
        <v>402</v>
      </c>
      <c r="H22" s="287">
        <v>316413927</v>
      </c>
      <c r="I22" s="286" t="s">
        <v>402</v>
      </c>
      <c r="J22" s="287">
        <v>316413927</v>
      </c>
    </row>
    <row r="23" spans="2:10" x14ac:dyDescent="0.35">
      <c r="B23" s="271" t="s">
        <v>404</v>
      </c>
      <c r="C23" s="275">
        <f>+'[2]Informe INGRESOS'!Q249</f>
        <v>1215724</v>
      </c>
      <c r="D23" s="271" t="s">
        <v>404</v>
      </c>
      <c r="E23" s="275">
        <f>+'[2]Detallado de Gastos'!EQ117</f>
        <v>1215724</v>
      </c>
      <c r="G23" s="286" t="s">
        <v>404</v>
      </c>
      <c r="H23" s="287">
        <v>1215724</v>
      </c>
      <c r="I23" s="286" t="s">
        <v>404</v>
      </c>
      <c r="J23" s="287">
        <v>1215724</v>
      </c>
    </row>
    <row r="24" spans="2:10" x14ac:dyDescent="0.35">
      <c r="B24" s="271" t="s">
        <v>407</v>
      </c>
      <c r="C24" s="275">
        <f>+'[2]Informe INGRESOS'!Q252</f>
        <v>517931</v>
      </c>
      <c r="D24" s="271" t="s">
        <v>407</v>
      </c>
      <c r="E24" s="275">
        <f>+'[2]Detallado de Gastos'!EU117</f>
        <v>517931</v>
      </c>
      <c r="G24" s="286" t="s">
        <v>407</v>
      </c>
      <c r="H24" s="287">
        <v>517931</v>
      </c>
      <c r="I24" s="286" t="s">
        <v>407</v>
      </c>
      <c r="J24" s="287">
        <v>517931</v>
      </c>
    </row>
    <row r="25" spans="2:10" x14ac:dyDescent="0.35">
      <c r="B25" s="271" t="s">
        <v>409</v>
      </c>
      <c r="C25" s="275">
        <f>+'[2]Informe INGRESOS'!Q254</f>
        <v>176758942</v>
      </c>
      <c r="D25" s="271" t="s">
        <v>409</v>
      </c>
      <c r="E25" s="275">
        <f>+'[2]Detallado de Gastos'!FG117</f>
        <v>176758942</v>
      </c>
      <c r="G25" s="286" t="s">
        <v>409</v>
      </c>
      <c r="H25" s="287">
        <v>176758942</v>
      </c>
      <c r="I25" s="286" t="s">
        <v>409</v>
      </c>
      <c r="J25" s="287">
        <v>176758942</v>
      </c>
    </row>
    <row r="26" spans="2:10" x14ac:dyDescent="0.35">
      <c r="B26" s="271" t="s">
        <v>410</v>
      </c>
      <c r="C26" s="275">
        <f>+'[2]Informe INGRESOS'!Q255</f>
        <v>13228893</v>
      </c>
      <c r="D26" s="271" t="s">
        <v>834</v>
      </c>
      <c r="E26" s="275">
        <f>+'[2]Detallado de Gastos'!EY117</f>
        <v>13228893</v>
      </c>
      <c r="G26" s="286" t="s">
        <v>410</v>
      </c>
      <c r="H26" s="287">
        <v>13228893</v>
      </c>
      <c r="I26" s="286" t="s">
        <v>834</v>
      </c>
      <c r="J26" s="287">
        <v>13228893</v>
      </c>
    </row>
    <row r="27" spans="2:10" x14ac:dyDescent="0.35">
      <c r="B27" s="271" t="s">
        <v>420</v>
      </c>
      <c r="C27" s="275">
        <f>+'[2]Informe INGRESOS'!Q261</f>
        <v>1703909</v>
      </c>
      <c r="D27" s="271" t="s">
        <v>420</v>
      </c>
      <c r="E27" s="275">
        <f>+'[2]Detallado de Gastos'!FC117</f>
        <v>1703909</v>
      </c>
      <c r="G27" s="286" t="s">
        <v>420</v>
      </c>
      <c r="H27" s="287">
        <v>1703909</v>
      </c>
      <c r="I27" s="286" t="s">
        <v>420</v>
      </c>
      <c r="J27" s="287">
        <v>1703909</v>
      </c>
    </row>
    <row r="28" spans="2:10" x14ac:dyDescent="0.35">
      <c r="B28" s="271" t="s">
        <v>485</v>
      </c>
      <c r="C28" s="275">
        <f>+'[2]Informe INGRESOS'!Q316</f>
        <v>38125000</v>
      </c>
      <c r="D28" s="271" t="s">
        <v>485</v>
      </c>
      <c r="E28" s="275">
        <f>+'[2]Detallado de Gastos'!BS117</f>
        <v>38125000</v>
      </c>
      <c r="G28" s="286" t="s">
        <v>485</v>
      </c>
      <c r="H28" s="287">
        <v>38125000</v>
      </c>
      <c r="I28" s="286" t="s">
        <v>485</v>
      </c>
      <c r="J28" s="287">
        <v>38125000</v>
      </c>
    </row>
    <row r="29" spans="2:10" x14ac:dyDescent="0.35">
      <c r="B29" s="271" t="s">
        <v>493</v>
      </c>
      <c r="C29" s="275">
        <f>+'[2]Informe INGRESOS'!Q329</f>
        <v>600000000</v>
      </c>
      <c r="D29" s="271" t="s">
        <v>493</v>
      </c>
      <c r="E29" s="275">
        <f>+'[2]Detallado de Gastos'!BO117</f>
        <v>600000000</v>
      </c>
      <c r="G29" s="286" t="s">
        <v>493</v>
      </c>
      <c r="H29" s="287">
        <v>600000000</v>
      </c>
      <c r="I29" s="286" t="s">
        <v>493</v>
      </c>
      <c r="J29" s="287">
        <v>600000000</v>
      </c>
    </row>
    <row r="30" spans="2:10" ht="43.5" x14ac:dyDescent="0.35">
      <c r="C30" s="275"/>
      <c r="E30" s="275"/>
      <c r="G30" s="288" t="s">
        <v>508</v>
      </c>
      <c r="H30" s="287">
        <v>41445595</v>
      </c>
      <c r="I30" s="288" t="s">
        <v>508</v>
      </c>
      <c r="J30" s="287">
        <v>41445595</v>
      </c>
    </row>
    <row r="31" spans="2:10" ht="29" x14ac:dyDescent="0.35">
      <c r="C31" s="275"/>
      <c r="E31" s="275"/>
      <c r="G31" s="288" t="s">
        <v>511</v>
      </c>
      <c r="H31" s="287">
        <v>1099174437</v>
      </c>
      <c r="I31" s="288" t="s">
        <v>511</v>
      </c>
      <c r="J31" s="287">
        <v>1099174437</v>
      </c>
    </row>
    <row r="32" spans="2:10" ht="29" x14ac:dyDescent="0.35">
      <c r="C32" s="275"/>
      <c r="E32" s="275"/>
      <c r="G32" s="288" t="s">
        <v>512</v>
      </c>
      <c r="H32" s="287">
        <v>87533381</v>
      </c>
      <c r="I32" s="288" t="s">
        <v>512</v>
      </c>
      <c r="J32" s="287">
        <v>87533381</v>
      </c>
    </row>
    <row r="33" spans="2:10" ht="29" x14ac:dyDescent="0.35">
      <c r="C33" s="275"/>
      <c r="E33" s="275"/>
      <c r="G33" s="288" t="s">
        <v>513</v>
      </c>
      <c r="H33" s="287">
        <v>89806358</v>
      </c>
      <c r="I33" s="288" t="s">
        <v>513</v>
      </c>
      <c r="J33" s="287">
        <v>89806358</v>
      </c>
    </row>
    <row r="34" spans="2:10" ht="29" x14ac:dyDescent="0.35">
      <c r="C34" s="275"/>
      <c r="E34" s="275"/>
      <c r="G34" s="288" t="s">
        <v>514</v>
      </c>
      <c r="H34" s="287">
        <v>268019035</v>
      </c>
      <c r="I34" s="288" t="s">
        <v>514</v>
      </c>
      <c r="J34" s="287">
        <v>268019035</v>
      </c>
    </row>
    <row r="35" spans="2:10" ht="29" x14ac:dyDescent="0.35">
      <c r="C35" s="275"/>
      <c r="E35" s="275"/>
      <c r="G35" s="288" t="s">
        <v>515</v>
      </c>
      <c r="H35" s="287">
        <v>321922836</v>
      </c>
      <c r="I35" s="288" t="s">
        <v>515</v>
      </c>
      <c r="J35" s="287">
        <v>321922836</v>
      </c>
    </row>
    <row r="36" spans="2:10" ht="29" x14ac:dyDescent="0.35">
      <c r="C36" s="275"/>
      <c r="E36" s="275"/>
      <c r="G36" s="288" t="s">
        <v>520</v>
      </c>
      <c r="H36" s="287">
        <v>1216592750</v>
      </c>
      <c r="I36" s="288" t="s">
        <v>520</v>
      </c>
      <c r="J36" s="287">
        <v>1216592750</v>
      </c>
    </row>
    <row r="37" spans="2:10" ht="29" x14ac:dyDescent="0.35">
      <c r="C37" s="275"/>
      <c r="E37" s="275"/>
      <c r="G37" s="288" t="s">
        <v>573</v>
      </c>
      <c r="H37" s="287">
        <v>268506137</v>
      </c>
      <c r="I37" s="288" t="s">
        <v>573</v>
      </c>
      <c r="J37" s="287">
        <v>268506137</v>
      </c>
    </row>
    <row r="38" spans="2:10" ht="29" x14ac:dyDescent="0.35">
      <c r="C38" s="275"/>
      <c r="E38" s="275"/>
      <c r="G38" s="288" t="s">
        <v>576</v>
      </c>
      <c r="H38" s="287">
        <v>31650448</v>
      </c>
      <c r="I38" s="288" t="s">
        <v>576</v>
      </c>
      <c r="J38" s="287">
        <v>31650448</v>
      </c>
    </row>
    <row r="39" spans="2:10" ht="29" x14ac:dyDescent="0.35">
      <c r="C39" s="275"/>
      <c r="E39" s="275"/>
      <c r="G39" s="288" t="s">
        <v>577</v>
      </c>
      <c r="H39" s="287">
        <v>5158249</v>
      </c>
      <c r="I39" s="288" t="s">
        <v>577</v>
      </c>
      <c r="J39" s="287">
        <v>5158249</v>
      </c>
    </row>
    <row r="40" spans="2:10" ht="29" x14ac:dyDescent="0.35">
      <c r="C40" s="275"/>
      <c r="E40" s="275"/>
      <c r="G40" s="288" t="s">
        <v>578</v>
      </c>
      <c r="H40" s="287">
        <v>36358714</v>
      </c>
      <c r="I40" s="288" t="s">
        <v>578</v>
      </c>
      <c r="J40" s="287">
        <v>36358714</v>
      </c>
    </row>
    <row r="41" spans="2:10" ht="29" x14ac:dyDescent="0.35">
      <c r="C41" s="275"/>
      <c r="E41" s="275"/>
      <c r="G41" s="288" t="s">
        <v>579</v>
      </c>
      <c r="H41" s="287">
        <v>220738832</v>
      </c>
      <c r="I41" s="288" t="s">
        <v>579</v>
      </c>
      <c r="J41" s="287">
        <v>220738832</v>
      </c>
    </row>
    <row r="42" spans="2:10" ht="29" x14ac:dyDescent="0.35">
      <c r="C42" s="275"/>
      <c r="E42" s="275"/>
      <c r="G42" s="288" t="s">
        <v>580</v>
      </c>
      <c r="H42" s="287">
        <v>45315800</v>
      </c>
      <c r="I42" s="288" t="s">
        <v>580</v>
      </c>
      <c r="J42" s="287">
        <v>45315800</v>
      </c>
    </row>
    <row r="43" spans="2:10" ht="29" x14ac:dyDescent="0.35">
      <c r="C43" s="275"/>
      <c r="E43" s="275"/>
      <c r="G43" s="288" t="s">
        <v>585</v>
      </c>
      <c r="H43" s="287">
        <v>749709292</v>
      </c>
      <c r="I43" s="288" t="s">
        <v>585</v>
      </c>
      <c r="J43" s="287">
        <v>749709292</v>
      </c>
    </row>
    <row r="44" spans="2:10" x14ac:dyDescent="0.35">
      <c r="B44" s="271" t="s">
        <v>627</v>
      </c>
      <c r="C44" s="275">
        <f>+'[2]Informe INGRESOS'!Q477</f>
        <v>4189867288</v>
      </c>
      <c r="D44" s="271" t="s">
        <v>627</v>
      </c>
      <c r="E44" s="275">
        <f>+'[2]Detallado de Gastos'!FO117</f>
        <v>4189867288</v>
      </c>
      <c r="G44" s="286" t="s">
        <v>627</v>
      </c>
      <c r="H44" s="287">
        <v>4189867288</v>
      </c>
      <c r="I44" s="286" t="s">
        <v>627</v>
      </c>
      <c r="J44" s="287">
        <v>4189867288</v>
      </c>
    </row>
    <row r="45" spans="2:10" x14ac:dyDescent="0.35">
      <c r="B45" s="271" t="s">
        <v>251</v>
      </c>
      <c r="C45" s="275">
        <f>+'[2]Informe INGRESOS'!Q81</f>
        <v>296065975</v>
      </c>
      <c r="D45" s="271" t="s">
        <v>251</v>
      </c>
      <c r="E45" s="275">
        <f>+'[2]Detallado de Gastos'!FK117</f>
        <v>296065974.99999994</v>
      </c>
      <c r="G45" s="286" t="s">
        <v>251</v>
      </c>
      <c r="H45" s="287">
        <v>296065975</v>
      </c>
      <c r="I45" s="286" t="s">
        <v>251</v>
      </c>
      <c r="J45" s="287">
        <v>296065974.99999994</v>
      </c>
    </row>
    <row r="46" spans="2:10" x14ac:dyDescent="0.35">
      <c r="G46" s="286" t="s">
        <v>502</v>
      </c>
      <c r="H46" s="287">
        <v>217723324</v>
      </c>
      <c r="I46" s="286" t="s">
        <v>502</v>
      </c>
      <c r="J46" s="287">
        <v>217723324</v>
      </c>
    </row>
    <row r="47" spans="2:10" x14ac:dyDescent="0.35">
      <c r="B47" s="277" t="s">
        <v>844</v>
      </c>
      <c r="C47" s="278">
        <f>SUM(C4:C45)</f>
        <v>36098761084</v>
      </c>
      <c r="D47" s="277" t="s">
        <v>844</v>
      </c>
      <c r="E47" s="278">
        <f>SUM(E4:E45)</f>
        <v>36098761084</v>
      </c>
      <c r="G47" s="279" t="s">
        <v>844</v>
      </c>
      <c r="H47" s="278">
        <f>SUM(H4:H46)</f>
        <v>40798416272</v>
      </c>
      <c r="I47" s="279" t="s">
        <v>844</v>
      </c>
      <c r="J47" s="278">
        <f>SUM(J4:J46)</f>
        <v>40798416272</v>
      </c>
    </row>
    <row r="48" spans="2:10" x14ac:dyDescent="0.35">
      <c r="B48" s="276" t="s">
        <v>845</v>
      </c>
      <c r="C48" s="280">
        <f>COUNT(C4:C46)</f>
        <v>28</v>
      </c>
      <c r="D48" s="276" t="s">
        <v>845</v>
      </c>
      <c r="E48" s="280">
        <f>COUNT(E4:E46)</f>
        <v>28</v>
      </c>
      <c r="G48" s="281" t="s">
        <v>845</v>
      </c>
      <c r="H48" s="280">
        <f>COUNT(H4:H46)</f>
        <v>43</v>
      </c>
      <c r="I48" s="281" t="s">
        <v>845</v>
      </c>
      <c r="J48" s="280">
        <f>COUNT(J4:J46)</f>
        <v>43</v>
      </c>
    </row>
    <row r="51" spans="8:8" x14ac:dyDescent="0.35">
      <c r="H51" s="275"/>
    </row>
    <row r="52" spans="8:8" x14ac:dyDescent="0.35">
      <c r="H52" s="282"/>
    </row>
  </sheetData>
  <mergeCells count="6">
    <mergeCell ref="B1:E1"/>
    <mergeCell ref="G1:J1"/>
    <mergeCell ref="B2:C2"/>
    <mergeCell ref="D2:E2"/>
    <mergeCell ref="G2:H2"/>
    <mergeCell ref="I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Datos Generales</vt:lpstr>
      <vt:lpstr>Protocolo Diligenciar Ingresos</vt:lpstr>
      <vt:lpstr>Protocolo_Diligenciar_Gastos</vt:lpstr>
      <vt:lpstr>Protocolo_Gastos Inversión</vt:lpstr>
      <vt:lpstr>Informe INGRESOS</vt:lpstr>
      <vt:lpstr>Informe Gastos</vt:lpstr>
      <vt:lpstr>Detallado de Gastos</vt:lpstr>
      <vt:lpstr>comparacion fuentes</vt:lpstr>
      <vt:lpstr>Lista_CAR</vt:lpstr>
      <vt:lpstr>Vigencias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2016-11-26T19:57:08Z</dcterms:created>
  <dcterms:modified xsi:type="dcterms:W3CDTF">2026-07-11T22:12:56Z</dcterms:modified>
</cp:coreProperties>
</file>