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PUESTA DEFINITIVA - Meta de Carga Contaminante DBO y SST 2024-2028\"/>
    </mc:Choice>
  </mc:AlternateContent>
  <bookViews>
    <workbookView xWindow="-108" yWindow="-108" windowWidth="23256" windowHeight="12576" tabRatio="449"/>
  </bookViews>
  <sheets>
    <sheet name="CARGAS-RIO MAGDALENA-2024-2028" sheetId="2" r:id="rId1"/>
  </sheets>
  <definedNames>
    <definedName name="_xlnm.Print_Area" localSheetId="0">'CARGAS-RIO MAGDALENA-2024-2028'!$A$1:$D$22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1" i="2" l="1"/>
  <c r="Y21" i="2"/>
  <c r="X21" i="2"/>
  <c r="W21" i="2"/>
  <c r="V21" i="2"/>
  <c r="U21" i="2"/>
  <c r="T21" i="2"/>
  <c r="S21" i="2"/>
  <c r="R21" i="2"/>
  <c r="Q21" i="2"/>
  <c r="P21" i="2"/>
  <c r="O21" i="2"/>
  <c r="N21" i="2"/>
  <c r="M21" i="2"/>
  <c r="L21" i="2"/>
  <c r="K21" i="2"/>
  <c r="J21" i="2"/>
  <c r="I21" i="2"/>
  <c r="H21" i="2"/>
  <c r="G21" i="2"/>
  <c r="F22" i="2"/>
  <c r="E22" i="2"/>
  <c r="H14" i="2" l="1"/>
  <c r="L14" i="2" s="1"/>
  <c r="P14" i="2" s="1"/>
  <c r="T14" i="2" s="1"/>
  <c r="X14" i="2" s="1"/>
  <c r="G14" i="2"/>
  <c r="K14" i="2" s="1"/>
  <c r="O14" i="2" s="1"/>
  <c r="S14" i="2" s="1"/>
  <c r="W14" i="2" s="1"/>
  <c r="G20" i="2" l="1"/>
  <c r="K20" i="2" s="1"/>
  <c r="O20" i="2" s="1"/>
  <c r="H20" i="2"/>
  <c r="L20" i="2" s="1"/>
  <c r="H19" i="2"/>
  <c r="L19" i="2" s="1"/>
  <c r="G19" i="2"/>
  <c r="K19" i="2" s="1"/>
  <c r="H18" i="2"/>
  <c r="G18" i="2"/>
  <c r="K18" i="2" s="1"/>
  <c r="O18" i="2" s="1"/>
  <c r="G15" i="2"/>
  <c r="K15" i="2" s="1"/>
  <c r="H15" i="2"/>
  <c r="L15" i="2" s="1"/>
  <c r="G16" i="2"/>
  <c r="K16" i="2" s="1"/>
  <c r="H16" i="2"/>
  <c r="L16" i="2" s="1"/>
  <c r="G17" i="2"/>
  <c r="K17" i="2" s="1"/>
  <c r="H17" i="2"/>
  <c r="L17" i="2" s="1"/>
  <c r="H13" i="2"/>
  <c r="L13" i="2" s="1"/>
  <c r="G13" i="2"/>
  <c r="K13" i="2" s="1"/>
  <c r="S20" i="2" l="1"/>
  <c r="W20" i="2" s="1"/>
  <c r="O16" i="2"/>
  <c r="P15" i="2"/>
  <c r="O13" i="2"/>
  <c r="O15" i="2"/>
  <c r="P19" i="2"/>
  <c r="P13" i="2"/>
  <c r="P17" i="2"/>
  <c r="S18" i="2"/>
  <c r="W18" i="2" s="1"/>
  <c r="O17" i="2"/>
  <c r="P16" i="2"/>
  <c r="O19" i="2"/>
  <c r="L18" i="2"/>
  <c r="P20" i="2"/>
  <c r="T16" i="2" l="1"/>
  <c r="X16" i="2" s="1"/>
  <c r="S17" i="2"/>
  <c r="W17" i="2" s="1"/>
  <c r="T17" i="2"/>
  <c r="X17" i="2" s="1"/>
  <c r="T19" i="2"/>
  <c r="X19" i="2" s="1"/>
  <c r="S13" i="2"/>
  <c r="W13" i="2" s="1"/>
  <c r="T20" i="2"/>
  <c r="X20" i="2" s="1"/>
  <c r="T13" i="2"/>
  <c r="X13" i="2" s="1"/>
  <c r="P18" i="2"/>
  <c r="T15" i="2"/>
  <c r="X15" i="2" s="1"/>
  <c r="S15" i="2"/>
  <c r="W15" i="2" s="1"/>
  <c r="S19" i="2"/>
  <c r="W19" i="2" s="1"/>
  <c r="S16" i="2"/>
  <c r="W16" i="2" s="1"/>
  <c r="T18" i="2" l="1"/>
  <c r="X18" i="2" s="1"/>
  <c r="L11" i="2" l="1"/>
  <c r="K11" i="2"/>
  <c r="O11" i="2" s="1"/>
  <c r="G12" i="2"/>
  <c r="K12" i="2" s="1"/>
  <c r="H12" i="2"/>
  <c r="L12" i="2" s="1"/>
  <c r="P12" i="2" s="1"/>
  <c r="H10" i="2"/>
  <c r="L10" i="2" s="1"/>
  <c r="G10" i="2"/>
  <c r="K10" i="2" s="1"/>
  <c r="O10" i="2" s="1"/>
  <c r="S10" i="2" s="1"/>
  <c r="H9" i="2"/>
  <c r="L9" i="2" s="1"/>
  <c r="G9" i="2"/>
  <c r="K9" i="2" s="1"/>
  <c r="L8" i="2"/>
  <c r="K8" i="2"/>
  <c r="H7" i="2"/>
  <c r="L7" i="2" s="1"/>
  <c r="G7" i="2"/>
  <c r="K7" i="2" s="1"/>
  <c r="AA22" i="2"/>
  <c r="AB22" i="2"/>
  <c r="AC22" i="2"/>
  <c r="AD22" i="2"/>
  <c r="AE22" i="2"/>
  <c r="AF22" i="2"/>
  <c r="G22" i="2" l="1"/>
  <c r="H22" i="2"/>
  <c r="P9" i="2"/>
  <c r="P7" i="2"/>
  <c r="O12" i="2"/>
  <c r="S11" i="2"/>
  <c r="O8" i="2"/>
  <c r="T12" i="2"/>
  <c r="W10" i="2"/>
  <c r="P11" i="2"/>
  <c r="P8" i="2"/>
  <c r="O7" i="2"/>
  <c r="O9" i="2"/>
  <c r="P10" i="2"/>
  <c r="K22" i="2" l="1"/>
  <c r="L22" i="2"/>
  <c r="N15" i="2" s="1"/>
  <c r="M11" i="2"/>
  <c r="M18" i="2"/>
  <c r="M16" i="2"/>
  <c r="I19" i="2"/>
  <c r="I20" i="2"/>
  <c r="I18" i="2"/>
  <c r="J20" i="2"/>
  <c r="J18" i="2"/>
  <c r="J19" i="2"/>
  <c r="J13" i="2"/>
  <c r="J15" i="2"/>
  <c r="J16" i="2"/>
  <c r="J17" i="2"/>
  <c r="J14" i="2"/>
  <c r="I16" i="2"/>
  <c r="I17" i="2"/>
  <c r="I15" i="2"/>
  <c r="I13" i="2"/>
  <c r="I14" i="2"/>
  <c r="O22" i="2"/>
  <c r="M7" i="2"/>
  <c r="T11" i="2"/>
  <c r="T7" i="2"/>
  <c r="S9" i="2"/>
  <c r="S7" i="2"/>
  <c r="M12" i="2"/>
  <c r="S12" i="2"/>
  <c r="X12" i="2"/>
  <c r="M10" i="2"/>
  <c r="T9" i="2"/>
  <c r="T8" i="2"/>
  <c r="P22" i="2"/>
  <c r="S8" i="2"/>
  <c r="T10" i="2"/>
  <c r="W11" i="2"/>
  <c r="J12" i="2"/>
  <c r="J10" i="2"/>
  <c r="J8" i="2"/>
  <c r="J6" i="2"/>
  <c r="J9" i="2"/>
  <c r="J11" i="2"/>
  <c r="J7" i="2"/>
  <c r="I7" i="2"/>
  <c r="I10" i="2"/>
  <c r="I11" i="2"/>
  <c r="I12" i="2"/>
  <c r="I9" i="2"/>
  <c r="I8" i="2"/>
  <c r="I6" i="2"/>
  <c r="N16" i="2" l="1"/>
  <c r="N12" i="2"/>
  <c r="N7" i="2"/>
  <c r="N13" i="2"/>
  <c r="M9" i="2"/>
  <c r="M8" i="2"/>
  <c r="M13" i="2"/>
  <c r="M17" i="2"/>
  <c r="N14" i="2"/>
  <c r="N9" i="2"/>
  <c r="M6" i="2"/>
  <c r="M19" i="2"/>
  <c r="N6" i="2"/>
  <c r="M15" i="2"/>
  <c r="N11" i="2"/>
  <c r="N19" i="2"/>
  <c r="N8" i="2"/>
  <c r="N18" i="2"/>
  <c r="N17" i="2"/>
  <c r="N10" i="2"/>
  <c r="N20" i="2"/>
  <c r="M20" i="2"/>
  <c r="M14" i="2"/>
  <c r="Q11" i="2"/>
  <c r="Q18" i="2"/>
  <c r="Q20" i="2"/>
  <c r="Q17" i="2"/>
  <c r="Q13" i="2"/>
  <c r="Q16" i="2"/>
  <c r="Q19" i="2"/>
  <c r="Q15" i="2"/>
  <c r="Q14" i="2"/>
  <c r="R12" i="2"/>
  <c r="R17" i="2"/>
  <c r="R14" i="2"/>
  <c r="R13" i="2"/>
  <c r="R15" i="2"/>
  <c r="R16" i="2"/>
  <c r="R20" i="2"/>
  <c r="R19" i="2"/>
  <c r="R18" i="2"/>
  <c r="Q8" i="2"/>
  <c r="Q6" i="2"/>
  <c r="Q9" i="2"/>
  <c r="Q10" i="2"/>
  <c r="Q12" i="2"/>
  <c r="Q7" i="2"/>
  <c r="X9" i="2"/>
  <c r="X11" i="2"/>
  <c r="X10" i="2"/>
  <c r="R9" i="2"/>
  <c r="W7" i="2"/>
  <c r="X7" i="2"/>
  <c r="R11" i="2"/>
  <c r="S22" i="2"/>
  <c r="R8" i="2"/>
  <c r="R6" i="2"/>
  <c r="R7" i="2"/>
  <c r="X8" i="2"/>
  <c r="W12" i="2"/>
  <c r="T22" i="2"/>
  <c r="R10" i="2"/>
  <c r="W8" i="2"/>
  <c r="W9" i="2"/>
  <c r="J22" i="2"/>
  <c r="I22" i="2"/>
  <c r="M22" i="2" l="1"/>
  <c r="N22" i="2"/>
  <c r="V12" i="2"/>
  <c r="V14" i="2"/>
  <c r="V16" i="2"/>
  <c r="V13" i="2"/>
  <c r="V17" i="2"/>
  <c r="V15" i="2"/>
  <c r="V18" i="2"/>
  <c r="V20" i="2"/>
  <c r="V19" i="2"/>
  <c r="U9" i="2"/>
  <c r="U13" i="2"/>
  <c r="U17" i="2"/>
  <c r="U14" i="2"/>
  <c r="U18" i="2"/>
  <c r="U16" i="2"/>
  <c r="U15" i="2"/>
  <c r="U19" i="2"/>
  <c r="U20" i="2"/>
  <c r="Q22" i="2"/>
  <c r="U12" i="2"/>
  <c r="U8" i="2"/>
  <c r="U7" i="2"/>
  <c r="R22" i="2"/>
  <c r="V9" i="2"/>
  <c r="V7" i="2"/>
  <c r="X22" i="2"/>
  <c r="U10" i="2"/>
  <c r="U11" i="2"/>
  <c r="V8" i="2"/>
  <c r="U6" i="2"/>
  <c r="V10" i="2"/>
  <c r="W22" i="2"/>
  <c r="V11" i="2"/>
  <c r="V6" i="2"/>
  <c r="D22" i="2"/>
  <c r="Y13" i="2" l="1"/>
  <c r="Y17" i="2"/>
  <c r="Y20" i="2"/>
  <c r="Y14" i="2"/>
  <c r="Y18" i="2"/>
  <c r="Y15" i="2"/>
  <c r="Y19" i="2"/>
  <c r="Y16" i="2"/>
  <c r="Z12" i="2"/>
  <c r="Z13" i="2"/>
  <c r="Z17" i="2"/>
  <c r="Z20" i="2"/>
  <c r="Z14" i="2"/>
  <c r="Z18" i="2"/>
  <c r="Z16" i="2"/>
  <c r="Z15" i="2"/>
  <c r="Z19" i="2"/>
  <c r="V22" i="2"/>
  <c r="Z6" i="2"/>
  <c r="Y10" i="2"/>
  <c r="Y11" i="2"/>
  <c r="Y8" i="2"/>
  <c r="U22" i="2"/>
  <c r="Y6" i="2"/>
  <c r="Y12" i="2"/>
  <c r="Z11" i="2"/>
  <c r="Z9" i="2"/>
  <c r="Z8" i="2"/>
  <c r="Z10" i="2"/>
  <c r="Z7" i="2"/>
  <c r="Y9" i="2"/>
  <c r="Y7" i="2"/>
  <c r="Y22" i="2" l="1"/>
  <c r="Z22" i="2"/>
</calcChain>
</file>

<file path=xl/sharedStrings.xml><?xml version="1.0" encoding="utf-8"?>
<sst xmlns="http://schemas.openxmlformats.org/spreadsheetml/2006/main" count="76" uniqueCount="47">
  <si>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</si>
  <si>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</si>
  <si>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</si>
  <si>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</si>
  <si>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</si>
  <si>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</si>
  <si>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</si>
  <si>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</si>
  <si>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</si>
  <si>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</si>
  <si>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</si>
  <si>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</si>
  <si>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</si>
  <si>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</si>
  <si>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TRAMO 16 - RIO MAGDALENA</t>
  </si>
  <si>
    <t>NEIVA</t>
  </si>
  <si>
    <t>VILLAVIEJA</t>
  </si>
  <si>
    <t>AIPE</t>
  </si>
  <si>
    <t>LAS CEIBAS EMPRESAS PÚBLICAS DE NEIVA E.S.P</t>
  </si>
  <si>
    <t>CONALPIEL - INOCENCIO FIERRO</t>
  </si>
  <si>
    <t>EMPRESAS PUBLICAS DE VILLAVIEJA S.A.S.E.S.P - Villavieja</t>
  </si>
  <si>
    <t>JUNTA ADMINISTRADORA DE ACUEDUCTO Y ALCANTARILLADO Y ASEO LA VICTORIA- VILLAVIEJA</t>
  </si>
  <si>
    <t>PISCICOLA NEW YORK - Sede Berlin</t>
  </si>
  <si>
    <t>EMPRESAS PUBLICAS DE AIPE S.A E.S.P</t>
  </si>
  <si>
    <t>CENTRAL DE CAFICULTORES DEL HUILA-JAIME ARCE CASANOVA</t>
  </si>
  <si>
    <t>Carga contaminante Línea Base Kg- año</t>
  </si>
  <si>
    <t xml:space="preserve">PROYECCIÓN DE CARGA A VERTER EN EL AÑO 2024
</t>
  </si>
  <si>
    <t xml:space="preserve">PROYECCIÓN DE CARGA A VERTER EN EL AÑO 2025
</t>
  </si>
  <si>
    <t xml:space="preserve">PROYECCIÓN DE CARGA A VERTER EN EL AÑO 2026
</t>
  </si>
  <si>
    <t xml:space="preserve">PROYECCIÓN DE CARGA A VERTER EN EL AÑO 2027
</t>
  </si>
  <si>
    <t xml:space="preserve">PROYECCIÓN DE CARGA A VERTER EN EL AÑO 2028
</t>
  </si>
  <si>
    <t>Cm
SST(kg/año)</t>
  </si>
  <si>
    <t>Variación indice de producción industrial junio 2023</t>
  </si>
  <si>
    <r>
      <t xml:space="preserve">Promedio Tasa Crecimiento Prestador </t>
    </r>
    <r>
      <rPr>
        <b/>
        <sz val="12"/>
        <color theme="1"/>
        <rFont val="Calibri "/>
      </rPr>
      <t>Neiva</t>
    </r>
  </si>
  <si>
    <r>
      <t xml:space="preserve">Promedio Tasa Crecimiento Prestador </t>
    </r>
    <r>
      <rPr>
        <b/>
        <sz val="12"/>
        <color theme="1"/>
        <rFont val="Calibri "/>
      </rPr>
      <t>Villavieja</t>
    </r>
  </si>
  <si>
    <r>
      <t xml:space="preserve">Promedio Tasa Crecimiento Prestador </t>
    </r>
    <r>
      <rPr>
        <b/>
        <sz val="12"/>
        <color theme="1"/>
        <rFont val="Calibri "/>
      </rPr>
      <t>Aipe</t>
    </r>
  </si>
  <si>
    <t>CONDOMINIO INDUSTRIAL TERPEL</t>
  </si>
  <si>
    <t>ITALCOL S.A</t>
  </si>
  <si>
    <t>PALERMO ASOCIADOS S.A.S</t>
  </si>
  <si>
    <t>INVERSIONES Y NEGOCIOS DEL HUILA S.A (INVERSIONES COOTRANSHUILA)</t>
  </si>
  <si>
    <t>REVERDECER SA.S. CONTRUCTORES BIENES Y SERVICIOS  (PASEO DE LA CORUÑA)</t>
  </si>
  <si>
    <t>DAGOBERTO SANTOFIMIO SIERRA "PISCICOLA LAS MERCEDES"</t>
  </si>
  <si>
    <t>QUIMICOS E IMPALPABLES DEL HUILA LTDA - QUIMPA LTDA</t>
  </si>
  <si>
    <t>CIUDADELA BERDEZ (apartamentos Unifamiliares)-SANTA BARBARA AMBORCO</t>
  </si>
  <si>
    <t>PALERMO</t>
  </si>
  <si>
    <r>
      <t xml:space="preserve">Se ajusta la línea base para El Prestador "Las Ceibas Empresas Publicas de Neiva" , como la carga proyectada en el PSMV vigente, dada la fluctuación de cargas con monitoreo y la poca dosponibilidad de datos durante el quinquenio para evaluar el comportamiento. La Proyección del comportamiento de cargas contaminantes de igual forma se sustenta en el PSMV.
Este tramo es de especial importancia, puesto que se encuentra la mayor carga contaminante del Departamento a cargo de este Usuario.  Segun el PSMV Vigente de Neiva, de establece la finalización de la construcción de la Fase I (PTAR Camilo Torres) en el año </t>
    </r>
    <r>
      <rPr>
        <sz val="12"/>
        <rFont val="Calibri "/>
      </rPr>
      <t xml:space="preserve">2024; es decir que la remoción se reflejaría en el año 2025, la cual aumenta de manera gradual. 
</t>
    </r>
    <r>
      <rPr>
        <sz val="12"/>
        <color theme="1"/>
        <rFont val="Calibri "/>
      </rPr>
      <t xml:space="preserve">
El Prestador del m,unicipio de Aipe, cumple norma de vertimiento con corte al año 2022; sin embargo la proyección de carga se ajusta con el caudal promedio de los últimos tres años y las concentraciones maximas permitidas de la norma de vertimiento. La E.S.P del municipio de Villavieja, no cumple la DBO5. Para este último se ajusta la línea base y proyección de carga con un caudal de 8 L/seg y límites de norma de vertimiento, es decir 90 mg/l para los dos parámetros 
Los demás usuarios, en Términos generales, cumplen norma de vertimientos; no obstante se tienen registros de incremento de caudal en agunos usuarios, superando el caudal otorgado por el Permiso de vertimiento, como se evidencia en el archivo de Linea base de carga contaminante</t>
    </r>
  </si>
  <si>
    <t>EMPRESAS PUBLICAS DE PALERMO E-S.P - VERTIMIENTO SANTA BARBARA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</si>
</sst>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 #,##0.00_ ;_ * \-#,##0.00_ ;_ * &quot;-&quot;??_ ;_ @_ "/>
    <numFmt numFmtId="165" formatCode="0.0%"/>
    <numFmt numFmtId="166" formatCode="_-* #,##0.00_-;\-* #,##0.00_-;_-* &quot;-&quot;_-;_-@_-"/>
  </numFmts>
  <fonts count="16">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28"/>
      <color rgb="FF000099"/>
      <name val="Arial"/>
      <family val="2"/>
    </font>
    <font>
      <b/>
      <sz val="14"/>
      <color rgb="FF000066"/>
      <name val="Arial"/>
      <family val="2"/>
    </font>
    <font>
      <b/>
      <sz val="16"/>
      <color rgb="FF000066"/>
      <name val="Arial"/>
      <family val="2"/>
    </font>
    <font>
      <b/>
      <sz val="12"/>
      <color rgb="FF000066"/>
      <name val="Arial"/>
      <family val="2"/>
    </font>
    <font>
      <b/>
      <sz val="12"/>
      <color theme="1"/>
      <name val="Arial"/>
      <family val="2"/>
    </font>
    <font>
      <b/>
      <sz val="14"/>
      <color theme="1"/>
      <name val="Arial"/>
      <family val="2"/>
    </font>
    <font>
      <sz val="14"/>
      <color rgb="FF000099"/>
      <name val="Arial"/>
      <family val="2"/>
    </font>
    <font>
      <sz val="10"/>
      <name val="Arial"/>
      <family val="2"/>
    </font>
    <font>
      <sz val="12"/>
      <color theme="1"/>
      <name val="Calibri "/>
    </font>
    <font>
      <b/>
      <sz val="16"/>
      <color rgb="FF000099"/>
      <name val="Arial"/>
      <family val="2"/>
    </font>
    <font>
      <b/>
      <sz val="12"/>
      <color theme="1"/>
      <name val="Calibri "/>
    </font>
    <font>
      <sz val="12"/>
      <name val="Calibri "/>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41" fontId="1" fillId="0" borderId="0" applyFon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0" fontId="11" fillId="0" borderId="0"/>
    <xf numFmtId="164" fontId="11" fillId="0" borderId="0" applyFont="0" applyFill="0" applyBorder="0" applyAlignment="0" applyProtection="0"/>
    <xf numFmtId="9" fontId="1" fillId="0" borderId="0" applyFont="0" applyFill="0" applyBorder="0" applyAlignment="0" applyProtection="0"/>
    <xf numFmtId="0" fontId="11" fillId="0" borderId="0"/>
    <xf numFmtId="0" fontId="11" fillId="0" borderId="0"/>
  </cellStyleXfs>
  <cellXfs count="46">
    <xf numFmtId="0" fontId="0" fillId="0" borderId="0" xfId="0"/>
    <xf numFmtId="0" fontId="3" fillId="0" borderId="0" xfId="2" applyNumberFormat="1" applyFont="1" applyFill="1" applyBorder="1" applyAlignment="1">
      <alignment horizontal="center" vertical="center"/>
    </xf>
    <xf numFmtId="0" fontId="3" fillId="0" borderId="0" xfId="2" applyNumberFormat="1" applyFont="1" applyFill="1" applyBorder="1" applyAlignment="1">
      <alignment vertical="center"/>
    </xf>
    <xf numFmtId="0" fontId="7" fillId="0" borderId="2" xfId="2" applyNumberFormat="1" applyFont="1" applyFill="1" applyBorder="1" applyAlignment="1">
      <alignment horizontal="center" vertical="center" wrapText="1"/>
    </xf>
    <xf numFmtId="0" fontId="8" fillId="0" borderId="2" xfId="2" applyNumberFormat="1" applyFont="1" applyFill="1" applyBorder="1" applyAlignment="1">
      <alignment horizontal="center" vertical="center"/>
    </xf>
    <xf numFmtId="0" fontId="8" fillId="0" borderId="2" xfId="2" applyNumberFormat="1" applyFont="1" applyFill="1" applyBorder="1" applyAlignment="1">
      <alignment horizontal="left" vertical="center" wrapText="1"/>
    </xf>
    <xf numFmtId="0" fontId="9" fillId="0" borderId="2" xfId="2" applyNumberFormat="1" applyFont="1" applyFill="1" applyBorder="1" applyAlignment="1">
      <alignment horizontal="center" vertical="center"/>
    </xf>
    <xf numFmtId="0" fontId="10" fillId="2" borderId="0" xfId="2" applyNumberFormat="1" applyFont="1" applyFill="1" applyBorder="1" applyAlignment="1">
      <alignment vertical="center"/>
    </xf>
    <xf numFmtId="0" fontId="12" fillId="0" borderId="0" xfId="2" applyFont="1" applyAlignment="1">
      <alignment horizontal="center" vertical="center"/>
    </xf>
    <xf numFmtId="0" fontId="12" fillId="0" borderId="0" xfId="2" applyFont="1" applyAlignment="1">
      <alignment vertical="center"/>
    </xf>
    <xf numFmtId="0" fontId="12" fillId="3" borderId="0" xfId="2" applyFont="1" applyFill="1" applyAlignment="1">
      <alignment horizontal="center" vertical="center"/>
    </xf>
    <xf numFmtId="0" fontId="13" fillId="2" borderId="2" xfId="2" applyNumberFormat="1" applyFont="1" applyFill="1" applyBorder="1" applyAlignment="1">
      <alignment horizontal="center" vertical="center"/>
    </xf>
    <xf numFmtId="0" fontId="7" fillId="0" borderId="3" xfId="2" applyNumberFormat="1" applyFont="1" applyFill="1" applyBorder="1" applyAlignment="1">
      <alignment horizontal="center" vertical="center" wrapText="1"/>
    </xf>
    <xf numFmtId="0" fontId="8" fillId="0" borderId="2" xfId="2" applyNumberFormat="1" applyFont="1" applyFill="1" applyBorder="1" applyAlignment="1">
      <alignment horizontal="center" vertical="center" wrapText="1"/>
    </xf>
    <xf numFmtId="0" fontId="12" fillId="0" borderId="2" xfId="2" applyFont="1" applyBorder="1" applyAlignment="1">
      <alignment horizontal="left" vertical="center" wrapText="1"/>
    </xf>
    <xf numFmtId="165" fontId="12" fillId="0" borderId="2" xfId="7" applyNumberFormat="1" applyFont="1" applyBorder="1" applyAlignment="1">
      <alignment horizontal="center" vertical="center"/>
    </xf>
    <xf numFmtId="0" fontId="12" fillId="0" borderId="2" xfId="2" applyFont="1" applyFill="1" applyBorder="1" applyAlignment="1">
      <alignment vertical="center" wrapText="1"/>
    </xf>
    <xf numFmtId="0" fontId="8" fillId="0" borderId="2" xfId="2" applyNumberFormat="1" applyFont="1" applyFill="1" applyBorder="1" applyAlignment="1">
      <alignment vertical="center"/>
    </xf>
    <xf numFmtId="166" fontId="8" fillId="0" borderId="2" xfId="1" applyNumberFormat="1" applyFont="1" applyFill="1" applyBorder="1" applyAlignment="1">
      <alignment vertical="center"/>
    </xf>
    <xf numFmtId="166" fontId="13" fillId="2" borderId="2" xfId="2" applyNumberFormat="1" applyFont="1" applyFill="1" applyBorder="1" applyAlignment="1">
      <alignment vertical="center"/>
    </xf>
    <xf numFmtId="43" fontId="8" fillId="0" borderId="2" xfId="2" applyNumberFormat="1" applyFont="1" applyFill="1" applyBorder="1" applyAlignment="1">
      <alignment vertical="center"/>
    </xf>
    <xf numFmtId="9" fontId="8" fillId="0" borderId="2" xfId="7" applyFont="1" applyFill="1" applyBorder="1" applyAlignment="1">
      <alignment horizontal="center" vertical="center"/>
    </xf>
    <xf numFmtId="165" fontId="8" fillId="0" borderId="2" xfId="7" applyNumberFormat="1" applyFont="1" applyFill="1" applyBorder="1" applyAlignment="1">
      <alignment horizontal="center" vertical="center"/>
    </xf>
    <xf numFmtId="10" fontId="8" fillId="0" borderId="2" xfId="7" applyNumberFormat="1" applyFont="1" applyFill="1" applyBorder="1" applyAlignment="1">
      <alignment horizontal="center" vertical="center"/>
    </xf>
    <xf numFmtId="9" fontId="8" fillId="0" borderId="2" xfId="7" applyNumberFormat="1" applyFont="1" applyFill="1" applyBorder="1" applyAlignment="1">
      <alignment horizontal="center" vertical="center"/>
    </xf>
    <xf numFmtId="9" fontId="13" fillId="2" borderId="2" xfId="7" applyFont="1" applyFill="1" applyBorder="1" applyAlignment="1">
      <alignment horizontal="center" vertical="center"/>
    </xf>
    <xf numFmtId="1" fontId="13" fillId="2" borderId="2" xfId="2" applyNumberFormat="1" applyFont="1" applyFill="1" applyBorder="1" applyAlignment="1">
      <alignment horizontal="center" vertical="center"/>
    </xf>
    <xf numFmtId="0" fontId="7" fillId="0" borderId="2" xfId="2" applyNumberFormat="1" applyFont="1" applyFill="1" applyBorder="1" applyAlignment="1">
      <alignment horizontal="center" vertical="center" wrapText="1"/>
    </xf>
    <xf numFmtId="166" fontId="13" fillId="2" borderId="2" xfId="2" applyNumberFormat="1" applyFont="1" applyFill="1" applyBorder="1" applyAlignment="1">
      <alignment horizontal="center" vertical="center"/>
    </xf>
    <xf numFmtId="166" fontId="8" fillId="5" borderId="2" xfId="1" applyNumberFormat="1" applyFont="1" applyFill="1" applyBorder="1" applyAlignment="1">
      <alignment vertical="center"/>
    </xf>
    <xf numFmtId="0" fontId="12" fillId="0" borderId="0" xfId="2" applyFont="1" applyBorder="1" applyAlignment="1">
      <alignment vertical="center" wrapText="1"/>
    </xf>
    <xf numFmtId="9" fontId="12" fillId="0" borderId="0" xfId="7" applyFont="1" applyBorder="1" applyAlignment="1">
      <alignment horizontal="center" vertical="center"/>
    </xf>
    <xf numFmtId="43" fontId="8" fillId="5" borderId="2" xfId="2" applyNumberFormat="1" applyFont="1" applyFill="1" applyBorder="1" applyAlignment="1">
      <alignment vertical="center"/>
    </xf>
    <xf numFmtId="0" fontId="8" fillId="0" borderId="3" xfId="2" applyNumberFormat="1" applyFont="1" applyFill="1" applyBorder="1" applyAlignment="1">
      <alignment horizontal="center" vertical="center"/>
    </xf>
    <xf numFmtId="0" fontId="8" fillId="0" borderId="4" xfId="2" applyNumberFormat="1" applyFont="1" applyFill="1" applyBorder="1" applyAlignment="1">
      <alignment horizontal="left" vertical="center" wrapText="1"/>
    </xf>
    <xf numFmtId="0" fontId="12" fillId="4" borderId="0" xfId="2" applyFont="1" applyFill="1" applyAlignment="1">
      <alignment horizontal="center" vertical="center" wrapText="1"/>
    </xf>
    <xf numFmtId="0" fontId="13" fillId="2" borderId="3" xfId="2" applyNumberFormat="1" applyFont="1" applyFill="1" applyBorder="1" applyAlignment="1">
      <alignment horizontal="center" vertical="center" wrapText="1"/>
    </xf>
    <xf numFmtId="0" fontId="13" fillId="2" borderId="4" xfId="2" applyNumberFormat="1" applyFont="1" applyFill="1" applyBorder="1" applyAlignment="1">
      <alignment horizontal="center" vertical="center" wrapText="1"/>
    </xf>
    <xf numFmtId="0" fontId="4" fillId="0" borderId="0" xfId="2" applyNumberFormat="1"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0" fontId="5" fillId="0" borderId="2" xfId="2" applyNumberFormat="1" applyFont="1" applyFill="1" applyBorder="1" applyAlignment="1">
      <alignment horizontal="center" vertical="center"/>
    </xf>
    <xf numFmtId="0" fontId="5" fillId="0" borderId="2" xfId="2" applyNumberFormat="1" applyFont="1" applyFill="1" applyBorder="1" applyAlignment="1">
      <alignment horizontal="center" vertical="center" wrapText="1"/>
    </xf>
    <xf numFmtId="0" fontId="6" fillId="0" borderId="2" xfId="2" applyNumberFormat="1" applyFont="1" applyFill="1" applyBorder="1" applyAlignment="1">
      <alignment horizontal="center" vertical="center" wrapText="1"/>
    </xf>
    <xf numFmtId="0" fontId="7" fillId="0" borderId="2" xfId="2" applyNumberFormat="1" applyFont="1" applyFill="1" applyBorder="1" applyAlignment="1">
      <alignment horizontal="center" vertical="center" wrapText="1"/>
    </xf>
    <xf numFmtId="0" fontId="6" fillId="0" borderId="2" xfId="2" applyNumberFormat="1" applyFont="1" applyFill="1" applyBorder="1" applyAlignment="1">
      <alignment horizontal="center" vertical="top" wrapText="1"/>
    </xf>
    <xf numFmtId="0" fontId="6" fillId="0" borderId="3" xfId="2" applyNumberFormat="1" applyFont="1" applyFill="1" applyBorder="1" applyAlignment="1">
      <alignment horizontal="center" vertical="center" wrapText="1"/>
    </xf>
  </cellXfs>
  <cellStyles count="10">
    <cellStyle name="Millares [0]" xfId="1" builtinId="6"/>
    <cellStyle name="Millares [0] 2" xfId="3"/>
    <cellStyle name="Millares 2" xfId="6"/>
    <cellStyle name="Normal" xfId="0" builtinId="0"/>
    <cellStyle name="Normal 2" xfId="2"/>
    <cellStyle name="Normal 2 2" xfId="5"/>
    <cellStyle name="Normal 3" xfId="8"/>
    <cellStyle name="Normal 3 2" xfId="9"/>
    <cellStyle name="Porcentaje" xfId="7" builtinId="5"/>
    <cellStyle name="Porcentaje 2" xfId="4"/>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
  <sheetViews>
    <sheetView tabSelected="1" zoomScale="60" zoomScaleNormal="60" zoomScaleSheetLayoutView="70" workbookViewId="0">
      <pane xSplit="2" ySplit="5" topLeftCell="C6" activePane="bottomRight" state="frozen"/>
      <selection pane="topRight" activeCell="C1" sqref="C1"/>
      <selection pane="bottomLeft" activeCell="A6" sqref="A6"/>
      <selection pane="bottomRight" activeCell="K27" sqref="K27"/>
    </sheetView>
  </sheetViews>
  <sheetFormatPr baseColWidth="10" defaultColWidth="10" defaultRowHeight="15"/>
  <cols>
    <col min="1" max="1" width="7.5" style="8" customWidth="1"/>
    <col min="2" max="2" width="63.19921875" style="9" customWidth="1"/>
    <col min="3" max="3" width="30.09765625" style="10" customWidth="1"/>
    <col min="4" max="4" width="15.3984375" style="8" customWidth="1"/>
    <col min="5" max="18" width="20.09765625" style="9" customWidth="1"/>
    <col min="19" max="19" width="22.3984375" style="9" customWidth="1"/>
    <col min="20" max="22" width="20.09765625" style="9" customWidth="1"/>
    <col min="23" max="23" width="21.69921875" style="9" customWidth="1"/>
    <col min="24" max="28" width="20.09765625" style="9" customWidth="1"/>
    <col min="29" max="29" width="20.09765625" style="8" customWidth="1"/>
    <col min="30" max="32" width="20.09765625" style="9" customWidth="1"/>
    <col min="33" max="16384" width="10" style="9"/>
  </cols>
  <sheetData>
    <row r="1" spans="1:32" s="2" customFormat="1" ht="31.5" customHeight="1">
      <c r="A1" s="1"/>
      <c r="C1" s="1"/>
      <c r="D1" s="1"/>
      <c r="AC1" s="1"/>
    </row>
    <row r="2" spans="1:32" s="2" customFormat="1" ht="35.25" customHeight="1">
      <c r="A2" s="38"/>
      <c r="B2" s="38"/>
      <c r="C2" s="38"/>
      <c r="D2" s="38"/>
      <c r="AC2" s="1"/>
    </row>
    <row r="3" spans="1:32" s="2" customFormat="1">
      <c r="A3" s="39"/>
      <c r="B3" s="39"/>
      <c r="C3" s="39"/>
      <c r="D3" s="39"/>
      <c r="AC3" s="1"/>
    </row>
    <row r="4" spans="1:32" s="2" customFormat="1" ht="47.4" customHeight="1">
      <c r="A4" s="40" t="s">
        <v>0</v>
      </c>
      <c r="B4" s="40" t="s">
        <v>1</v>
      </c>
      <c r="C4" s="40" t="s">
        <v>2</v>
      </c>
      <c r="D4" s="41" t="s">
        <v>3</v>
      </c>
      <c r="E4" s="41" t="s">
        <v>25</v>
      </c>
      <c r="F4" s="41"/>
      <c r="G4" s="44" t="s">
        <v>26</v>
      </c>
      <c r="H4" s="44"/>
      <c r="I4" s="44"/>
      <c r="J4" s="44"/>
      <c r="K4" s="42" t="s">
        <v>27</v>
      </c>
      <c r="L4" s="42"/>
      <c r="M4" s="42"/>
      <c r="N4" s="42"/>
      <c r="O4" s="42" t="s">
        <v>28</v>
      </c>
      <c r="P4" s="42"/>
      <c r="Q4" s="42"/>
      <c r="R4" s="45"/>
      <c r="S4" s="42" t="s">
        <v>29</v>
      </c>
      <c r="T4" s="42"/>
      <c r="U4" s="42"/>
      <c r="V4" s="42"/>
      <c r="W4" s="42" t="s">
        <v>30</v>
      </c>
      <c r="X4" s="42"/>
      <c r="Y4" s="42"/>
      <c r="Z4" s="42"/>
      <c r="AA4" s="3" t="s">
        <v>4</v>
      </c>
      <c r="AB4" s="43" t="s">
        <v>5</v>
      </c>
      <c r="AC4" s="43"/>
      <c r="AD4" s="43"/>
      <c r="AE4" s="43"/>
      <c r="AF4" s="43"/>
    </row>
    <row r="5" spans="1:32" s="2" customFormat="1" ht="43.2" customHeight="1">
      <c r="A5" s="40"/>
      <c r="B5" s="40"/>
      <c r="C5" s="40"/>
      <c r="D5" s="41"/>
      <c r="E5" s="3" t="s">
        <v>6</v>
      </c>
      <c r="F5" s="3" t="s">
        <v>8</v>
      </c>
      <c r="G5" s="3" t="s">
        <v>7</v>
      </c>
      <c r="H5" s="3" t="s">
        <v>9</v>
      </c>
      <c r="I5" s="3" t="s">
        <v>10</v>
      </c>
      <c r="J5" s="3" t="s">
        <v>11</v>
      </c>
      <c r="K5" s="3" t="s">
        <v>7</v>
      </c>
      <c r="L5" s="3" t="s">
        <v>9</v>
      </c>
      <c r="M5" s="3" t="s">
        <v>10</v>
      </c>
      <c r="N5" s="3" t="s">
        <v>11</v>
      </c>
      <c r="O5" s="3" t="s">
        <v>7</v>
      </c>
      <c r="P5" s="3" t="s">
        <v>9</v>
      </c>
      <c r="Q5" s="3" t="s">
        <v>10</v>
      </c>
      <c r="R5" s="12" t="s">
        <v>11</v>
      </c>
      <c r="S5" s="3" t="s">
        <v>6</v>
      </c>
      <c r="T5" s="3" t="s">
        <v>31</v>
      </c>
      <c r="U5" s="3" t="s">
        <v>10</v>
      </c>
      <c r="V5" s="3" t="s">
        <v>11</v>
      </c>
      <c r="W5" s="3" t="s">
        <v>6</v>
      </c>
      <c r="X5" s="3" t="s">
        <v>9</v>
      </c>
      <c r="Y5" s="3" t="s">
        <v>10</v>
      </c>
      <c r="Z5" s="3" t="s">
        <v>11</v>
      </c>
      <c r="AA5" s="3">
        <v>2023</v>
      </c>
      <c r="AB5" s="3">
        <v>2024</v>
      </c>
      <c r="AC5" s="27">
        <v>2025</v>
      </c>
      <c r="AD5" s="3">
        <v>2026</v>
      </c>
      <c r="AE5" s="3">
        <v>2027</v>
      </c>
      <c r="AF5" s="3">
        <v>2028</v>
      </c>
    </row>
    <row r="6" spans="1:32" s="2" customFormat="1" ht="45.75" customHeight="1">
      <c r="A6" s="4">
        <v>1</v>
      </c>
      <c r="B6" s="5" t="s">
        <v>18</v>
      </c>
      <c r="C6" s="13" t="s">
        <v>15</v>
      </c>
      <c r="D6" s="6" t="s">
        <v>12</v>
      </c>
      <c r="E6" s="18">
        <v>10091350.813531261</v>
      </c>
      <c r="F6" s="18">
        <v>10657009.695692237</v>
      </c>
      <c r="G6" s="18">
        <v>10166578.243892672</v>
      </c>
      <c r="H6" s="18">
        <v>10736453.911789512</v>
      </c>
      <c r="I6" s="21">
        <f t="shared" ref="I6:I21" si="0">G6/$G$22</f>
        <v>0.98595614236241003</v>
      </c>
      <c r="J6" s="21">
        <f t="shared" ref="J6:J21" si="1">H6/$H$22</f>
        <v>0.95449227013284899</v>
      </c>
      <c r="K6" s="29">
        <v>8245042.041663236</v>
      </c>
      <c r="L6" s="29">
        <v>8707208.2422876153</v>
      </c>
      <c r="M6" s="21">
        <f t="shared" ref="M6:M21" si="2">K6/$K$22</f>
        <v>0.98253401053960487</v>
      </c>
      <c r="N6" s="21">
        <f t="shared" ref="N6:N21" si="3">L6/$L$22</f>
        <v>0.94372438651281809</v>
      </c>
      <c r="O6" s="18">
        <v>8441387.7312887106</v>
      </c>
      <c r="P6" s="18">
        <v>8914559.8601939455</v>
      </c>
      <c r="Q6" s="21">
        <f t="shared" ref="Q6:Q21" si="4">O6/$O$22</f>
        <v>0.98272988681705575</v>
      </c>
      <c r="R6" s="21">
        <f t="shared" ref="R6:R21" si="5">P6/$P$22</f>
        <v>0.94421635324536579</v>
      </c>
      <c r="S6" s="32">
        <v>6547990.7914995253</v>
      </c>
      <c r="T6" s="32">
        <v>6915030.7666189624</v>
      </c>
      <c r="U6" s="21">
        <f t="shared" ref="U6:U21" si="6">S6/$S$22</f>
        <v>0.97758394007138583</v>
      </c>
      <c r="V6" s="21">
        <f t="shared" ref="V6:V21" si="7">T6/$T$22</f>
        <v>0.92828580859979448</v>
      </c>
      <c r="W6" s="32">
        <v>4625311.7453246508</v>
      </c>
      <c r="X6" s="32">
        <v>4884578.1923892172</v>
      </c>
      <c r="Y6" s="21">
        <f t="shared" ref="Y6:Y21" si="8">W6/$W$22</f>
        <v>0.96818938406569921</v>
      </c>
      <c r="Z6" s="21">
        <f t="shared" ref="Z6:Z21" si="9">X6/$X$22</f>
        <v>0.90014163762247168</v>
      </c>
      <c r="AA6" s="4">
        <v>16</v>
      </c>
      <c r="AB6" s="4">
        <v>7</v>
      </c>
      <c r="AC6" s="4"/>
      <c r="AD6" s="17"/>
      <c r="AE6" s="17"/>
      <c r="AF6" s="17"/>
    </row>
    <row r="7" spans="1:32" s="2" customFormat="1" ht="45.75" customHeight="1">
      <c r="A7" s="4">
        <v>2</v>
      </c>
      <c r="B7" s="5" t="s">
        <v>19</v>
      </c>
      <c r="C7" s="13" t="s">
        <v>15</v>
      </c>
      <c r="D7" s="6"/>
      <c r="E7" s="18">
        <v>270.55259999999993</v>
      </c>
      <c r="F7" s="18">
        <v>54.87263999999999</v>
      </c>
      <c r="G7" s="18">
        <f>E7*1.015</f>
        <v>274.61088899999987</v>
      </c>
      <c r="H7" s="18">
        <f>F7*1.015</f>
        <v>55.695729599999986</v>
      </c>
      <c r="I7" s="23">
        <f t="shared" si="0"/>
        <v>2.6631801405925443E-5</v>
      </c>
      <c r="J7" s="23">
        <f t="shared" si="1"/>
        <v>4.9514619835729913E-6</v>
      </c>
      <c r="K7" s="18">
        <f>G7*1.015</f>
        <v>278.73005233499987</v>
      </c>
      <c r="L7" s="18">
        <f>H7*1.015</f>
        <v>56.531165543999983</v>
      </c>
      <c r="M7" s="24">
        <f t="shared" si="2"/>
        <v>3.3215325621720715E-5</v>
      </c>
      <c r="N7" s="24">
        <f t="shared" si="3"/>
        <v>6.1270889632300237E-6</v>
      </c>
      <c r="O7" s="18">
        <f>K7*1.015</f>
        <v>282.91100312002482</v>
      </c>
      <c r="P7" s="18">
        <f>L7*1.015</f>
        <v>57.379133027159973</v>
      </c>
      <c r="Q7" s="21">
        <f t="shared" si="4"/>
        <v>3.2935946899455691E-5</v>
      </c>
      <c r="R7" s="21">
        <f t="shared" si="5"/>
        <v>6.077508770927364E-6</v>
      </c>
      <c r="S7" s="20">
        <f>O7*1.015</f>
        <v>287.15466816682516</v>
      </c>
      <c r="T7" s="20">
        <f>P7*1.015</f>
        <v>58.239820022567365</v>
      </c>
      <c r="U7" s="21">
        <f t="shared" si="6"/>
        <v>4.2870828755721325E-5</v>
      </c>
      <c r="V7" s="21">
        <f t="shared" si="7"/>
        <v>7.8182151673620283E-6</v>
      </c>
      <c r="W7" s="20">
        <f>S7*1.015</f>
        <v>291.46198818932749</v>
      </c>
      <c r="X7" s="20">
        <f>T7*1.015</f>
        <v>59.113417322905867</v>
      </c>
      <c r="Y7" s="21">
        <f t="shared" si="8"/>
        <v>6.1010028806994957E-5</v>
      </c>
      <c r="Z7" s="21">
        <f t="shared" si="9"/>
        <v>1.0893560544779404E-5</v>
      </c>
      <c r="AA7" s="4">
        <v>1</v>
      </c>
      <c r="AB7" s="17"/>
      <c r="AC7" s="4"/>
      <c r="AD7" s="17"/>
      <c r="AE7" s="17"/>
      <c r="AF7" s="17"/>
    </row>
    <row r="8" spans="1:32" s="2" customFormat="1" ht="48.75" customHeight="1">
      <c r="A8" s="4">
        <v>3</v>
      </c>
      <c r="B8" s="5" t="s">
        <v>20</v>
      </c>
      <c r="C8" s="13" t="s">
        <v>16</v>
      </c>
      <c r="D8" s="6" t="s">
        <v>12</v>
      </c>
      <c r="E8" s="18">
        <v>30927.985919999999</v>
      </c>
      <c r="F8" s="18">
        <v>11315.1168</v>
      </c>
      <c r="G8" s="18">
        <v>22706</v>
      </c>
      <c r="H8" s="18">
        <v>22706</v>
      </c>
      <c r="I8" s="21">
        <f t="shared" si="0"/>
        <v>2.2020309716230639E-3</v>
      </c>
      <c r="J8" s="22">
        <f t="shared" si="1"/>
        <v>2.0186089060409466E-3</v>
      </c>
      <c r="K8" s="18">
        <f>G8*1.014</f>
        <v>23023.884000000002</v>
      </c>
      <c r="L8" s="18">
        <f>H8*1.014</f>
        <v>23023.884000000002</v>
      </c>
      <c r="M8" s="21">
        <f t="shared" si="2"/>
        <v>2.7436790461962588E-3</v>
      </c>
      <c r="N8" s="22">
        <f t="shared" si="3"/>
        <v>2.4954268002362274E-3</v>
      </c>
      <c r="O8" s="18">
        <f>K8*1.014</f>
        <v>23346.218376000001</v>
      </c>
      <c r="P8" s="18">
        <f>L8*1.014</f>
        <v>23346.218376000001</v>
      </c>
      <c r="Q8" s="21">
        <f t="shared" si="4"/>
        <v>2.7179211845953359E-3</v>
      </c>
      <c r="R8" s="22">
        <f t="shared" si="5"/>
        <v>2.4727952386621901E-3</v>
      </c>
      <c r="S8" s="20">
        <f>O8*1.014</f>
        <v>23673.065433264001</v>
      </c>
      <c r="T8" s="20">
        <f>P8*1.014</f>
        <v>23673.065433264001</v>
      </c>
      <c r="U8" s="21">
        <f t="shared" si="6"/>
        <v>3.5342762866833865E-3</v>
      </c>
      <c r="V8" s="22">
        <f t="shared" si="7"/>
        <v>3.1779136535205845E-3</v>
      </c>
      <c r="W8" s="20">
        <f>S8*1.014</f>
        <v>24004.488349329698</v>
      </c>
      <c r="X8" s="20">
        <f>T8*1.014</f>
        <v>24004.488349329698</v>
      </c>
      <c r="Y8" s="21">
        <f t="shared" si="8"/>
        <v>5.0247187799270154E-3</v>
      </c>
      <c r="Z8" s="22">
        <f t="shared" si="9"/>
        <v>4.4236039637408743E-3</v>
      </c>
      <c r="AA8" s="4">
        <v>1</v>
      </c>
      <c r="AB8" s="17"/>
      <c r="AC8" s="4"/>
      <c r="AD8" s="17"/>
      <c r="AE8" s="17"/>
      <c r="AF8" s="17"/>
    </row>
    <row r="9" spans="1:32" s="2" customFormat="1" ht="48.75" customHeight="1">
      <c r="A9" s="4">
        <v>4</v>
      </c>
      <c r="B9" s="5" t="s">
        <v>21</v>
      </c>
      <c r="C9" s="13" t="s">
        <v>16</v>
      </c>
      <c r="D9" s="6"/>
      <c r="E9" s="18">
        <v>13619.365070399997</v>
      </c>
      <c r="F9" s="18">
        <v>6969.1301279999998</v>
      </c>
      <c r="G9" s="18">
        <f>E9*1.01</f>
        <v>13755.558721103998</v>
      </c>
      <c r="H9" s="18">
        <f>F9*1.01</f>
        <v>7038.8214292799994</v>
      </c>
      <c r="I9" s="23">
        <f t="shared" si="0"/>
        <v>1.3340159577138531E-3</v>
      </c>
      <c r="J9" s="23">
        <f t="shared" si="1"/>
        <v>6.2576533185838422E-4</v>
      </c>
      <c r="K9" s="18">
        <f>G9*1.01</f>
        <v>13893.114308315038</v>
      </c>
      <c r="L9" s="18">
        <f>H9*1.01</f>
        <v>7109.209643572799</v>
      </c>
      <c r="M9" s="23">
        <f t="shared" si="2"/>
        <v>1.6555958418715711E-3</v>
      </c>
      <c r="N9" s="23">
        <f t="shared" si="3"/>
        <v>7.7052647907144593E-4</v>
      </c>
      <c r="O9" s="18">
        <f>K9*1.01</f>
        <v>14032.045451398189</v>
      </c>
      <c r="P9" s="18">
        <f>L9*1.01</f>
        <v>7180.3017400085273</v>
      </c>
      <c r="Q9" s="23">
        <f t="shared" si="4"/>
        <v>1.6335833487604898E-3</v>
      </c>
      <c r="R9" s="23">
        <f t="shared" si="5"/>
        <v>7.605264231188533E-4</v>
      </c>
      <c r="S9" s="20">
        <f>O9*1.01</f>
        <v>14172.365905912171</v>
      </c>
      <c r="T9" s="20">
        <f>P9*1.01</f>
        <v>7252.1047574086124</v>
      </c>
      <c r="U9" s="23">
        <f t="shared" si="6"/>
        <v>2.1158669496635315E-3</v>
      </c>
      <c r="V9" s="23">
        <f t="shared" si="7"/>
        <v>9.735352098907622E-4</v>
      </c>
      <c r="W9" s="20">
        <f>S9*1.01</f>
        <v>14314.089564971293</v>
      </c>
      <c r="X9" s="20">
        <f>T9*1.01</f>
        <v>7324.6258049826984</v>
      </c>
      <c r="Y9" s="23">
        <f t="shared" si="8"/>
        <v>2.9962844284776012E-3</v>
      </c>
      <c r="Z9" s="23">
        <f t="shared" si="9"/>
        <v>1.3497993905271025E-3</v>
      </c>
      <c r="AA9" s="4">
        <v>1</v>
      </c>
      <c r="AB9" s="17"/>
      <c r="AC9" s="4"/>
      <c r="AD9" s="17"/>
      <c r="AE9" s="17"/>
      <c r="AF9" s="17"/>
    </row>
    <row r="10" spans="1:32" s="2" customFormat="1" ht="42" customHeight="1">
      <c r="A10" s="4">
        <v>5</v>
      </c>
      <c r="B10" s="5" t="s">
        <v>22</v>
      </c>
      <c r="C10" s="13" t="s">
        <v>16</v>
      </c>
      <c r="D10" s="6"/>
      <c r="E10" s="18">
        <v>774.77119200000004</v>
      </c>
      <c r="F10" s="18">
        <v>3896.6957328000003</v>
      </c>
      <c r="G10" s="18">
        <f>E10*1.015</f>
        <v>786.39275987999997</v>
      </c>
      <c r="H10" s="18">
        <f>F10*1.015</f>
        <v>3955.146168792</v>
      </c>
      <c r="I10" s="23">
        <f t="shared" si="0"/>
        <v>7.6264476927503702E-5</v>
      </c>
      <c r="J10" s="23">
        <f t="shared" si="1"/>
        <v>3.5162042107888928E-4</v>
      </c>
      <c r="K10" s="18">
        <f>G10*1.015</f>
        <v>798.18865127819993</v>
      </c>
      <c r="L10" s="18">
        <f>H10*1.015</f>
        <v>4014.4733613238795</v>
      </c>
      <c r="M10" s="23">
        <f t="shared" si="2"/>
        <v>9.5117464864905051E-5</v>
      </c>
      <c r="N10" s="23">
        <f t="shared" si="3"/>
        <v>4.3510575429766846E-4</v>
      </c>
      <c r="O10" s="18">
        <f>K10*1.015</f>
        <v>810.16148104737283</v>
      </c>
      <c r="P10" s="18">
        <f>L10*1.015</f>
        <v>4074.6904617437372</v>
      </c>
      <c r="Q10" s="23">
        <f t="shared" si="4"/>
        <v>9.4317418642215971E-5</v>
      </c>
      <c r="R10" s="23">
        <f t="shared" si="5"/>
        <v>4.3158489355947218E-4</v>
      </c>
      <c r="S10" s="20">
        <f>O10*1.015</f>
        <v>822.31390326308338</v>
      </c>
      <c r="T10" s="20">
        <f>P10*1.015</f>
        <v>4135.8108186698928</v>
      </c>
      <c r="U10" s="23">
        <f t="shared" si="6"/>
        <v>1.2276756200863752E-4</v>
      </c>
      <c r="V10" s="23">
        <f t="shared" si="7"/>
        <v>5.5519846832176951E-4</v>
      </c>
      <c r="W10" s="20">
        <f>S10*1.015</f>
        <v>834.64861181202957</v>
      </c>
      <c r="X10" s="20">
        <f>T10*1.015</f>
        <v>4197.8479809499404</v>
      </c>
      <c r="Y10" s="23">
        <f t="shared" si="8"/>
        <v>1.7471209939490454E-4</v>
      </c>
      <c r="Z10" s="23">
        <f t="shared" si="9"/>
        <v>7.7358936784963062E-4</v>
      </c>
      <c r="AA10" s="4">
        <v>1</v>
      </c>
      <c r="AB10" s="17"/>
      <c r="AC10" s="4"/>
      <c r="AD10" s="17"/>
      <c r="AE10" s="17"/>
      <c r="AF10" s="17"/>
    </row>
    <row r="11" spans="1:32" s="2" customFormat="1" ht="43.5" customHeight="1">
      <c r="A11" s="4">
        <v>6</v>
      </c>
      <c r="B11" s="5" t="s">
        <v>23</v>
      </c>
      <c r="C11" s="13" t="s">
        <v>17</v>
      </c>
      <c r="D11" s="6" t="s">
        <v>12</v>
      </c>
      <c r="E11" s="18">
        <v>68721.898748151012</v>
      </c>
      <c r="F11" s="18">
        <v>46789.232446013877</v>
      </c>
      <c r="G11" s="18">
        <v>66500</v>
      </c>
      <c r="H11" s="18">
        <v>66500</v>
      </c>
      <c r="I11" s="21">
        <f t="shared" si="0"/>
        <v>6.4491790545641572E-3</v>
      </c>
      <c r="J11" s="21">
        <f t="shared" si="1"/>
        <v>5.9119832754216048E-3</v>
      </c>
      <c r="K11" s="18">
        <f>G11*1.011</f>
        <v>67231.5</v>
      </c>
      <c r="L11" s="18">
        <f>H11*1.011</f>
        <v>67231.5</v>
      </c>
      <c r="M11" s="21">
        <f t="shared" si="2"/>
        <v>8.011752395657646E-3</v>
      </c>
      <c r="N11" s="21">
        <f t="shared" si="3"/>
        <v>7.28683687426856E-3</v>
      </c>
      <c r="O11" s="18">
        <f>K11*1.011</f>
        <v>67971.046499999997</v>
      </c>
      <c r="P11" s="18">
        <f>L11*1.011</f>
        <v>67971.046499999997</v>
      </c>
      <c r="Q11" s="21">
        <f t="shared" si="4"/>
        <v>7.9130565921279143E-3</v>
      </c>
      <c r="R11" s="21">
        <f t="shared" si="5"/>
        <v>7.1993878171238051E-3</v>
      </c>
      <c r="S11" s="20">
        <f>O11*1.011</f>
        <v>68718.728011499988</v>
      </c>
      <c r="T11" s="20">
        <f>P11*1.011</f>
        <v>68718.728011499988</v>
      </c>
      <c r="U11" s="21">
        <f t="shared" si="6"/>
        <v>1.0259379865559014E-2</v>
      </c>
      <c r="V11" s="21">
        <f t="shared" si="7"/>
        <v>9.2249220793119372E-3</v>
      </c>
      <c r="W11" s="20">
        <f>S11*1.011</f>
        <v>69474.634019626479</v>
      </c>
      <c r="X11" s="20">
        <f>T11*1.011</f>
        <v>69474.634019626479</v>
      </c>
      <c r="Y11" s="21">
        <f t="shared" si="8"/>
        <v>1.4542717728733489E-2</v>
      </c>
      <c r="Z11" s="21">
        <f t="shared" si="9"/>
        <v>1.2802950096507603E-2</v>
      </c>
      <c r="AA11" s="4">
        <v>2</v>
      </c>
      <c r="AB11" s="17"/>
      <c r="AC11" s="4"/>
      <c r="AD11" s="17"/>
      <c r="AE11" s="17"/>
      <c r="AF11" s="17"/>
    </row>
    <row r="12" spans="1:32" s="2" customFormat="1" ht="43.5" customHeight="1">
      <c r="A12" s="4">
        <v>7</v>
      </c>
      <c r="B12" s="5" t="s">
        <v>24</v>
      </c>
      <c r="C12" s="13" t="s">
        <v>17</v>
      </c>
      <c r="D12" s="6"/>
      <c r="E12" s="18">
        <v>28291.389469200003</v>
      </c>
      <c r="F12" s="18">
        <v>400092.50159999996</v>
      </c>
      <c r="G12" s="20">
        <f t="shared" ref="G12" si="10">E12*1.015</f>
        <v>28715.760311238002</v>
      </c>
      <c r="H12" s="20">
        <f t="shared" ref="H12" si="11">F12*1.015</f>
        <v>406093.88912399992</v>
      </c>
      <c r="I12" s="21">
        <f t="shared" si="0"/>
        <v>2.7848583448890352E-3</v>
      </c>
      <c r="J12" s="21">
        <f t="shared" si="1"/>
        <v>3.6102560612812078E-2</v>
      </c>
      <c r="K12" s="18">
        <f t="shared" ref="K12" si="12">G12*1.015</f>
        <v>29146.496715906571</v>
      </c>
      <c r="L12" s="18">
        <f t="shared" ref="L12" si="13">H12*1.015</f>
        <v>412185.29746085987</v>
      </c>
      <c r="M12" s="21">
        <f t="shared" si="2"/>
        <v>3.4732902715050563E-3</v>
      </c>
      <c r="N12" s="21">
        <f t="shared" si="3"/>
        <v>4.4674401501813121E-2</v>
      </c>
      <c r="O12" s="18">
        <f t="shared" ref="O12" si="14">K12*1.015</f>
        <v>29583.694166645168</v>
      </c>
      <c r="P12" s="18">
        <f t="shared" ref="P12" si="15">L12*1.015</f>
        <v>418368.07692277274</v>
      </c>
      <c r="Q12" s="21">
        <f t="shared" si="4"/>
        <v>3.4440759440840401E-3</v>
      </c>
      <c r="R12" s="21">
        <f t="shared" si="5"/>
        <v>4.43128977876091E-2</v>
      </c>
      <c r="S12" s="20">
        <f t="shared" ref="S12" si="16">O12*1.015</f>
        <v>30027.449579144843</v>
      </c>
      <c r="T12" s="20">
        <f t="shared" ref="T12" si="17">P12*1.015</f>
        <v>424643.59807661432</v>
      </c>
      <c r="U12" s="21">
        <f t="shared" si="6"/>
        <v>4.4829556736674927E-3</v>
      </c>
      <c r="V12" s="21">
        <f t="shared" si="7"/>
        <v>5.7004898331061475E-2</v>
      </c>
      <c r="W12" s="20">
        <f t="shared" ref="W12:X12" si="18">S12*1.015</f>
        <v>30477.861322832014</v>
      </c>
      <c r="X12" s="20">
        <f t="shared" si="18"/>
        <v>431013.2520477635</v>
      </c>
      <c r="Y12" s="21">
        <f t="shared" si="8"/>
        <v>6.3797519835544257E-3</v>
      </c>
      <c r="Z12" s="21">
        <f t="shared" si="9"/>
        <v>7.9428142872146335E-2</v>
      </c>
      <c r="AA12" s="4">
        <v>1</v>
      </c>
      <c r="AB12" s="17"/>
      <c r="AC12" s="4"/>
      <c r="AD12" s="17"/>
      <c r="AE12" s="17"/>
      <c r="AF12" s="17"/>
    </row>
    <row r="13" spans="1:32" s="2" customFormat="1" ht="43.5" customHeight="1">
      <c r="A13" s="4">
        <v>8</v>
      </c>
      <c r="B13" s="5" t="s">
        <v>36</v>
      </c>
      <c r="C13" s="13" t="s">
        <v>44</v>
      </c>
      <c r="D13" s="6"/>
      <c r="E13" s="18">
        <v>46.564980120000001</v>
      </c>
      <c r="F13" s="18">
        <v>144.25091999999998</v>
      </c>
      <c r="G13" s="20">
        <f>E13*1.01</f>
        <v>47.030629921200003</v>
      </c>
      <c r="H13" s="20">
        <f>F13*1.01</f>
        <v>145.69342919999997</v>
      </c>
      <c r="I13" s="21">
        <f t="shared" si="0"/>
        <v>4.5610368933949079E-6</v>
      </c>
      <c r="J13" s="21">
        <f t="shared" si="1"/>
        <v>1.2952437846153706E-5</v>
      </c>
      <c r="K13" s="18">
        <f>G13*1.01</f>
        <v>47.500936220412001</v>
      </c>
      <c r="L13" s="18">
        <f>H13*1.01</f>
        <v>147.15036349199997</v>
      </c>
      <c r="M13" s="21">
        <f t="shared" si="2"/>
        <v>5.660527276051656E-6</v>
      </c>
      <c r="N13" s="21">
        <f t="shared" si="3"/>
        <v>1.5948784345961749E-5</v>
      </c>
      <c r="O13" s="18">
        <f>K13*1.01</f>
        <v>47.97594558261612</v>
      </c>
      <c r="P13" s="18">
        <f>L13*1.01</f>
        <v>148.62186712691997</v>
      </c>
      <c r="Q13" s="21">
        <f t="shared" si="4"/>
        <v>5.5852659625608473E-6</v>
      </c>
      <c r="R13" s="21">
        <f t="shared" si="5"/>
        <v>1.5741797642496802E-5</v>
      </c>
      <c r="S13" s="20">
        <f>O13*1.01</f>
        <v>48.455705038442282</v>
      </c>
      <c r="T13" s="20">
        <f>P13*1.01</f>
        <v>150.10808579818917</v>
      </c>
      <c r="U13" s="21">
        <f t="shared" si="6"/>
        <v>7.2342067297821336E-6</v>
      </c>
      <c r="V13" s="21">
        <f t="shared" si="7"/>
        <v>2.0150771631442772E-5</v>
      </c>
      <c r="W13" s="20">
        <f>S13*1.01</f>
        <v>48.940262088826707</v>
      </c>
      <c r="X13" s="20">
        <f>T13*1.01</f>
        <v>151.60916665617106</v>
      </c>
      <c r="Y13" s="21">
        <f t="shared" si="8"/>
        <v>1.0244378069368203E-5</v>
      </c>
      <c r="Z13" s="21">
        <f t="shared" si="9"/>
        <v>2.7938896293051655E-5</v>
      </c>
      <c r="AA13" s="4">
        <v>1</v>
      </c>
      <c r="AB13" s="17"/>
      <c r="AC13" s="4"/>
      <c r="AD13" s="17"/>
      <c r="AE13" s="17"/>
      <c r="AF13" s="17"/>
    </row>
    <row r="14" spans="1:32" s="2" customFormat="1" ht="43.5" customHeight="1">
      <c r="A14" s="4">
        <v>9</v>
      </c>
      <c r="B14" s="5" t="s">
        <v>37</v>
      </c>
      <c r="C14" s="13" t="s">
        <v>44</v>
      </c>
      <c r="D14" s="6"/>
      <c r="E14" s="18">
        <v>312</v>
      </c>
      <c r="F14" s="18">
        <v>468</v>
      </c>
      <c r="G14" s="20">
        <f>E14*1.015</f>
        <v>316.67999999999995</v>
      </c>
      <c r="H14" s="20">
        <f>F14*1.015</f>
        <v>475.02</v>
      </c>
      <c r="I14" s="21">
        <f t="shared" si="0"/>
        <v>3.0711669518787624E-5</v>
      </c>
      <c r="J14" s="21">
        <f t="shared" si="1"/>
        <v>4.2230230007380005E-5</v>
      </c>
      <c r="K14" s="18">
        <f>G14*1.015</f>
        <v>321.4301999999999</v>
      </c>
      <c r="L14" s="18">
        <f>H14*1.015</f>
        <v>482.14529999999996</v>
      </c>
      <c r="M14" s="21">
        <f t="shared" si="2"/>
        <v>3.8303759024961748E-5</v>
      </c>
      <c r="N14" s="21">
        <f t="shared" si="3"/>
        <v>5.2256965124908366E-5</v>
      </c>
      <c r="O14" s="18">
        <f>K14*1.015</f>
        <v>326.25165299999986</v>
      </c>
      <c r="P14" s="18">
        <f>L14*1.015</f>
        <v>489.37747949999994</v>
      </c>
      <c r="Q14" s="21">
        <f t="shared" si="4"/>
        <v>3.7981580781815355E-5</v>
      </c>
      <c r="R14" s="21">
        <f t="shared" si="5"/>
        <v>5.183410356771621E-5</v>
      </c>
      <c r="S14" s="20">
        <f>O14*1.0155</f>
        <v>331.30855362149987</v>
      </c>
      <c r="T14" s="20">
        <f>P14*1.015</f>
        <v>496.7181416924999</v>
      </c>
      <c r="U14" s="21">
        <f t="shared" si="6"/>
        <v>4.9462794243558659E-5</v>
      </c>
      <c r="V14" s="21">
        <f t="shared" si="7"/>
        <v>6.668031095871149E-5</v>
      </c>
      <c r="W14" s="20">
        <f>S14*1.015</f>
        <v>336.27818192582231</v>
      </c>
      <c r="X14" s="20">
        <f>T14*1.015</f>
        <v>504.16891381788736</v>
      </c>
      <c r="Y14" s="21">
        <f t="shared" si="8"/>
        <v>7.039113983237956E-5</v>
      </c>
      <c r="Z14" s="21">
        <f t="shared" si="9"/>
        <v>9.2909441480431112E-5</v>
      </c>
      <c r="AA14" s="4">
        <v>1</v>
      </c>
      <c r="AB14" s="17"/>
      <c r="AC14" s="4"/>
      <c r="AD14" s="17"/>
      <c r="AE14" s="17"/>
      <c r="AF14" s="17"/>
    </row>
    <row r="15" spans="1:32" s="2" customFormat="1" ht="43.5" customHeight="1">
      <c r="A15" s="4">
        <v>10</v>
      </c>
      <c r="B15" s="5" t="s">
        <v>38</v>
      </c>
      <c r="C15" s="13" t="s">
        <v>44</v>
      </c>
      <c r="D15" s="6"/>
      <c r="E15" s="18">
        <v>10403.316432</v>
      </c>
      <c r="F15" s="18">
        <v>1519.4044799999997</v>
      </c>
      <c r="G15" s="20">
        <f t="shared" ref="G15:G17" si="19">E15*1.01</f>
        <v>10507.34959632</v>
      </c>
      <c r="H15" s="20">
        <f t="shared" ref="H15:H17" si="20">F15*1.01</f>
        <v>1534.5985247999997</v>
      </c>
      <c r="I15" s="21">
        <f t="shared" si="0"/>
        <v>1.0190041945198512E-3</v>
      </c>
      <c r="J15" s="21">
        <f t="shared" si="1"/>
        <v>1.3642888440758294E-4</v>
      </c>
      <c r="K15" s="18">
        <f t="shared" ref="K15:L19" si="21">G15*1.01</f>
        <v>10612.423092283201</v>
      </c>
      <c r="L15" s="18">
        <f t="shared" ref="L15:L17" si="22">H15*1.01</f>
        <v>1549.9445100479998</v>
      </c>
      <c r="M15" s="21">
        <f t="shared" si="2"/>
        <v>1.2646468713822013E-3</v>
      </c>
      <c r="N15" s="21">
        <f t="shared" si="3"/>
        <v>1.679896002452404E-4</v>
      </c>
      <c r="O15" s="18">
        <f t="shared" ref="O15:O17" si="23">K15*1.01</f>
        <v>10718.547323206034</v>
      </c>
      <c r="P15" s="18">
        <f t="shared" ref="P15:P17" si="24">L15*1.01</f>
        <v>1565.4439551484797</v>
      </c>
      <c r="Q15" s="21">
        <f t="shared" si="4"/>
        <v>1.2478323627683227E-3</v>
      </c>
      <c r="R15" s="21">
        <f t="shared" si="5"/>
        <v>1.658093956091447E-4</v>
      </c>
      <c r="S15" s="20">
        <f t="shared" ref="S15:S17" si="25">O15*1.01</f>
        <v>10825.732796438095</v>
      </c>
      <c r="T15" s="20">
        <f t="shared" ref="T15:T17" si="26">P15*1.01</f>
        <v>1581.0983946999645</v>
      </c>
      <c r="U15" s="21">
        <f t="shared" si="6"/>
        <v>1.6162305137998516E-3</v>
      </c>
      <c r="V15" s="21">
        <f t="shared" si="7"/>
        <v>2.1224941021014671E-4</v>
      </c>
      <c r="W15" s="20">
        <f t="shared" ref="W15:W17" si="27">S15*1.01</f>
        <v>10933.990124402475</v>
      </c>
      <c r="X15" s="20">
        <f t="shared" ref="X15:X17" si="28">T15*1.01</f>
        <v>1596.9093786469641</v>
      </c>
      <c r="Y15" s="21">
        <f t="shared" si="8"/>
        <v>2.2887480340382173E-3</v>
      </c>
      <c r="Z15" s="21">
        <f t="shared" si="9"/>
        <v>2.9428224231719337E-4</v>
      </c>
      <c r="AA15" s="4">
        <v>1</v>
      </c>
      <c r="AB15" s="17"/>
      <c r="AC15" s="4"/>
      <c r="AD15" s="17"/>
      <c r="AE15" s="17"/>
      <c r="AF15" s="17"/>
    </row>
    <row r="16" spans="1:32" s="2" customFormat="1" ht="43.5" customHeight="1">
      <c r="A16" s="4">
        <v>11</v>
      </c>
      <c r="B16" s="5" t="s">
        <v>39</v>
      </c>
      <c r="C16" s="13" t="s">
        <v>44</v>
      </c>
      <c r="D16" s="6"/>
      <c r="E16" s="18">
        <v>54.157823999999998</v>
      </c>
      <c r="F16" s="18">
        <v>117.73440000000001</v>
      </c>
      <c r="G16" s="20">
        <f t="shared" si="19"/>
        <v>54.699402239999998</v>
      </c>
      <c r="H16" s="20">
        <f t="shared" si="20"/>
        <v>118.91174400000001</v>
      </c>
      <c r="I16" s="21">
        <f t="shared" si="0"/>
        <v>5.3047554770434246E-6</v>
      </c>
      <c r="J16" s="21">
        <f t="shared" si="1"/>
        <v>1.0571492357582186E-5</v>
      </c>
      <c r="K16" s="18">
        <f t="shared" si="21"/>
        <v>55.246396262399998</v>
      </c>
      <c r="L16" s="18">
        <f t="shared" si="22"/>
        <v>120.10086144000002</v>
      </c>
      <c r="M16" s="21">
        <f t="shared" si="2"/>
        <v>6.5835277750271053E-6</v>
      </c>
      <c r="N16" s="21">
        <f t="shared" si="3"/>
        <v>1.3017043882293435E-5</v>
      </c>
      <c r="O16" s="18">
        <f t="shared" si="23"/>
        <v>55.798860225024001</v>
      </c>
      <c r="P16" s="18">
        <f t="shared" si="24"/>
        <v>121.30187005440001</v>
      </c>
      <c r="Q16" s="21">
        <f t="shared" si="4"/>
        <v>6.4959944192833676E-6</v>
      </c>
      <c r="R16" s="21">
        <f t="shared" si="5"/>
        <v>1.284810592792598E-5</v>
      </c>
      <c r="S16" s="20">
        <f t="shared" si="25"/>
        <v>56.356848827274241</v>
      </c>
      <c r="T16" s="20">
        <f t="shared" si="26"/>
        <v>122.51488875494401</v>
      </c>
      <c r="U16" s="21">
        <f t="shared" si="6"/>
        <v>8.4138099885686446E-6</v>
      </c>
      <c r="V16" s="21">
        <f t="shared" si="7"/>
        <v>1.6446612663301813E-5</v>
      </c>
      <c r="W16" s="20">
        <f t="shared" si="27"/>
        <v>56.920417315546985</v>
      </c>
      <c r="X16" s="20">
        <f t="shared" si="28"/>
        <v>123.74003764249345</v>
      </c>
      <c r="Y16" s="21">
        <f t="shared" si="8"/>
        <v>1.1914817166044629E-5</v>
      </c>
      <c r="Z16" s="21">
        <f t="shared" si="9"/>
        <v>2.2803107194911905E-5</v>
      </c>
      <c r="AA16" s="4">
        <v>1</v>
      </c>
      <c r="AB16" s="17"/>
      <c r="AC16" s="4"/>
      <c r="AD16" s="17"/>
      <c r="AE16" s="17"/>
      <c r="AF16" s="17"/>
    </row>
    <row r="17" spans="1:32" s="2" customFormat="1" ht="43.5" customHeight="1">
      <c r="A17" s="4">
        <v>12</v>
      </c>
      <c r="B17" s="5" t="s">
        <v>40</v>
      </c>
      <c r="C17" s="13" t="s">
        <v>44</v>
      </c>
      <c r="D17" s="6"/>
      <c r="E17" s="18">
        <v>482.50079999999997</v>
      </c>
      <c r="F17" s="18">
        <v>723.75119999999993</v>
      </c>
      <c r="G17" s="20">
        <f t="shared" si="19"/>
        <v>487.32580799999999</v>
      </c>
      <c r="H17" s="20">
        <f t="shared" si="20"/>
        <v>730.98871199999996</v>
      </c>
      <c r="I17" s="21">
        <f t="shared" si="0"/>
        <v>4.7260923213566228E-5</v>
      </c>
      <c r="J17" s="21">
        <f t="shared" si="1"/>
        <v>6.4986361501744058E-5</v>
      </c>
      <c r="K17" s="18">
        <f t="shared" si="21"/>
        <v>492.19906608000002</v>
      </c>
      <c r="L17" s="18">
        <f t="shared" si="22"/>
        <v>738.29859911999995</v>
      </c>
      <c r="M17" s="21">
        <f t="shared" si="2"/>
        <v>5.8653712126114935E-5</v>
      </c>
      <c r="N17" s="21">
        <f t="shared" si="3"/>
        <v>8.0019952794277037E-5</v>
      </c>
      <c r="O17" s="18">
        <f t="shared" si="23"/>
        <v>497.12105674080004</v>
      </c>
      <c r="P17" s="18">
        <f t="shared" si="24"/>
        <v>745.68158511119998</v>
      </c>
      <c r="Q17" s="21">
        <f t="shared" si="4"/>
        <v>5.7873863323972552E-5</v>
      </c>
      <c r="R17" s="21">
        <f t="shared" si="5"/>
        <v>7.8981436887294958E-5</v>
      </c>
      <c r="S17" s="20">
        <f t="shared" si="25"/>
        <v>502.09226730820802</v>
      </c>
      <c r="T17" s="20">
        <f t="shared" si="26"/>
        <v>753.13840096231195</v>
      </c>
      <c r="U17" s="21">
        <f t="shared" si="6"/>
        <v>7.4959991940081681E-5</v>
      </c>
      <c r="V17" s="21">
        <f t="shared" si="7"/>
        <v>1.0110261445252943E-4</v>
      </c>
      <c r="W17" s="20">
        <f t="shared" si="27"/>
        <v>507.11318998129013</v>
      </c>
      <c r="X17" s="20">
        <f t="shared" si="28"/>
        <v>760.66978497193509</v>
      </c>
      <c r="Y17" s="21">
        <f t="shared" si="8"/>
        <v>1.0615103026425632E-4</v>
      </c>
      <c r="Z17" s="21">
        <f t="shared" si="9"/>
        <v>1.4017802949729325E-4</v>
      </c>
      <c r="AA17" s="4">
        <v>1</v>
      </c>
      <c r="AB17" s="17"/>
      <c r="AC17" s="4"/>
      <c r="AD17" s="17"/>
      <c r="AE17" s="17"/>
      <c r="AF17" s="17"/>
    </row>
    <row r="18" spans="1:32" s="2" customFormat="1" ht="43.5" customHeight="1">
      <c r="A18" s="4">
        <v>13</v>
      </c>
      <c r="B18" s="5" t="s">
        <v>41</v>
      </c>
      <c r="C18" s="13" t="s">
        <v>44</v>
      </c>
      <c r="D18" s="6"/>
      <c r="E18" s="18">
        <v>33.1128</v>
      </c>
      <c r="F18" s="18">
        <v>1490.076</v>
      </c>
      <c r="G18" s="20">
        <f>E18*1.015</f>
        <v>33.609491999999996</v>
      </c>
      <c r="H18" s="20">
        <f>F18*1.015</f>
        <v>1512.4271399999998</v>
      </c>
      <c r="I18" s="21">
        <f t="shared" si="0"/>
        <v>3.2594531103900992E-6</v>
      </c>
      <c r="J18" s="21">
        <f t="shared" si="1"/>
        <v>1.3445780386426659E-4</v>
      </c>
      <c r="K18" s="18">
        <f>G18*1.015</f>
        <v>34.113634379999993</v>
      </c>
      <c r="L18" s="18">
        <f>H18*1.015</f>
        <v>1535.1135470999996</v>
      </c>
      <c r="M18" s="21">
        <f t="shared" si="2"/>
        <v>4.0652074097492097E-6</v>
      </c>
      <c r="N18" s="21">
        <f t="shared" si="3"/>
        <v>1.6638215719116012E-4</v>
      </c>
      <c r="O18" s="18">
        <f>K18*1.015</f>
        <v>34.62533889569999</v>
      </c>
      <c r="P18" s="18">
        <f>L18*1.015</f>
        <v>1558.1402503064994</v>
      </c>
      <c r="Q18" s="21">
        <f t="shared" si="4"/>
        <v>4.0310143849746661E-6</v>
      </c>
      <c r="R18" s="21">
        <f t="shared" si="5"/>
        <v>1.650357985208724E-4</v>
      </c>
      <c r="S18" s="20">
        <f>O18*1.015</f>
        <v>35.144718979135483</v>
      </c>
      <c r="T18" s="20">
        <f>P18*1.015</f>
        <v>1581.5123540610969</v>
      </c>
      <c r="U18" s="21">
        <f t="shared" si="6"/>
        <v>5.2469397020115475E-6</v>
      </c>
      <c r="V18" s="21">
        <f t="shared" si="7"/>
        <v>2.1230498083784822E-4</v>
      </c>
      <c r="W18" s="20">
        <f>S18*1.015</f>
        <v>35.671889763822513</v>
      </c>
      <c r="X18" s="20">
        <f>T18*1.015</f>
        <v>1605.2350393720133</v>
      </c>
      <c r="Y18" s="21">
        <f t="shared" si="8"/>
        <v>7.4669874984763163E-6</v>
      </c>
      <c r="Z18" s="21">
        <f t="shared" si="9"/>
        <v>2.9581651479357871E-4</v>
      </c>
      <c r="AA18" s="4">
        <v>1</v>
      </c>
      <c r="AB18" s="17"/>
      <c r="AC18" s="4"/>
      <c r="AD18" s="17"/>
      <c r="AE18" s="17"/>
      <c r="AF18" s="17"/>
    </row>
    <row r="19" spans="1:32" s="2" customFormat="1" ht="43.5" customHeight="1">
      <c r="A19" s="4">
        <v>14</v>
      </c>
      <c r="B19" s="5" t="s">
        <v>42</v>
      </c>
      <c r="C19" s="13" t="s">
        <v>44</v>
      </c>
      <c r="D19" s="6"/>
      <c r="E19" s="18">
        <v>137.97</v>
      </c>
      <c r="F19" s="18">
        <v>44.150400000000005</v>
      </c>
      <c r="G19" s="20">
        <f t="shared" ref="G19:H21" si="29">E19*1.01</f>
        <v>139.34970000000001</v>
      </c>
      <c r="H19" s="20">
        <f t="shared" si="29"/>
        <v>44.591904000000007</v>
      </c>
      <c r="I19" s="21">
        <f t="shared" si="0"/>
        <v>1.3514152879696225E-5</v>
      </c>
      <c r="J19" s="21">
        <f t="shared" si="1"/>
        <v>3.9643096340933205E-6</v>
      </c>
      <c r="K19" s="18">
        <f t="shared" si="21"/>
        <v>140.74319700000001</v>
      </c>
      <c r="L19" s="18">
        <f t="shared" si="21"/>
        <v>45.037823040000006</v>
      </c>
      <c r="M19" s="21">
        <f t="shared" si="2"/>
        <v>1.6771894807304108E-5</v>
      </c>
      <c r="N19" s="21">
        <f t="shared" si="3"/>
        <v>4.8813914558600387E-6</v>
      </c>
      <c r="O19" s="18">
        <f t="shared" ref="O19:P21" si="30">K19*1.01</f>
        <v>142.15062897000001</v>
      </c>
      <c r="P19" s="18">
        <f t="shared" si="30"/>
        <v>45.488201270400005</v>
      </c>
      <c r="Q19" s="21">
        <f t="shared" si="4"/>
        <v>1.654889882629934E-5</v>
      </c>
      <c r="R19" s="21">
        <f t="shared" si="5"/>
        <v>4.8180397229722424E-6</v>
      </c>
      <c r="S19" s="20">
        <f t="shared" ref="S19:T21" si="31">O19*1.01</f>
        <v>143.57213525970002</v>
      </c>
      <c r="T19" s="20">
        <f t="shared" si="31"/>
        <v>45.943083283104002</v>
      </c>
      <c r="U19" s="21">
        <f t="shared" si="6"/>
        <v>2.1434638218160614E-5</v>
      </c>
      <c r="V19" s="21">
        <f t="shared" si="7"/>
        <v>6.1674797487381795E-6</v>
      </c>
      <c r="W19" s="20">
        <f t="shared" ref="W19:X21" si="32">S19*1.01</f>
        <v>145.00785661229702</v>
      </c>
      <c r="X19" s="20">
        <f t="shared" si="32"/>
        <v>46.402514115935041</v>
      </c>
      <c r="Y19" s="21">
        <f t="shared" si="8"/>
        <v>3.0353644274909893E-5</v>
      </c>
      <c r="Z19" s="21">
        <f t="shared" si="9"/>
        <v>8.5511651980919646E-6</v>
      </c>
      <c r="AA19" s="4">
        <v>1</v>
      </c>
      <c r="AB19" s="17"/>
      <c r="AC19" s="4"/>
      <c r="AD19" s="17"/>
      <c r="AE19" s="17"/>
      <c r="AF19" s="17"/>
    </row>
    <row r="20" spans="1:32" s="2" customFormat="1" ht="43.5" customHeight="1">
      <c r="A20" s="4">
        <v>15</v>
      </c>
      <c r="B20" s="5" t="s">
        <v>43</v>
      </c>
      <c r="C20" s="13" t="s">
        <v>44</v>
      </c>
      <c r="D20" s="6"/>
      <c r="E20" s="18">
        <v>482.5</v>
      </c>
      <c r="F20" s="18">
        <v>965</v>
      </c>
      <c r="G20" s="20">
        <f t="shared" si="29"/>
        <v>487.32499999999999</v>
      </c>
      <c r="H20" s="20">
        <f t="shared" si="29"/>
        <v>974.65</v>
      </c>
      <c r="I20" s="21">
        <f t="shared" si="0"/>
        <v>4.726084485361621E-5</v>
      </c>
      <c r="J20" s="21">
        <f t="shared" si="1"/>
        <v>8.6648338336686712E-5</v>
      </c>
      <c r="K20" s="18">
        <f t="shared" ref="K20:K21" si="33">G20*1.01</f>
        <v>492.19824999999997</v>
      </c>
      <c r="L20" s="18">
        <f t="shared" ref="L20:L21" si="34">H20*1.01</f>
        <v>984.39649999999995</v>
      </c>
      <c r="M20" s="21">
        <f t="shared" si="2"/>
        <v>5.8653614876598038E-5</v>
      </c>
      <c r="N20" s="21">
        <f t="shared" si="3"/>
        <v>1.066930934919035E-4</v>
      </c>
      <c r="O20" s="18">
        <f t="shared" si="30"/>
        <v>497.12023249999999</v>
      </c>
      <c r="P20" s="18">
        <f t="shared" si="30"/>
        <v>994.24046499999997</v>
      </c>
      <c r="Q20" s="21">
        <f t="shared" si="4"/>
        <v>5.7873767367467068E-5</v>
      </c>
      <c r="R20" s="21">
        <f t="shared" si="5"/>
        <v>1.0530840791177913E-4</v>
      </c>
      <c r="S20" s="20">
        <f t="shared" si="31"/>
        <v>502.09143482499996</v>
      </c>
      <c r="T20" s="20">
        <f t="shared" si="31"/>
        <v>1004.1828696499999</v>
      </c>
      <c r="U20" s="21">
        <f t="shared" si="6"/>
        <v>7.4959867654290739E-5</v>
      </c>
      <c r="V20" s="21">
        <f t="shared" si="7"/>
        <v>1.3480326242870603E-4</v>
      </c>
      <c r="W20" s="20">
        <f t="shared" si="32"/>
        <v>507.11234917324998</v>
      </c>
      <c r="X20" s="20">
        <f t="shared" si="32"/>
        <v>1014.2246983465</v>
      </c>
      <c r="Y20" s="21">
        <f t="shared" si="8"/>
        <v>1.061508542628399E-4</v>
      </c>
      <c r="Z20" s="21">
        <f t="shared" si="9"/>
        <v>1.8690372943753046E-4</v>
      </c>
      <c r="AA20" s="4">
        <v>1</v>
      </c>
      <c r="AB20" s="17"/>
      <c r="AC20" s="4"/>
      <c r="AD20" s="17"/>
      <c r="AE20" s="17"/>
      <c r="AF20" s="17"/>
    </row>
    <row r="21" spans="1:32" s="2" customFormat="1" ht="43.5" customHeight="1">
      <c r="A21" s="33">
        <v>16</v>
      </c>
      <c r="B21" s="34" t="s">
        <v>46</v>
      </c>
      <c r="C21" s="13" t="s">
        <v>44</v>
      </c>
      <c r="D21" s="6"/>
      <c r="E21" s="18">
        <v>24978.782591999996</v>
      </c>
      <c r="F21" s="18">
        <v>7010.4527999999991</v>
      </c>
      <c r="G21" s="20">
        <f t="shared" si="29"/>
        <v>25228.570417919997</v>
      </c>
      <c r="H21" s="20">
        <f t="shared" si="29"/>
        <v>7080.557327999999</v>
      </c>
      <c r="I21" s="21">
        <f t="shared" si="0"/>
        <v>2.4466701942232566E-3</v>
      </c>
      <c r="J21" s="21">
        <f t="shared" si="1"/>
        <v>6.2947573689924627E-4</v>
      </c>
      <c r="K21" s="18">
        <f t="shared" si="33"/>
        <v>25480.856122099198</v>
      </c>
      <c r="L21" s="18">
        <f t="shared" si="34"/>
        <v>7151.3629012799993</v>
      </c>
      <c r="M21" s="21">
        <f t="shared" si="2"/>
        <v>3.0364681745853662E-3</v>
      </c>
      <c r="N21" s="21">
        <f t="shared" si="3"/>
        <v>7.750952290269188E-4</v>
      </c>
      <c r="O21" s="18">
        <f t="shared" si="30"/>
        <v>25735.664683320188</v>
      </c>
      <c r="P21" s="18">
        <f t="shared" si="30"/>
        <v>7222.8765302927995</v>
      </c>
      <c r="Q21" s="21">
        <f t="shared" si="4"/>
        <v>2.9960958608330444E-3</v>
      </c>
      <c r="R21" s="21">
        <f t="shared" si="5"/>
        <v>7.6503587886909237E-4</v>
      </c>
      <c r="S21" s="20">
        <f t="shared" si="31"/>
        <v>25993.021330153391</v>
      </c>
      <c r="T21" s="20">
        <f t="shared" si="31"/>
        <v>7295.1052955957275</v>
      </c>
      <c r="U21" s="21">
        <f t="shared" si="6"/>
        <v>3.8806346886251218E-3</v>
      </c>
      <c r="V21" s="21">
        <f t="shared" si="7"/>
        <v>9.7930767724606935E-4</v>
      </c>
      <c r="W21" s="20">
        <f t="shared" si="32"/>
        <v>26252.951543454925</v>
      </c>
      <c r="X21" s="20">
        <f t="shared" si="32"/>
        <v>7368.056348551685</v>
      </c>
      <c r="Y21" s="21">
        <f t="shared" si="8"/>
        <v>5.4953763949980401E-3</v>
      </c>
      <c r="Z21" s="21">
        <f t="shared" si="9"/>
        <v>1.357802873954174E-3</v>
      </c>
      <c r="AA21" s="4">
        <v>1</v>
      </c>
      <c r="AB21" s="17"/>
      <c r="AC21" s="4"/>
      <c r="AD21" s="17"/>
      <c r="AE21" s="17"/>
      <c r="AF21" s="17"/>
    </row>
    <row r="22" spans="1:32" s="7" customFormat="1" ht="45.75" customHeight="1">
      <c r="A22" s="36" t="s">
        <v>14</v>
      </c>
      <c r="B22" s="37"/>
      <c r="C22" s="11" t="s">
        <v>13</v>
      </c>
      <c r="D22" s="11">
        <f>COUNTA(D6:D12)</f>
        <v>3</v>
      </c>
      <c r="E22" s="19">
        <f>SUM(E6:E21)</f>
        <v>10270887.681959134</v>
      </c>
      <c r="F22" s="19">
        <f>SUM(F6:F21)</f>
        <v>11138610.065239049</v>
      </c>
      <c r="G22" s="19">
        <f t="shared" ref="G22:AF22" si="35">SUM(G6:G20)</f>
        <v>10311389.936202375</v>
      </c>
      <c r="H22" s="19">
        <f t="shared" si="35"/>
        <v>11248340.345695185</v>
      </c>
      <c r="I22" s="25">
        <f t="shared" si="35"/>
        <v>0.99999999999999989</v>
      </c>
      <c r="J22" s="25">
        <f t="shared" si="35"/>
        <v>1</v>
      </c>
      <c r="K22" s="19">
        <f t="shared" si="35"/>
        <v>8391609.8101632968</v>
      </c>
      <c r="L22" s="19">
        <f t="shared" si="35"/>
        <v>9226431.3254231568</v>
      </c>
      <c r="M22" s="25">
        <f t="shared" si="35"/>
        <v>0.99999999999999978</v>
      </c>
      <c r="N22" s="25">
        <f t="shared" si="35"/>
        <v>0.99999999999999978</v>
      </c>
      <c r="O22" s="19">
        <f t="shared" si="35"/>
        <v>8589733.3993060421</v>
      </c>
      <c r="P22" s="19">
        <f t="shared" si="35"/>
        <v>9441225.8690010123</v>
      </c>
      <c r="Q22" s="25">
        <f t="shared" si="35"/>
        <v>1</v>
      </c>
      <c r="R22" s="25">
        <f t="shared" si="35"/>
        <v>1.0000000000000002</v>
      </c>
      <c r="S22" s="19">
        <f t="shared" si="35"/>
        <v>6698136.6234610742</v>
      </c>
      <c r="T22" s="19">
        <f t="shared" si="35"/>
        <v>7449247.5297553455</v>
      </c>
      <c r="U22" s="25">
        <f t="shared" si="35"/>
        <v>1</v>
      </c>
      <c r="V22" s="25">
        <f t="shared" si="35"/>
        <v>0.99999999999999956</v>
      </c>
      <c r="W22" s="19">
        <f t="shared" si="35"/>
        <v>4777279.9634526744</v>
      </c>
      <c r="X22" s="19">
        <f t="shared" si="35"/>
        <v>5426455.1135427617</v>
      </c>
      <c r="Y22" s="25">
        <f t="shared" si="35"/>
        <v>1.0000000000000002</v>
      </c>
      <c r="Z22" s="25">
        <f t="shared" si="35"/>
        <v>1</v>
      </c>
      <c r="AA22" s="26">
        <f t="shared" si="35"/>
        <v>31</v>
      </c>
      <c r="AB22" s="19">
        <f t="shared" si="35"/>
        <v>7</v>
      </c>
      <c r="AC22" s="28">
        <f t="shared" si="35"/>
        <v>0</v>
      </c>
      <c r="AD22" s="19">
        <f t="shared" si="35"/>
        <v>0</v>
      </c>
      <c r="AE22" s="19">
        <f t="shared" si="35"/>
        <v>0</v>
      </c>
      <c r="AF22" s="19">
        <f t="shared" si="35"/>
        <v>0</v>
      </c>
    </row>
    <row r="23" spans="1:32" s="2" customFormat="1">
      <c r="A23" s="1"/>
      <c r="D23" s="1"/>
      <c r="AC23" s="1"/>
    </row>
    <row r="24" spans="1:32" s="2" customFormat="1">
      <c r="A24" s="1"/>
      <c r="D24" s="1"/>
      <c r="AC24" s="1"/>
    </row>
    <row r="25" spans="1:32" ht="59.25" customHeight="1">
      <c r="A25" s="35" t="s">
        <v>45</v>
      </c>
      <c r="B25" s="35"/>
      <c r="C25" s="35"/>
      <c r="E25" s="14" t="s">
        <v>33</v>
      </c>
      <c r="F25" s="15">
        <v>1.0999999999999999E-2</v>
      </c>
    </row>
    <row r="26" spans="1:32" ht="84.6" customHeight="1">
      <c r="A26" s="35"/>
      <c r="B26" s="35"/>
      <c r="C26" s="35"/>
      <c r="E26" s="14" t="s">
        <v>34</v>
      </c>
      <c r="F26" s="15">
        <v>1.4E-2</v>
      </c>
    </row>
    <row r="27" spans="1:32" ht="76.8" customHeight="1">
      <c r="A27" s="35"/>
      <c r="B27" s="35"/>
      <c r="C27" s="35"/>
      <c r="E27" s="14" t="s">
        <v>35</v>
      </c>
      <c r="F27" s="15">
        <v>1.0999999999999999E-2</v>
      </c>
    </row>
    <row r="28" spans="1:32" ht="56.25" customHeight="1">
      <c r="A28" s="35"/>
      <c r="B28" s="35"/>
      <c r="C28" s="35"/>
      <c r="E28" s="16" t="s">
        <v>32</v>
      </c>
      <c r="F28" s="15">
        <v>1.4999999999999999E-2</v>
      </c>
    </row>
    <row r="29" spans="1:32" ht="45" customHeight="1">
      <c r="A29" s="35"/>
      <c r="B29" s="35"/>
      <c r="C29" s="35"/>
      <c r="E29" s="30"/>
      <c r="F29" s="31"/>
    </row>
  </sheetData>
  <mergeCells count="14">
    <mergeCell ref="W4:Z4"/>
    <mergeCell ref="AB4:AF4"/>
    <mergeCell ref="E4:F4"/>
    <mergeCell ref="G4:J4"/>
    <mergeCell ref="K4:N4"/>
    <mergeCell ref="O4:R4"/>
    <mergeCell ref="S4:V4"/>
    <mergeCell ref="A25:C29"/>
    <mergeCell ref="A22:B22"/>
    <mergeCell ref="A2:D3"/>
    <mergeCell ref="A4:A5"/>
    <mergeCell ref="B4:B5"/>
    <mergeCell ref="C4:C5"/>
    <mergeCell ref="D4:D5"/>
  </mergeCells>
  <pageMargins left="0.7" right="0.7" top="0.75" bottom="0.75" header="0.3" footer="0.3"/>
  <pageSetup scale="15" orientation="landscape" r:id="rId1"/>
  <ignoredErrors>
    <ignoredError sqref="G7:H7 G10:H10 K7:L7 O7:P7 K8:L8 O8:P8 S7:T7 S8:T8 W7:X7 W8:X8 K11:L11 G18:H18 K18:L18 O18:P18 S11:T11 O11:P11 S18:T18 W18:X18 W11:X11" formula="1"/>
    <ignoredError sqref="AA2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CARGAS-RIO MAGDALENA-2024-2028</vt:lpstr>
      <vt:lpstr>'CARGAS-RIO MAGDALENA-2024-2028'!Área_de_impresión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cp:lastPrinted>2018-10-22T01:16:29Z</cp:lastPrinted>
  <dcterms:created xsi:type="dcterms:W3CDTF">2018-09-27T07:22:44Z</dcterms:created>
  <dcterms:modified xsi:type="dcterms:W3CDTF">2023-11-17T20:42:13Z</dcterms:modified>
</cp:coreProperties>
</file>