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ETAS_CAM_2019-2023\TASA RETRIBUTIVA\Acuerdo No. 4\Proyecciones Carga DBO_SST_Meta Propuesta\"/>
    </mc:Choice>
  </mc:AlternateContent>
  <bookViews>
    <workbookView xWindow="-108" yWindow="-108" windowWidth="19428" windowHeight="10308" tabRatio="722"/>
  </bookViews>
  <sheets>
    <sheet name="CARGAS-R_VILLAVIEJA-2024-2028" sheetId="2" r:id="rId1"/>
  </sheets>
  <definedNames>
    <definedName name="_xlnm.Print_Area" localSheetId="0">'CARGAS-R_VILLAVIEJA-2024-2028'!$A$1:$E$6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" i="2" l="1"/>
  <c r="X6" i="2"/>
  <c r="U6" i="2"/>
  <c r="T6" i="2"/>
  <c r="Q6" i="2"/>
  <c r="P6" i="2"/>
  <c r="M6" i="2"/>
  <c r="I6" i="2"/>
  <c r="H6" i="2"/>
  <c r="G6" i="2"/>
  <c r="F6" i="2"/>
  <c r="N6" i="2" l="1"/>
  <c r="L6" i="2" l="1"/>
  <c r="K4" i="2"/>
  <c r="K6" i="2" s="1"/>
  <c r="I4" i="2" l="1"/>
  <c r="M4" i="2" s="1"/>
  <c r="Q4" i="2" s="1"/>
  <c r="U4" i="2" s="1"/>
  <c r="Y4" i="2" s="1"/>
  <c r="H4" i="2"/>
  <c r="J4" i="2" s="1"/>
  <c r="J6" i="2" s="1"/>
  <c r="L4" i="2" l="1"/>
  <c r="P4" i="2" s="1"/>
  <c r="T4" i="2" s="1"/>
  <c r="X4" i="2" s="1"/>
  <c r="O4" i="2"/>
  <c r="O6" i="2" s="1"/>
  <c r="N4" i="2" l="1"/>
  <c r="S4" i="2" l="1"/>
  <c r="S6" i="2" s="1"/>
  <c r="R4" i="2"/>
  <c r="R6" i="2" s="1"/>
  <c r="V4" i="2" l="1"/>
  <c r="V6" i="2" s="1"/>
  <c r="W4" i="2"/>
  <c r="W6" i="2" s="1"/>
  <c r="AA4" i="2"/>
  <c r="AA6" i="2" s="1"/>
  <c r="Z4" i="2"/>
  <c r="Z6" i="2" s="1"/>
  <c r="E6" i="2"/>
</calcChain>
</file>

<file path=xl/sharedStrings.xml><?xml version="1.0" encoding="utf-8"?>
<sst xmlns="http://schemas.openxmlformats.org/spreadsheetml/2006/main" count="44" uniqueCount="28">
  <si>
    <t>N°</t>
  </si>
  <si>
    <t>USUARIO</t>
  </si>
  <si>
    <t>MUNICIPIO</t>
  </si>
  <si>
    <t>UNIDAD HIDROGRÁFICA O ÁREA DE DRENAJE</t>
  </si>
  <si>
    <t>USUARIOS CON PSMV</t>
  </si>
  <si>
    <t xml:space="preserve">NUMERO DE VERTIMIENTOS </t>
  </si>
  <si>
    <t>REDUCCIÓN DE VERTIMIENTOS</t>
  </si>
  <si>
    <t>Cc
DBO5 (kg/año)</t>
  </si>
  <si>
    <t>Cm
DBO5 (kg/año)</t>
  </si>
  <si>
    <t>Cc
SST (kg/año)</t>
  </si>
  <si>
    <t>Cm
SST (kg/año)</t>
  </si>
  <si>
    <t>% PONDERADO DBO5</t>
  </si>
  <si>
    <t>% PONDERADO SST</t>
  </si>
  <si>
    <t>X</t>
  </si>
  <si>
    <t>SUBTOTAL USUARIOS</t>
  </si>
  <si>
    <t>TELLO</t>
  </si>
  <si>
    <t>RÍO VILLAVIEJA</t>
  </si>
  <si>
    <t>Carga contaminante Línea Base Kg- año</t>
  </si>
  <si>
    <t xml:space="preserve">PROYECCIÓN DE CARGA A VERTER EN EL AÑO 2024
</t>
  </si>
  <si>
    <t xml:space="preserve">PROYECCIÓN DE CARGA A VERTER EN EL AÑO 2025
</t>
  </si>
  <si>
    <t xml:space="preserve">PROYECCIÓN DE CARGA A VERTER EN EL AÑO 2026
</t>
  </si>
  <si>
    <t xml:space="preserve">PROYECCIÓN DE CARGA A VERTER EN EL AÑO 2027
</t>
  </si>
  <si>
    <t xml:space="preserve">PROYECCIÓN DE CARGA A VERTER EN EL AÑO 2028
</t>
  </si>
  <si>
    <t>Cm
SST(kg/año)</t>
  </si>
  <si>
    <t>CARGA PROYECTADA DE NUEVOS USUARIOS U OTROS VERTEDORES</t>
  </si>
  <si>
    <t xml:space="preserve">Promedio Tasa Crecimiento Prestador </t>
  </si>
  <si>
    <t>EMPRESAS PUBLICAS DE TELLO S.A.S.E.S.P</t>
  </si>
  <si>
    <t xml:space="preserve">Tramo ordenado con PORH,  El único usuario Prestador es Empresas Publicas de Tello. No se cuenta con PTAR; según el PSMV la PTAR se proyectaba para el año 2023. Se debe revisar esta meta y/o ajustar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</si>
</sst>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0.0%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2"/>
      <color theme="1"/>
      <name val="Calibri "/>
    </font>
    <font>
      <b/>
      <sz val="12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b/>
      <sz val="11"/>
      <color rgb="FF000066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34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3" borderId="0" xfId="1" applyFont="1" applyFill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5" xfId="6" applyFont="1" applyBorder="1" applyAlignment="1">
      <alignment horizontal="left" vertical="center" wrapText="1"/>
    </xf>
    <xf numFmtId="3" fontId="8" fillId="0" borderId="1" xfId="6" applyNumberFormat="1" applyFont="1" applyBorder="1" applyAlignment="1">
      <alignment horizontal="left" vertical="center" wrapText="1"/>
    </xf>
    <xf numFmtId="43" fontId="4" fillId="0" borderId="1" xfId="7" applyFont="1" applyBorder="1" applyAlignment="1">
      <alignment horizontal="center" vertical="center"/>
    </xf>
    <xf numFmtId="9" fontId="4" fillId="0" borderId="1" xfId="8" applyFont="1" applyBorder="1" applyAlignment="1">
      <alignment horizontal="center" vertical="center"/>
    </xf>
    <xf numFmtId="43" fontId="4" fillId="0" borderId="1" xfId="1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43" fontId="9" fillId="2" borderId="1" xfId="7" applyFont="1" applyFill="1" applyBorder="1" applyAlignment="1">
      <alignment horizontal="center" vertical="center"/>
    </xf>
    <xf numFmtId="9" fontId="9" fillId="2" borderId="1" xfId="8" applyFont="1" applyFill="1" applyBorder="1" applyAlignment="1">
      <alignment horizontal="center" vertical="center"/>
    </xf>
    <xf numFmtId="43" fontId="9" fillId="2" borderId="1" xfId="1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1" fillId="0" borderId="1" xfId="1" applyFont="1" applyBorder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7" fillId="4" borderId="0" xfId="1" applyFont="1" applyFill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43" fontId="3" fillId="0" borderId="0" xfId="1" applyNumberFormat="1" applyFont="1" applyAlignment="1">
      <alignment vertical="center"/>
    </xf>
  </cellXfs>
  <cellStyles count="10">
    <cellStyle name="Millares" xfId="7" builtinId="3"/>
    <cellStyle name="Millares [0] 2" xfId="2"/>
    <cellStyle name="Millares 2" xfId="5"/>
    <cellStyle name="Normal" xfId="0" builtinId="0"/>
    <cellStyle name="Normal 2" xfId="1"/>
    <cellStyle name="Normal 2 2" xfId="4"/>
    <cellStyle name="Normal 3" xfId="6"/>
    <cellStyle name="Normal 3 2" xfId="9"/>
    <cellStyle name="Porcentaje" xfId="8" builtinId="5"/>
    <cellStyle name="Porcentaje 2" xfId="3"/>
  </cellStyles>
  <dxfs count="0"/>
  <tableStyles count="0" defaultTableStyle="TableStyleMedium2" defaultPivotStyle="PivotStyleLight16"/>
  <colors>
    <mruColors>
      <color rgb="FFCCFFCC"/>
      <color rgb="FFFFFF99"/>
      <color rgb="FFC6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zoomScale="60" zoomScaleNormal="60" zoomScaleSheetLayoutView="70" workbookViewId="0">
      <selection activeCell="D9" sqref="D9"/>
    </sheetView>
  </sheetViews>
  <sheetFormatPr baseColWidth="10" defaultColWidth="20.59765625" defaultRowHeight="24.9" customHeight="1"/>
  <cols>
    <col min="1" max="1" width="9.69921875" style="4" customWidth="1"/>
    <col min="2" max="2" width="40" style="5" customWidth="1"/>
    <col min="3" max="3" width="31.3984375" style="6" customWidth="1"/>
    <col min="4" max="5" width="20.59765625" style="4"/>
    <col min="6" max="16384" width="20.59765625" style="5"/>
  </cols>
  <sheetData>
    <row r="1" spans="1:33" s="2" customFormat="1" ht="24.9" customHeight="1">
      <c r="A1" s="1"/>
      <c r="D1" s="1"/>
      <c r="E1" s="1"/>
    </row>
    <row r="2" spans="1:33" s="22" customFormat="1" ht="47.4" customHeight="1">
      <c r="A2" s="27" t="s">
        <v>0</v>
      </c>
      <c r="B2" s="27" t="s">
        <v>1</v>
      </c>
      <c r="C2" s="27" t="s">
        <v>2</v>
      </c>
      <c r="D2" s="23" t="s">
        <v>3</v>
      </c>
      <c r="E2" s="23" t="s">
        <v>4</v>
      </c>
      <c r="F2" s="23" t="s">
        <v>17</v>
      </c>
      <c r="G2" s="23"/>
      <c r="H2" s="23" t="s">
        <v>18</v>
      </c>
      <c r="I2" s="23"/>
      <c r="J2" s="23"/>
      <c r="K2" s="23"/>
      <c r="L2" s="23" t="s">
        <v>19</v>
      </c>
      <c r="M2" s="23"/>
      <c r="N2" s="23"/>
      <c r="O2" s="23"/>
      <c r="P2" s="23" t="s">
        <v>20</v>
      </c>
      <c r="Q2" s="23"/>
      <c r="R2" s="23"/>
      <c r="S2" s="23"/>
      <c r="T2" s="23" t="s">
        <v>21</v>
      </c>
      <c r="U2" s="23"/>
      <c r="V2" s="23"/>
      <c r="W2" s="23"/>
      <c r="X2" s="24" t="s">
        <v>22</v>
      </c>
      <c r="Y2" s="25"/>
      <c r="Z2" s="25"/>
      <c r="AA2" s="26"/>
      <c r="AB2" s="21" t="s">
        <v>5</v>
      </c>
      <c r="AC2" s="23" t="s">
        <v>6</v>
      </c>
      <c r="AD2" s="23"/>
      <c r="AE2" s="23"/>
      <c r="AF2" s="23"/>
      <c r="AG2" s="23"/>
    </row>
    <row r="3" spans="1:33" s="22" customFormat="1" ht="42.6" customHeight="1">
      <c r="A3" s="27"/>
      <c r="B3" s="27"/>
      <c r="C3" s="27"/>
      <c r="D3" s="23"/>
      <c r="E3" s="23"/>
      <c r="F3" s="21" t="s">
        <v>7</v>
      </c>
      <c r="G3" s="21" t="s">
        <v>9</v>
      </c>
      <c r="H3" s="21" t="s">
        <v>8</v>
      </c>
      <c r="I3" s="21" t="s">
        <v>10</v>
      </c>
      <c r="J3" s="21" t="s">
        <v>11</v>
      </c>
      <c r="K3" s="21" t="s">
        <v>12</v>
      </c>
      <c r="L3" s="21" t="s">
        <v>8</v>
      </c>
      <c r="M3" s="21" t="s">
        <v>10</v>
      </c>
      <c r="N3" s="21" t="s">
        <v>11</v>
      </c>
      <c r="O3" s="21" t="s">
        <v>12</v>
      </c>
      <c r="P3" s="21" t="s">
        <v>8</v>
      </c>
      <c r="Q3" s="21" t="s">
        <v>10</v>
      </c>
      <c r="R3" s="21" t="s">
        <v>11</v>
      </c>
      <c r="S3" s="21" t="s">
        <v>12</v>
      </c>
      <c r="T3" s="21" t="s">
        <v>7</v>
      </c>
      <c r="U3" s="21" t="s">
        <v>23</v>
      </c>
      <c r="V3" s="21" t="s">
        <v>11</v>
      </c>
      <c r="W3" s="21" t="s">
        <v>12</v>
      </c>
      <c r="X3" s="21" t="s">
        <v>7</v>
      </c>
      <c r="Y3" s="21" t="s">
        <v>10</v>
      </c>
      <c r="Z3" s="21" t="s">
        <v>11</v>
      </c>
      <c r="AA3" s="21" t="s">
        <v>12</v>
      </c>
      <c r="AB3" s="21">
        <v>2023</v>
      </c>
      <c r="AC3" s="21">
        <v>2024</v>
      </c>
      <c r="AD3" s="21">
        <v>2025</v>
      </c>
      <c r="AE3" s="21">
        <v>2026</v>
      </c>
      <c r="AF3" s="21">
        <v>2027</v>
      </c>
      <c r="AG3" s="21">
        <v>2028</v>
      </c>
    </row>
    <row r="4" spans="1:33" s="2" customFormat="1" ht="42.75" customHeight="1">
      <c r="A4" s="7">
        <v>1</v>
      </c>
      <c r="B4" s="9" t="s">
        <v>26</v>
      </c>
      <c r="C4" s="31" t="s">
        <v>15</v>
      </c>
      <c r="D4" s="31" t="s">
        <v>16</v>
      </c>
      <c r="E4" s="3" t="s">
        <v>13</v>
      </c>
      <c r="F4" s="11">
        <v>90192.2835528</v>
      </c>
      <c r="G4" s="11">
        <v>103443.99300000002</v>
      </c>
      <c r="H4" s="11">
        <f>F4*1.011</f>
        <v>91184.398671880786</v>
      </c>
      <c r="I4" s="11">
        <f>G4*1.011</f>
        <v>104581.876923</v>
      </c>
      <c r="J4" s="12">
        <f>H4/H6</f>
        <v>1</v>
      </c>
      <c r="K4" s="12">
        <f>I4/I6</f>
        <v>1</v>
      </c>
      <c r="L4" s="11">
        <f>H4*1.011</f>
        <v>92187.427057271459</v>
      </c>
      <c r="M4" s="11">
        <f>I4*1.011</f>
        <v>105732.277569153</v>
      </c>
      <c r="N4" s="12">
        <f>L4/L6</f>
        <v>1</v>
      </c>
      <c r="O4" s="12">
        <f>M4/M6</f>
        <v>1</v>
      </c>
      <c r="P4" s="11">
        <f>L4*1.011</f>
        <v>93201.488754901438</v>
      </c>
      <c r="Q4" s="11">
        <f>M4*1.011</f>
        <v>106895.33262241367</v>
      </c>
      <c r="R4" s="12">
        <f>P4/P6</f>
        <v>1</v>
      </c>
      <c r="S4" s="12">
        <f>Q4/Q6</f>
        <v>1</v>
      </c>
      <c r="T4" s="11">
        <f>P4*1.011</f>
        <v>94226.705131205352</v>
      </c>
      <c r="U4" s="11">
        <f>Q4*1.011</f>
        <v>108071.18128126021</v>
      </c>
      <c r="V4" s="12">
        <f>T4/T6</f>
        <v>1</v>
      </c>
      <c r="W4" s="12">
        <f>U4/U6</f>
        <v>1</v>
      </c>
      <c r="X4" s="11">
        <f>T4*1.011</f>
        <v>95263.198887648599</v>
      </c>
      <c r="Y4" s="11">
        <f>U4*1.011</f>
        <v>109259.96427535407</v>
      </c>
      <c r="Z4" s="12">
        <f>X4/X6</f>
        <v>1</v>
      </c>
      <c r="AA4" s="12">
        <f>Y4/Y6</f>
        <v>1</v>
      </c>
      <c r="AB4" s="7">
        <v>1</v>
      </c>
      <c r="AC4" s="7"/>
      <c r="AD4" s="7"/>
      <c r="AE4" s="7"/>
      <c r="AF4" s="7"/>
      <c r="AG4" s="7"/>
    </row>
    <row r="5" spans="1:33" s="2" customFormat="1" ht="50.25" customHeight="1">
      <c r="A5" s="7">
        <v>2</v>
      </c>
      <c r="B5" s="10" t="s">
        <v>24</v>
      </c>
      <c r="C5" s="32"/>
      <c r="D5" s="32"/>
      <c r="E5" s="3"/>
      <c r="F5" s="11"/>
      <c r="G5" s="11"/>
      <c r="H5" s="11"/>
      <c r="I5" s="11"/>
      <c r="J5" s="12"/>
      <c r="K5" s="12"/>
      <c r="L5" s="13"/>
      <c r="M5" s="11"/>
      <c r="N5" s="12"/>
      <c r="O5" s="12"/>
      <c r="P5" s="11"/>
      <c r="Q5" s="11"/>
      <c r="R5" s="12"/>
      <c r="S5" s="12"/>
      <c r="T5" s="11"/>
      <c r="U5" s="11"/>
      <c r="V5" s="12"/>
      <c r="W5" s="12"/>
      <c r="X5" s="11"/>
      <c r="Y5" s="11"/>
      <c r="Z5" s="12"/>
      <c r="AA5" s="12"/>
      <c r="AB5" s="7"/>
      <c r="AC5" s="7"/>
      <c r="AD5" s="7"/>
      <c r="AE5" s="7"/>
      <c r="AF5" s="7"/>
      <c r="AG5" s="7"/>
    </row>
    <row r="6" spans="1:33" s="20" customFormat="1" ht="45.75" customHeight="1">
      <c r="A6" s="29" t="s">
        <v>16</v>
      </c>
      <c r="B6" s="30"/>
      <c r="C6" s="15" t="s">
        <v>14</v>
      </c>
      <c r="D6" s="16">
        <v>2</v>
      </c>
      <c r="E6" s="16">
        <f>COUNTA(E4:E5)</f>
        <v>1</v>
      </c>
      <c r="F6" s="17">
        <f>SUM(F4:F5)</f>
        <v>90192.2835528</v>
      </c>
      <c r="G6" s="17">
        <f>SUM(G4:G5)</f>
        <v>103443.99300000002</v>
      </c>
      <c r="H6" s="17">
        <f>SUM(H4:H5)</f>
        <v>91184.398671880786</v>
      </c>
      <c r="I6" s="17">
        <f>SUM(I4:I5)</f>
        <v>104581.876923</v>
      </c>
      <c r="J6" s="18">
        <f>SUM(J4:J5)</f>
        <v>1</v>
      </c>
      <c r="K6" s="18">
        <f>SUM(K4:K5)</f>
        <v>1</v>
      </c>
      <c r="L6" s="19">
        <f>SUM(L4:L5)</f>
        <v>92187.427057271459</v>
      </c>
      <c r="M6" s="17">
        <f>SUM(M4:M5)</f>
        <v>105732.277569153</v>
      </c>
      <c r="N6" s="18">
        <f>SUM(N4:N5)</f>
        <v>1</v>
      </c>
      <c r="O6" s="18">
        <f>SUM(O4:O5)</f>
        <v>1</v>
      </c>
      <c r="P6" s="17">
        <f>SUM(P4:P5)</f>
        <v>93201.488754901438</v>
      </c>
      <c r="Q6" s="17">
        <f>SUM(Q4:Q5)</f>
        <v>106895.33262241367</v>
      </c>
      <c r="R6" s="18">
        <f>SUM(R4:R5)</f>
        <v>1</v>
      </c>
      <c r="S6" s="18">
        <f>SUM(S4:S5)</f>
        <v>1</v>
      </c>
      <c r="T6" s="17">
        <f>SUM(T4:T5)</f>
        <v>94226.705131205352</v>
      </c>
      <c r="U6" s="17">
        <f>SUM(U4:U5)</f>
        <v>108071.18128126021</v>
      </c>
      <c r="V6" s="18">
        <f>SUM(V4:V5)</f>
        <v>1</v>
      </c>
      <c r="W6" s="18">
        <f>SUM(W4:W5)</f>
        <v>1</v>
      </c>
      <c r="X6" s="17">
        <f>SUM(X4:X5)</f>
        <v>95263.198887648599</v>
      </c>
      <c r="Y6" s="17">
        <f>SUM(Y4:Y5)</f>
        <v>109259.96427535407</v>
      </c>
      <c r="Z6" s="18">
        <f>SUM(Z4:Z5)</f>
        <v>1</v>
      </c>
      <c r="AA6" s="18">
        <f>SUM(AA4:AA5)</f>
        <v>1</v>
      </c>
      <c r="AB6" s="16">
        <v>1</v>
      </c>
      <c r="AC6" s="16"/>
      <c r="AD6" s="16"/>
      <c r="AE6" s="16"/>
      <c r="AF6" s="16"/>
      <c r="AG6" s="16"/>
    </row>
    <row r="7" spans="1:33" s="2" customFormat="1" ht="24.9" customHeight="1">
      <c r="A7" s="1"/>
      <c r="E7" s="1"/>
      <c r="F7" s="33"/>
    </row>
    <row r="8" spans="1:33" ht="48.9" customHeight="1">
      <c r="A8" s="28" t="s">
        <v>27</v>
      </c>
      <c r="B8" s="28"/>
      <c r="C8" s="28"/>
      <c r="F8" s="8" t="s">
        <v>25</v>
      </c>
      <c r="G8" s="14">
        <v>1.0999999999999999E-2</v>
      </c>
    </row>
    <row r="9" spans="1:33" ht="24.9" customHeight="1">
      <c r="A9" s="28"/>
      <c r="B9" s="28"/>
      <c r="C9" s="28"/>
    </row>
    <row r="10" spans="1:33" ht="24.9" customHeight="1">
      <c r="A10" s="28"/>
      <c r="B10" s="28"/>
      <c r="C10" s="28"/>
    </row>
    <row r="11" spans="1:33" ht="24.9" customHeight="1">
      <c r="A11" s="28"/>
      <c r="B11" s="28"/>
      <c r="C11" s="28"/>
    </row>
    <row r="12" spans="1:33" ht="24.9" customHeight="1">
      <c r="A12" s="28"/>
      <c r="B12" s="28"/>
      <c r="C12" s="28"/>
    </row>
  </sheetData>
  <mergeCells count="16">
    <mergeCell ref="A8:C12"/>
    <mergeCell ref="A6:B6"/>
    <mergeCell ref="C4:C5"/>
    <mergeCell ref="D4:D5"/>
    <mergeCell ref="F2:G2"/>
    <mergeCell ref="H2:K2"/>
    <mergeCell ref="A2:A3"/>
    <mergeCell ref="B2:B3"/>
    <mergeCell ref="C2:C3"/>
    <mergeCell ref="D2:D3"/>
    <mergeCell ref="E2:E3"/>
    <mergeCell ref="L2:O2"/>
    <mergeCell ref="P2:S2"/>
    <mergeCell ref="T2:W2"/>
    <mergeCell ref="X2:AA2"/>
    <mergeCell ref="AC2:AG2"/>
  </mergeCells>
  <pageMargins left="0.7" right="0.7" top="0.75" bottom="0.75" header="0.3" footer="0.3"/>
  <pageSetup scale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CARGAS-R_VILLAVIEJA-2024-2028</vt:lpstr>
      <vt:lpstr>'CARGAS-R_VILLAVIEJA-2024-2028'!Área_de_impresión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SEGURO</dc:creator>
  <cp:lastModifiedBy>CAM</cp:lastModifiedBy>
  <dcterms:created xsi:type="dcterms:W3CDTF">2018-09-27T07:22:44Z</dcterms:created>
  <dcterms:modified xsi:type="dcterms:W3CDTF">2023-09-04T12:39:55Z</dcterms:modified>
</cp:coreProperties>
</file>