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ETAS_CAM_2019-2023\TASA RETRIBUTIVA\Acuerdo No. 4\Proyecciones Carga DBO_SST_Meta Propuesta\"/>
    </mc:Choice>
  </mc:AlternateContent>
  <bookViews>
    <workbookView xWindow="0" yWindow="0" windowWidth="20496" windowHeight="7752" tabRatio="722"/>
  </bookViews>
  <sheets>
    <sheet name="CARGAS-Q-LAS VUELTAS-2024-2028 " sheetId="11" r:id="rId1"/>
    <sheet name="Hoja1" sheetId="10" r:id="rId2"/>
  </sheets>
  <definedNames>
    <definedName name="_xlnm.Print_Area" localSheetId="0">'CARGAS-Q-LAS VUELTAS-2024-2028 '!$A$1:$AF$12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0" i="11" l="1"/>
  <c r="O10" i="11" s="1"/>
  <c r="S10" i="11" s="1"/>
  <c r="W10" i="11" s="1"/>
  <c r="H10" i="11"/>
  <c r="L10" i="11" s="1"/>
  <c r="P10" i="11" s="1"/>
  <c r="T10" i="11" s="1"/>
  <c r="X10" i="11" s="1"/>
  <c r="G10" i="11"/>
  <c r="F12" i="11" l="1"/>
  <c r="E12" i="11"/>
  <c r="G4" i="11"/>
  <c r="K4" i="11" s="1"/>
  <c r="O4" i="11" s="1"/>
  <c r="S4" i="11" s="1"/>
  <c r="W4" i="11" s="1"/>
  <c r="H4" i="11"/>
  <c r="L4" i="11" s="1"/>
  <c r="P4" i="11" s="1"/>
  <c r="T4" i="11" s="1"/>
  <c r="X4" i="11" s="1"/>
  <c r="G5" i="11"/>
  <c r="K5" i="11" s="1"/>
  <c r="O5" i="11" s="1"/>
  <c r="S5" i="11" s="1"/>
  <c r="W5" i="11" s="1"/>
  <c r="H5" i="11"/>
  <c r="L5" i="11" s="1"/>
  <c r="P5" i="11" s="1"/>
  <c r="T5" i="11" s="1"/>
  <c r="X5" i="11" s="1"/>
  <c r="G6" i="11"/>
  <c r="K6" i="11" s="1"/>
  <c r="O6" i="11" s="1"/>
  <c r="S6" i="11" s="1"/>
  <c r="W6" i="11" s="1"/>
  <c r="H6" i="11"/>
  <c r="L6" i="11" s="1"/>
  <c r="P6" i="11" s="1"/>
  <c r="T6" i="11" s="1"/>
  <c r="X6" i="11" s="1"/>
  <c r="G7" i="11"/>
  <c r="K7" i="11" s="1"/>
  <c r="O7" i="11" s="1"/>
  <c r="S7" i="11" s="1"/>
  <c r="W7" i="11" s="1"/>
  <c r="H7" i="11"/>
  <c r="L7" i="11" s="1"/>
  <c r="P7" i="11" s="1"/>
  <c r="T7" i="11" s="1"/>
  <c r="X7" i="11" s="1"/>
  <c r="G8" i="11"/>
  <c r="K8" i="11" s="1"/>
  <c r="O8" i="11" s="1"/>
  <c r="S8" i="11" s="1"/>
  <c r="W8" i="11" s="1"/>
  <c r="H8" i="11"/>
  <c r="L8" i="11" s="1"/>
  <c r="P8" i="11" s="1"/>
  <c r="T8" i="11" s="1"/>
  <c r="X8" i="11" s="1"/>
  <c r="G9" i="11"/>
  <c r="K9" i="11" s="1"/>
  <c r="O9" i="11" s="1"/>
  <c r="S9" i="11" s="1"/>
  <c r="W9" i="11" s="1"/>
  <c r="H9" i="11"/>
  <c r="L9" i="11" s="1"/>
  <c r="P9" i="11" s="1"/>
  <c r="T9" i="11" s="1"/>
  <c r="X9" i="11" s="1"/>
  <c r="G12" i="11" l="1"/>
  <c r="I10" i="11" s="1"/>
  <c r="I5" i="11" l="1"/>
  <c r="I4" i="11"/>
  <c r="I6" i="11"/>
  <c r="I7" i="11"/>
  <c r="I8" i="11"/>
  <c r="I9" i="11"/>
  <c r="AA12" i="11" l="1"/>
  <c r="H12" i="11" l="1"/>
  <c r="J10" i="11" s="1"/>
  <c r="X12" i="11"/>
  <c r="Z10" i="11" s="1"/>
  <c r="W12" i="11"/>
  <c r="Y10" i="11" s="1"/>
  <c r="L12" i="11"/>
  <c r="N10" i="11" s="1"/>
  <c r="P12" i="11"/>
  <c r="R10" i="11" s="1"/>
  <c r="O12" i="11"/>
  <c r="Q10" i="11" s="1"/>
  <c r="K12" i="11"/>
  <c r="M10" i="11" s="1"/>
  <c r="AF12" i="11"/>
  <c r="R7" i="11" l="1"/>
  <c r="R8" i="11"/>
  <c r="R9" i="11"/>
  <c r="R4" i="11"/>
  <c r="R5" i="11"/>
  <c r="R6" i="11"/>
  <c r="N7" i="11"/>
  <c r="N8" i="11"/>
  <c r="N9" i="11"/>
  <c r="N4" i="11"/>
  <c r="N5" i="11"/>
  <c r="N6" i="11"/>
  <c r="Y4" i="11"/>
  <c r="Y9" i="11"/>
  <c r="Y5" i="11"/>
  <c r="Y7" i="11"/>
  <c r="Y8" i="11"/>
  <c r="Y6" i="11"/>
  <c r="Z6" i="11"/>
  <c r="Z9" i="11"/>
  <c r="Z4" i="11"/>
  <c r="Z5" i="11"/>
  <c r="Z7" i="11"/>
  <c r="Z8" i="11"/>
  <c r="Q5" i="11"/>
  <c r="Q4" i="11"/>
  <c r="Q6" i="11"/>
  <c r="Q7" i="11"/>
  <c r="Q8" i="11"/>
  <c r="Q9" i="11"/>
  <c r="M4" i="11"/>
  <c r="M5" i="11"/>
  <c r="M6" i="11"/>
  <c r="M9" i="11"/>
  <c r="M8" i="11"/>
  <c r="M7" i="11"/>
  <c r="J5" i="11"/>
  <c r="J6" i="11"/>
  <c r="J8" i="11"/>
  <c r="J9" i="11"/>
  <c r="J7" i="11"/>
  <c r="J4" i="11"/>
  <c r="T12" i="11"/>
  <c r="V10" i="11" s="1"/>
  <c r="S12" i="11"/>
  <c r="U10" i="11" s="1"/>
  <c r="AE12" i="11"/>
  <c r="AD12" i="11"/>
  <c r="AC12" i="11"/>
  <c r="AB12" i="11"/>
  <c r="V4" i="11" l="1"/>
  <c r="V5" i="11"/>
  <c r="V7" i="11"/>
  <c r="V8" i="11"/>
  <c r="V6" i="11"/>
  <c r="V9" i="11"/>
  <c r="U5" i="11"/>
  <c r="U7" i="11"/>
  <c r="U8" i="11"/>
  <c r="U6" i="11"/>
  <c r="U9" i="11"/>
  <c r="U4" i="11"/>
  <c r="Q12" i="11"/>
  <c r="Z12" i="11"/>
  <c r="Y12" i="11"/>
  <c r="I12" i="11"/>
  <c r="U12" i="11" l="1"/>
  <c r="J12" i="11"/>
  <c r="M12" i="11"/>
  <c r="V12" i="11" l="1"/>
  <c r="R12" i="11" l="1"/>
  <c r="N12" i="11"/>
</calcChain>
</file>

<file path=xl/sharedStrings.xml><?xml version="1.0" encoding="utf-8"?>
<sst xmlns="http://schemas.openxmlformats.org/spreadsheetml/2006/main" count="53" uniqueCount="31">
  <si>
    <t>N°</t>
  </si>
  <si>
    <t>USUARIO</t>
  </si>
  <si>
    <t>MUNICIPIO</t>
  </si>
  <si>
    <t xml:space="preserve">NUMERO DE VERTIMIENTOS </t>
  </si>
  <si>
    <t>REDUCCIÓN DE VERTIMIENTOS</t>
  </si>
  <si>
    <t>Cm
DBO5 (kg/año)</t>
  </si>
  <si>
    <t>Cm
SST (kg/año)</t>
  </si>
  <si>
    <t>% PONDERADO DBO5</t>
  </si>
  <si>
    <t>% PONDERADO SST</t>
  </si>
  <si>
    <t>SUBTOTAL USUARIOS</t>
  </si>
  <si>
    <t xml:space="preserve">Carga Proyectada usuarios nuevos u otros vertedores </t>
  </si>
  <si>
    <t xml:space="preserve">USUARIOS CON PSMV </t>
  </si>
  <si>
    <t>Carga contaminante Línea Base Kg- año</t>
  </si>
  <si>
    <t xml:space="preserve">
DBO5 (kg/año)</t>
  </si>
  <si>
    <t xml:space="preserve">
SST (kg/año)</t>
  </si>
  <si>
    <t>PROYECCIÓN DE CARGA A VERTER EN EL AÑO 2024</t>
  </si>
  <si>
    <t>PROYECCIÓN DE CARGA A VERTER EN EL AÑO 2025</t>
  </si>
  <si>
    <t>PROYECCIÓN DE CARGA A VERTER EN EL AÑO 2026</t>
  </si>
  <si>
    <t>PROYECCIÓN DE CARGA A VERTER EN EL AÑO 2027</t>
  </si>
  <si>
    <t>PROYECCIÓN DE CARGA A VERTER EN EL AÑO 2028</t>
  </si>
  <si>
    <t xml:space="preserve">Variación Índice Producción Industrial junio 2023 </t>
  </si>
  <si>
    <t>WILSON ROMERO IPUZ ( VILLA MILENA)</t>
  </si>
  <si>
    <t>JOSÈ HERNÀN ZAMBRANO - PREDIO EL MANANTIAL</t>
  </si>
  <si>
    <t>GRUPO ASOCIATIVO DE TRABAJO JÒVENES NUEVOS - PREDIO "EL BILIBIL"</t>
  </si>
  <si>
    <t>PISCICOLA EL TRIUNFO SAS - PIO LEON BARON (PREDIO VILLA JOHANA)</t>
  </si>
  <si>
    <t>GILBERTO ROJAS PEÑA - Predio Villa Camila</t>
  </si>
  <si>
    <t>AURELIO PASTRANA OSPINA  "VILLA JORGE"</t>
  </si>
  <si>
    <t xml:space="preserve">QUEBRADA LAS VUELTAS </t>
  </si>
  <si>
    <t>GIGANTE</t>
  </si>
  <si>
    <t>Promedio Tasa Crecimiento Prestador</t>
  </si>
  <si>
    <t>CENTRO POBLADO POTRERILLOS- ALCALDÍA DE GIGANTE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</si>
</sst>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  <numFmt numFmtId="165" formatCode="0.0%"/>
  </numFmts>
  <fonts count="1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2"/>
      <color theme="1"/>
      <name val="Calibri "/>
    </font>
    <font>
      <b/>
      <sz val="11"/>
      <color rgb="FF000066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2"/>
      <color rgb="FF000099"/>
      <name val="Arial"/>
      <family val="2"/>
    </font>
    <font>
      <sz val="12"/>
      <color rgb="FF000099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46">
    <xf numFmtId="0" fontId="0" fillId="0" borderId="0" xfId="0"/>
    <xf numFmtId="0" fontId="3" fillId="0" borderId="0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3" borderId="0" xfId="1" applyFont="1" applyFill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5" fillId="3" borderId="0" xfId="1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/>
    </xf>
    <xf numFmtId="9" fontId="5" fillId="0" borderId="0" xfId="8" applyFont="1" applyAlignment="1">
      <alignment horizontal="right" vertical="center"/>
    </xf>
    <xf numFmtId="9" fontId="5" fillId="0" borderId="0" xfId="8" applyFont="1" applyAlignment="1">
      <alignment horizontal="center" vertical="center"/>
    </xf>
    <xf numFmtId="2" fontId="5" fillId="0" borderId="0" xfId="8" applyNumberFormat="1" applyFont="1" applyAlignment="1">
      <alignment horizontal="center" vertical="center"/>
    </xf>
    <xf numFmtId="43" fontId="5" fillId="0" borderId="0" xfId="7" applyFont="1" applyAlignment="1">
      <alignment horizontal="center" vertical="center"/>
    </xf>
    <xf numFmtId="10" fontId="5" fillId="0" borderId="1" xfId="1" applyNumberFormat="1" applyFont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vertical="center"/>
    </xf>
    <xf numFmtId="0" fontId="8" fillId="0" borderId="1" xfId="1" applyNumberFormat="1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left" vertical="center" wrapText="1"/>
    </xf>
    <xf numFmtId="10" fontId="8" fillId="0" borderId="1" xfId="3" applyNumberFormat="1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center" vertical="center" wrapText="1"/>
    </xf>
    <xf numFmtId="0" fontId="9" fillId="0" borderId="1" xfId="9" applyFont="1" applyFill="1" applyBorder="1" applyAlignment="1">
      <alignment horizontal="left" vertical="justify" wrapText="1"/>
    </xf>
    <xf numFmtId="0" fontId="10" fillId="2" borderId="1" xfId="1" applyNumberFormat="1" applyFont="1" applyFill="1" applyBorder="1" applyAlignment="1">
      <alignment horizontal="center" vertical="center"/>
    </xf>
    <xf numFmtId="43" fontId="10" fillId="2" borderId="1" xfId="7" applyFont="1" applyFill="1" applyBorder="1" applyAlignment="1">
      <alignment horizontal="center" vertical="center"/>
    </xf>
    <xf numFmtId="9" fontId="10" fillId="2" borderId="1" xfId="3" applyNumberFormat="1" applyFont="1" applyFill="1" applyBorder="1" applyAlignment="1">
      <alignment horizontal="center" vertical="center"/>
    </xf>
    <xf numFmtId="3" fontId="10" fillId="2" borderId="1" xfId="2" applyNumberFormat="1" applyFont="1" applyFill="1" applyBorder="1" applyAlignment="1">
      <alignment horizontal="center" vertical="center"/>
    </xf>
    <xf numFmtId="3" fontId="10" fillId="2" borderId="1" xfId="1" applyNumberFormat="1" applyFont="1" applyFill="1" applyBorder="1" applyAlignment="1">
      <alignment horizontal="center" vertical="center"/>
    </xf>
    <xf numFmtId="1" fontId="10" fillId="2" borderId="1" xfId="2" applyNumberFormat="1" applyFont="1" applyFill="1" applyBorder="1" applyAlignment="1">
      <alignment horizontal="center" vertical="center"/>
    </xf>
    <xf numFmtId="0" fontId="11" fillId="2" borderId="0" xfId="1" applyNumberFormat="1" applyFont="1" applyFill="1" applyBorder="1" applyAlignment="1">
      <alignment vertical="center"/>
    </xf>
    <xf numFmtId="41" fontId="7" fillId="0" borderId="1" xfId="2" applyFont="1" applyFill="1" applyBorder="1" applyAlignment="1">
      <alignment horizontal="center" vertical="center"/>
    </xf>
    <xf numFmtId="41" fontId="8" fillId="0" borderId="1" xfId="2" applyFont="1" applyFill="1" applyBorder="1" applyAlignment="1">
      <alignment horizontal="center" vertical="center"/>
    </xf>
    <xf numFmtId="10" fontId="7" fillId="0" borderId="1" xfId="3" applyNumberFormat="1" applyFont="1" applyFill="1" applyBorder="1" applyAlignment="1">
      <alignment horizontal="center" vertical="center"/>
    </xf>
    <xf numFmtId="0" fontId="10" fillId="2" borderId="1" xfId="1" applyNumberFormat="1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center"/>
    </xf>
    <xf numFmtId="0" fontId="8" fillId="0" borderId="5" xfId="1" applyNumberFormat="1" applyFont="1" applyFill="1" applyBorder="1" applyAlignment="1">
      <alignment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165" fontId="5" fillId="0" borderId="1" xfId="8" applyNumberFormat="1" applyFont="1" applyBorder="1" applyAlignment="1">
      <alignment horizontal="center" vertical="center"/>
    </xf>
    <xf numFmtId="0" fontId="12" fillId="0" borderId="4" xfId="9" applyFont="1" applyFill="1" applyBorder="1" applyAlignment="1">
      <alignment horizontal="left" vertical="top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 wrapText="1"/>
    </xf>
    <xf numFmtId="0" fontId="10" fillId="2" borderId="2" xfId="1" applyNumberFormat="1" applyFont="1" applyFill="1" applyBorder="1" applyAlignment="1">
      <alignment horizontal="center" vertical="center" wrapText="1"/>
    </xf>
    <xf numFmtId="0" fontId="10" fillId="2" borderId="4" xfId="1" applyNumberFormat="1" applyFont="1" applyFill="1" applyBorder="1" applyAlignment="1">
      <alignment horizontal="center" vertical="center" wrapText="1"/>
    </xf>
    <xf numFmtId="0" fontId="6" fillId="0" borderId="3" xfId="1" applyNumberFormat="1" applyFont="1" applyFill="1" applyBorder="1" applyAlignment="1">
      <alignment horizontal="center" vertical="center" wrapText="1"/>
    </xf>
    <xf numFmtId="0" fontId="6" fillId="0" borderId="4" xfId="1" applyNumberFormat="1" applyFont="1" applyFill="1" applyBorder="1" applyAlignment="1">
      <alignment horizontal="center" vertical="center" wrapText="1"/>
    </xf>
    <xf numFmtId="0" fontId="6" fillId="0" borderId="2" xfId="1" applyNumberFormat="1" applyFont="1" applyFill="1" applyBorder="1" applyAlignment="1">
      <alignment horizontal="center" vertical="center" wrapText="1"/>
    </xf>
  </cellXfs>
  <cellStyles count="10">
    <cellStyle name="Millares" xfId="7" builtinId="3"/>
    <cellStyle name="Millares [0] 2" xfId="2"/>
    <cellStyle name="Millares 2" xfId="5"/>
    <cellStyle name="Normal" xfId="0" builtinId="0"/>
    <cellStyle name="Normal 2" xfId="1"/>
    <cellStyle name="Normal 2 2" xfId="4"/>
    <cellStyle name="Normal 3" xfId="6"/>
    <cellStyle name="Normal 3 2" xfId="9"/>
    <cellStyle name="Porcentaje" xfId="8" builtinId="5"/>
    <cellStyle name="Porcentaje 2" xfId="3"/>
  </cellStyles>
  <dxfs count="0"/>
  <tableStyles count="0" defaultTableStyle="TableStyleMedium2" defaultPivotStyle="PivotStyleLight16"/>
  <colors>
    <mruColors>
      <color rgb="FFC6E6A2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zoomScale="60" zoomScaleNormal="60" zoomScaleSheetLayoutView="70" workbookViewId="0">
      <selection activeCell="L14" sqref="L14"/>
    </sheetView>
  </sheetViews>
  <sheetFormatPr baseColWidth="10" defaultColWidth="10" defaultRowHeight="15"/>
  <cols>
    <col min="1" max="1" width="7.5" style="4" customWidth="1"/>
    <col min="2" max="2" width="63.19921875" style="5" customWidth="1"/>
    <col min="3" max="3" width="19.296875" style="6" customWidth="1"/>
    <col min="4" max="4" width="13.59765625" style="4" customWidth="1"/>
    <col min="5" max="5" width="14.59765625" style="4" customWidth="1"/>
    <col min="6" max="6" width="12.3984375" style="4" customWidth="1"/>
    <col min="7" max="7" width="13.5" style="7" customWidth="1"/>
    <col min="8" max="8" width="13" style="7" customWidth="1"/>
    <col min="9" max="9" width="14.8984375" style="7" customWidth="1"/>
    <col min="10" max="10" width="15.19921875" style="7" customWidth="1"/>
    <col min="11" max="11" width="15.3984375" style="7" customWidth="1"/>
    <col min="12" max="12" width="13.8984375" style="7" customWidth="1"/>
    <col min="13" max="13" width="16.8984375" style="7" customWidth="1"/>
    <col min="14" max="14" width="15.69921875" style="7" customWidth="1"/>
    <col min="15" max="15" width="12.8984375" style="7" customWidth="1"/>
    <col min="16" max="16" width="13.796875" style="7" customWidth="1"/>
    <col min="17" max="18" width="14.8984375" style="7" customWidth="1"/>
    <col min="19" max="19" width="12.5" style="7" customWidth="1"/>
    <col min="20" max="20" width="13.5" style="7" customWidth="1"/>
    <col min="21" max="21" width="14.59765625" style="7" customWidth="1"/>
    <col min="22" max="22" width="15.296875" style="7" customWidth="1"/>
    <col min="23" max="23" width="13.09765625" style="7" customWidth="1"/>
    <col min="24" max="24" width="15.796875" style="7" customWidth="1"/>
    <col min="25" max="25" width="15.8984375" style="7" customWidth="1"/>
    <col min="26" max="26" width="16.69921875" style="7" customWidth="1"/>
    <col min="27" max="27" width="18" style="7" customWidth="1"/>
    <col min="28" max="28" width="8.3984375" style="8" customWidth="1"/>
    <col min="29" max="29" width="9" style="8" customWidth="1"/>
    <col min="30" max="30" width="10" style="8" customWidth="1"/>
    <col min="31" max="31" width="9.59765625" style="8" customWidth="1"/>
    <col min="32" max="32" width="9" style="8" customWidth="1"/>
    <col min="33" max="16384" width="10" style="5"/>
  </cols>
  <sheetData>
    <row r="1" spans="1:32" s="2" customFormat="1" ht="31.5" customHeight="1">
      <c r="A1" s="1"/>
      <c r="C1" s="1"/>
      <c r="D1" s="1"/>
      <c r="E1" s="1"/>
      <c r="F1" s="1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s="16" customFormat="1" ht="47.4" customHeight="1">
      <c r="A2" s="39" t="s">
        <v>0</v>
      </c>
      <c r="B2" s="39" t="s">
        <v>1</v>
      </c>
      <c r="C2" s="39" t="s">
        <v>2</v>
      </c>
      <c r="D2" s="40" t="s">
        <v>11</v>
      </c>
      <c r="E2" s="40" t="s">
        <v>12</v>
      </c>
      <c r="F2" s="40"/>
      <c r="G2" s="43" t="s">
        <v>15</v>
      </c>
      <c r="H2" s="43"/>
      <c r="I2" s="43"/>
      <c r="J2" s="44"/>
      <c r="K2" s="43" t="s">
        <v>16</v>
      </c>
      <c r="L2" s="43"/>
      <c r="M2" s="43"/>
      <c r="N2" s="44"/>
      <c r="O2" s="43" t="s">
        <v>17</v>
      </c>
      <c r="P2" s="43"/>
      <c r="Q2" s="43"/>
      <c r="R2" s="44"/>
      <c r="S2" s="43" t="s">
        <v>18</v>
      </c>
      <c r="T2" s="43"/>
      <c r="U2" s="43"/>
      <c r="V2" s="44"/>
      <c r="W2" s="43" t="s">
        <v>19</v>
      </c>
      <c r="X2" s="43"/>
      <c r="Y2" s="43"/>
      <c r="Z2" s="44"/>
      <c r="AA2" s="15" t="s">
        <v>3</v>
      </c>
      <c r="AB2" s="45" t="s">
        <v>4</v>
      </c>
      <c r="AC2" s="43"/>
      <c r="AD2" s="43"/>
      <c r="AE2" s="43"/>
      <c r="AF2" s="44"/>
    </row>
    <row r="3" spans="1:32" s="16" customFormat="1" ht="43.2" customHeight="1">
      <c r="A3" s="39"/>
      <c r="B3" s="39"/>
      <c r="C3" s="39"/>
      <c r="D3" s="40"/>
      <c r="E3" s="15" t="s">
        <v>13</v>
      </c>
      <c r="F3" s="15" t="s">
        <v>14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5</v>
      </c>
      <c r="L3" s="15" t="s">
        <v>6</v>
      </c>
      <c r="M3" s="15" t="s">
        <v>7</v>
      </c>
      <c r="N3" s="15" t="s">
        <v>8</v>
      </c>
      <c r="O3" s="15" t="s">
        <v>5</v>
      </c>
      <c r="P3" s="15" t="s">
        <v>6</v>
      </c>
      <c r="Q3" s="15" t="s">
        <v>7</v>
      </c>
      <c r="R3" s="15" t="s">
        <v>8</v>
      </c>
      <c r="S3" s="15" t="s">
        <v>5</v>
      </c>
      <c r="T3" s="15" t="s">
        <v>6</v>
      </c>
      <c r="U3" s="15" t="s">
        <v>7</v>
      </c>
      <c r="V3" s="15" t="s">
        <v>8</v>
      </c>
      <c r="W3" s="15" t="s">
        <v>5</v>
      </c>
      <c r="X3" s="15" t="s">
        <v>6</v>
      </c>
      <c r="Y3" s="15" t="s">
        <v>7</v>
      </c>
      <c r="Z3" s="15" t="s">
        <v>8</v>
      </c>
      <c r="AA3" s="15">
        <v>2023</v>
      </c>
      <c r="AB3" s="15">
        <v>2024</v>
      </c>
      <c r="AC3" s="15">
        <v>2025</v>
      </c>
      <c r="AD3" s="15">
        <v>2026</v>
      </c>
      <c r="AE3" s="15">
        <v>2027</v>
      </c>
      <c r="AF3" s="15">
        <v>2028</v>
      </c>
    </row>
    <row r="4" spans="1:32" s="16" customFormat="1" ht="24.6" customHeight="1">
      <c r="A4" s="17">
        <v>1</v>
      </c>
      <c r="B4" s="21" t="s">
        <v>26</v>
      </c>
      <c r="C4" s="35" t="s">
        <v>28</v>
      </c>
      <c r="D4" s="17"/>
      <c r="E4" s="29">
        <v>1433.9944800000001</v>
      </c>
      <c r="F4" s="29">
        <v>1655.7976799999999</v>
      </c>
      <c r="G4" s="29">
        <f t="shared" ref="G4:G9" si="0">E4*1.015</f>
        <v>1455.5043971999999</v>
      </c>
      <c r="H4" s="29">
        <f t="shared" ref="H4:H9" si="1">F4*1.015</f>
        <v>1680.6346451999998</v>
      </c>
      <c r="I4" s="31">
        <f t="shared" ref="I4:I10" si="2">G4/$G$12</f>
        <v>6.0281349217296595E-2</v>
      </c>
      <c r="J4" s="31">
        <f t="shared" ref="J4:J10" si="3">H4/$H$12</f>
        <v>4.7035729746334645E-2</v>
      </c>
      <c r="K4" s="29">
        <f t="shared" ref="K4:K9" si="4">G4*1.015</f>
        <v>1477.3369631579997</v>
      </c>
      <c r="L4" s="29">
        <f t="shared" ref="L4:L9" si="5">H4*1.015</f>
        <v>1705.8441648779997</v>
      </c>
      <c r="M4" s="31">
        <f t="shared" ref="M4:M10" si="6">K4/$K$12</f>
        <v>6.0420461327641124E-2</v>
      </c>
      <c r="N4" s="31">
        <f t="shared" ref="N4:N10" si="7">L4/$L$12</f>
        <v>4.7122203570222294E-2</v>
      </c>
      <c r="O4" s="29">
        <f t="shared" ref="O4:O9" si="8">K4*1.015</f>
        <v>1499.4970176053696</v>
      </c>
      <c r="P4" s="29">
        <f t="shared" ref="P4:P9" si="9">L4*1.015</f>
        <v>1731.4318273511694</v>
      </c>
      <c r="Q4" s="31">
        <f t="shared" ref="Q4:Q10" si="10">O4/$O$12</f>
        <v>6.0559526948946972E-2</v>
      </c>
      <c r="R4" s="31">
        <f t="shared" ref="R4:R10" si="11">P4/$P$12</f>
        <v>4.7208567606764222E-2</v>
      </c>
      <c r="S4" s="29">
        <f t="shared" ref="S4:S9" si="12">O4*1.015</f>
        <v>1521.9894728694501</v>
      </c>
      <c r="T4" s="29">
        <f t="shared" ref="T4:T9" si="13">P4*1.015</f>
        <v>1757.4033047614369</v>
      </c>
      <c r="U4" s="31">
        <f t="shared" ref="U4:U10" si="14">S4/$S$12</f>
        <v>6.0698544409710425E-2</v>
      </c>
      <c r="V4" s="31">
        <f t="shared" ref="V4:V10" si="15">T4/$T$12</f>
        <v>4.7294821013857465E-2</v>
      </c>
      <c r="W4" s="29">
        <f t="shared" ref="W4:W9" si="16">S4*1.015</f>
        <v>1544.8193149624917</v>
      </c>
      <c r="X4" s="29">
        <f t="shared" ref="X4:X9" si="17">T4*1.015</f>
        <v>1783.7643543328581</v>
      </c>
      <c r="Y4" s="31">
        <f t="shared" ref="Y4:Y10" si="18">W4/$W$12</f>
        <v>6.0837512040759358E-2</v>
      </c>
      <c r="Z4" s="31">
        <f t="shared" ref="Z4:Z10" si="19">X4/$X$12</f>
        <v>4.7380962954249435E-2</v>
      </c>
      <c r="AA4" s="33">
        <v>1</v>
      </c>
      <c r="AB4" s="20"/>
      <c r="AC4" s="20"/>
      <c r="AD4" s="20"/>
      <c r="AE4" s="20"/>
      <c r="AF4" s="20"/>
    </row>
    <row r="5" spans="1:32" s="16" customFormat="1" ht="23.4" customHeight="1">
      <c r="A5" s="17">
        <v>2</v>
      </c>
      <c r="B5" s="21" t="s">
        <v>25</v>
      </c>
      <c r="C5" s="35" t="s">
        <v>28</v>
      </c>
      <c r="D5" s="17"/>
      <c r="E5" s="29">
        <v>4308.4483199999995</v>
      </c>
      <c r="F5" s="29">
        <v>3655.6531199999999</v>
      </c>
      <c r="G5" s="29">
        <f t="shared" si="0"/>
        <v>4373.075044799999</v>
      </c>
      <c r="H5" s="29">
        <f t="shared" si="1"/>
        <v>3710.4879167999998</v>
      </c>
      <c r="I5" s="31">
        <f t="shared" si="2"/>
        <v>0.18111581417147071</v>
      </c>
      <c r="J5" s="31">
        <f t="shared" si="3"/>
        <v>0.10384500127978502</v>
      </c>
      <c r="K5" s="29">
        <f t="shared" si="4"/>
        <v>4438.6711704719983</v>
      </c>
      <c r="L5" s="29">
        <f t="shared" si="5"/>
        <v>3766.1452355519996</v>
      </c>
      <c r="M5" s="31">
        <f t="shared" si="6"/>
        <v>0.18153377766189194</v>
      </c>
      <c r="N5" s="31">
        <f t="shared" si="7"/>
        <v>0.10403591730045078</v>
      </c>
      <c r="O5" s="29">
        <f t="shared" si="8"/>
        <v>4505.2512380290782</v>
      </c>
      <c r="P5" s="29">
        <f t="shared" si="9"/>
        <v>3822.637414085279</v>
      </c>
      <c r="Q5" s="31">
        <f t="shared" si="10"/>
        <v>0.18195160147561049</v>
      </c>
      <c r="R5" s="31">
        <f t="shared" si="11"/>
        <v>0.10422659093374172</v>
      </c>
      <c r="S5" s="29">
        <f t="shared" si="12"/>
        <v>4572.8300065995136</v>
      </c>
      <c r="T5" s="29">
        <f t="shared" si="13"/>
        <v>3879.9769752965581</v>
      </c>
      <c r="U5" s="31">
        <f t="shared" si="14"/>
        <v>0.18236928059057955</v>
      </c>
      <c r="V5" s="31">
        <f t="shared" si="15"/>
        <v>0.10441702032047152</v>
      </c>
      <c r="W5" s="29">
        <f t="shared" si="16"/>
        <v>4641.4224566985058</v>
      </c>
      <c r="X5" s="29">
        <f t="shared" si="17"/>
        <v>3938.1766299260062</v>
      </c>
      <c r="Y5" s="31">
        <f t="shared" si="18"/>
        <v>0.18278680999175767</v>
      </c>
      <c r="Z5" s="31">
        <f t="shared" si="19"/>
        <v>0.10460720361216257</v>
      </c>
      <c r="AA5" s="33">
        <v>1</v>
      </c>
      <c r="AB5" s="20"/>
      <c r="AC5" s="20"/>
      <c r="AD5" s="20"/>
      <c r="AE5" s="20"/>
      <c r="AF5" s="20"/>
    </row>
    <row r="6" spans="1:32" s="16" customFormat="1" ht="24" customHeight="1">
      <c r="A6" s="17">
        <v>3</v>
      </c>
      <c r="B6" s="21" t="s">
        <v>21</v>
      </c>
      <c r="C6" s="35" t="s">
        <v>28</v>
      </c>
      <c r="D6" s="17"/>
      <c r="E6" s="29">
        <v>692.79336000000001</v>
      </c>
      <c r="F6" s="29">
        <v>3835.40832</v>
      </c>
      <c r="G6" s="29">
        <f t="shared" si="0"/>
        <v>703.18526039999995</v>
      </c>
      <c r="H6" s="29">
        <f t="shared" si="1"/>
        <v>3892.9394447999998</v>
      </c>
      <c r="I6" s="31">
        <f t="shared" si="2"/>
        <v>2.912320727314395E-2</v>
      </c>
      <c r="J6" s="31">
        <f t="shared" si="3"/>
        <v>0.10895125134271441</v>
      </c>
      <c r="K6" s="29">
        <f t="shared" si="4"/>
        <v>713.73303930599991</v>
      </c>
      <c r="L6" s="29">
        <f t="shared" si="5"/>
        <v>3951.3335364719997</v>
      </c>
      <c r="M6" s="31">
        <f t="shared" si="6"/>
        <v>2.919041530475526E-2</v>
      </c>
      <c r="N6" s="31">
        <f t="shared" si="7"/>
        <v>0.10915155505590773</v>
      </c>
      <c r="O6" s="29">
        <f t="shared" si="8"/>
        <v>724.43903489558988</v>
      </c>
      <c r="P6" s="29">
        <f t="shared" si="9"/>
        <v>4010.6035395190793</v>
      </c>
      <c r="Q6" s="31">
        <f t="shared" si="10"/>
        <v>2.9257600876519085E-2</v>
      </c>
      <c r="R6" s="31">
        <f t="shared" si="11"/>
        <v>0.10935160446309239</v>
      </c>
      <c r="S6" s="29">
        <f t="shared" si="12"/>
        <v>735.30562041902363</v>
      </c>
      <c r="T6" s="29">
        <f t="shared" si="13"/>
        <v>4070.7625926118649</v>
      </c>
      <c r="U6" s="31">
        <f t="shared" si="14"/>
        <v>2.9324763180896277E-2</v>
      </c>
      <c r="V6" s="31">
        <f t="shared" si="15"/>
        <v>0.10955139761366241</v>
      </c>
      <c r="W6" s="29">
        <f t="shared" si="16"/>
        <v>746.33520472530893</v>
      </c>
      <c r="X6" s="29">
        <f t="shared" si="17"/>
        <v>4131.8240315010426</v>
      </c>
      <c r="Y6" s="31">
        <f t="shared" si="18"/>
        <v>2.9391901411474144E-2</v>
      </c>
      <c r="Z6" s="31">
        <f t="shared" si="19"/>
        <v>0.10975093256824715</v>
      </c>
      <c r="AA6" s="33">
        <v>1</v>
      </c>
      <c r="AB6" s="20"/>
      <c r="AC6" s="20"/>
      <c r="AD6" s="20"/>
      <c r="AE6" s="20"/>
      <c r="AF6" s="20"/>
    </row>
    <row r="7" spans="1:32" s="16" customFormat="1" ht="26.4" customHeight="1">
      <c r="A7" s="17">
        <v>4</v>
      </c>
      <c r="B7" s="21" t="s">
        <v>22</v>
      </c>
      <c r="C7" s="35" t="s">
        <v>28</v>
      </c>
      <c r="D7" s="17"/>
      <c r="E7" s="29">
        <v>1466.1874799999996</v>
      </c>
      <c r="F7" s="29">
        <v>1946.6384399999997</v>
      </c>
      <c r="G7" s="29">
        <f t="shared" si="0"/>
        <v>1488.1802921999995</v>
      </c>
      <c r="H7" s="29">
        <f t="shared" si="1"/>
        <v>1975.8380165999995</v>
      </c>
      <c r="I7" s="31">
        <f t="shared" si="2"/>
        <v>6.1634658105453828E-2</v>
      </c>
      <c r="J7" s="31">
        <f t="shared" si="3"/>
        <v>5.529755276481995E-2</v>
      </c>
      <c r="K7" s="29">
        <f t="shared" si="4"/>
        <v>1510.5029965829992</v>
      </c>
      <c r="L7" s="29">
        <f t="shared" si="5"/>
        <v>2005.4755868489992</v>
      </c>
      <c r="M7" s="31">
        <f t="shared" si="6"/>
        <v>6.1776893265594421E-2</v>
      </c>
      <c r="N7" s="31">
        <f t="shared" si="7"/>
        <v>5.5399215710520824E-2</v>
      </c>
      <c r="O7" s="29">
        <f t="shared" si="8"/>
        <v>1533.160541531744</v>
      </c>
      <c r="P7" s="29">
        <f t="shared" si="9"/>
        <v>2035.5577206517339</v>
      </c>
      <c r="Q7" s="31">
        <f t="shared" si="10"/>
        <v>6.1919080893023115E-2</v>
      </c>
      <c r="R7" s="31">
        <f t="shared" si="11"/>
        <v>5.5500749584735512E-2</v>
      </c>
      <c r="S7" s="29">
        <f t="shared" si="12"/>
        <v>1556.1579496547199</v>
      </c>
      <c r="T7" s="29">
        <f t="shared" si="13"/>
        <v>2066.0910864615098</v>
      </c>
      <c r="U7" s="31">
        <f t="shared" si="14"/>
        <v>6.2061219278711152E-2</v>
      </c>
      <c r="V7" s="31">
        <f t="shared" si="15"/>
        <v>5.5602153397445689E-2</v>
      </c>
      <c r="W7" s="29">
        <f t="shared" si="16"/>
        <v>1579.5003188995406</v>
      </c>
      <c r="X7" s="29">
        <f t="shared" si="17"/>
        <v>2097.0824527584323</v>
      </c>
      <c r="Y7" s="31">
        <f t="shared" si="18"/>
        <v>6.22033067160137E-2</v>
      </c>
      <c r="Z7" s="31">
        <f t="shared" si="19"/>
        <v>5.5703426164335428E-2</v>
      </c>
      <c r="AA7" s="33">
        <v>1</v>
      </c>
      <c r="AB7" s="20"/>
      <c r="AC7" s="20"/>
      <c r="AD7" s="20"/>
      <c r="AE7" s="20"/>
      <c r="AF7" s="20"/>
    </row>
    <row r="8" spans="1:32" s="16" customFormat="1" ht="40.799999999999997" customHeight="1">
      <c r="A8" s="17">
        <v>5</v>
      </c>
      <c r="B8" s="21" t="s">
        <v>23</v>
      </c>
      <c r="C8" s="35" t="s">
        <v>28</v>
      </c>
      <c r="D8" s="17"/>
      <c r="E8" s="29">
        <v>4673.6351999999997</v>
      </c>
      <c r="F8" s="29">
        <v>10785.312</v>
      </c>
      <c r="G8" s="29">
        <f t="shared" si="0"/>
        <v>4743.7397279999996</v>
      </c>
      <c r="H8" s="29">
        <f t="shared" si="1"/>
        <v>10947.09168</v>
      </c>
      <c r="I8" s="31">
        <f t="shared" si="2"/>
        <v>0.19646730830194675</v>
      </c>
      <c r="J8" s="31">
        <f t="shared" si="3"/>
        <v>0.30637500377576327</v>
      </c>
      <c r="K8" s="29">
        <f t="shared" si="4"/>
        <v>4814.8958239199992</v>
      </c>
      <c r="L8" s="29">
        <f t="shared" si="5"/>
        <v>11111.298055199999</v>
      </c>
      <c r="M8" s="31">
        <f t="shared" si="6"/>
        <v>0.19692069864948317</v>
      </c>
      <c r="N8" s="31">
        <f t="shared" si="7"/>
        <v>0.30693826532741691</v>
      </c>
      <c r="O8" s="29">
        <f t="shared" si="8"/>
        <v>4887.1192612787991</v>
      </c>
      <c r="P8" s="29">
        <f t="shared" si="9"/>
        <v>11277.967526027998</v>
      </c>
      <c r="Q8" s="31">
        <f t="shared" si="10"/>
        <v>0.19737393748122881</v>
      </c>
      <c r="R8" s="31">
        <f t="shared" si="11"/>
        <v>0.30750081176103927</v>
      </c>
      <c r="S8" s="29">
        <f t="shared" si="12"/>
        <v>4960.4260501979807</v>
      </c>
      <c r="T8" s="29">
        <f t="shared" si="13"/>
        <v>11447.137038918418</v>
      </c>
      <c r="U8" s="31">
        <f t="shared" si="14"/>
        <v>0.19782701934946492</v>
      </c>
      <c r="V8" s="31">
        <f t="shared" si="15"/>
        <v>0.3080626375914533</v>
      </c>
      <c r="W8" s="29">
        <f t="shared" si="16"/>
        <v>5034.8324409509496</v>
      </c>
      <c r="X8" s="29">
        <f t="shared" si="17"/>
        <v>11618.844094502192</v>
      </c>
      <c r="Y8" s="31">
        <f t="shared" si="18"/>
        <v>0.19827993881407183</v>
      </c>
      <c r="Z8" s="31">
        <f t="shared" si="19"/>
        <v>0.30862373736507587</v>
      </c>
      <c r="AA8" s="33">
        <v>1</v>
      </c>
      <c r="AB8" s="20"/>
      <c r="AC8" s="20"/>
      <c r="AD8" s="20"/>
      <c r="AE8" s="20"/>
      <c r="AF8" s="20"/>
    </row>
    <row r="9" spans="1:32" s="16" customFormat="1" ht="31.8" customHeight="1">
      <c r="A9" s="17">
        <v>6</v>
      </c>
      <c r="B9" s="21" t="s">
        <v>24</v>
      </c>
      <c r="C9" s="35" t="s">
        <v>28</v>
      </c>
      <c r="D9" s="17"/>
      <c r="E9" s="29">
        <v>94.923359999999988</v>
      </c>
      <c r="F9" s="29">
        <v>210.18743999999998</v>
      </c>
      <c r="G9" s="29">
        <f t="shared" si="0"/>
        <v>96.34721039999998</v>
      </c>
      <c r="H9" s="29">
        <f t="shared" si="1"/>
        <v>213.34025159999996</v>
      </c>
      <c r="I9" s="31">
        <f t="shared" si="2"/>
        <v>3.9903279216522243E-3</v>
      </c>
      <c r="J9" s="31">
        <f t="shared" si="3"/>
        <v>5.9707292402498887E-3</v>
      </c>
      <c r="K9" s="29">
        <f t="shared" si="4"/>
        <v>97.792418555999973</v>
      </c>
      <c r="L9" s="29">
        <f t="shared" si="5"/>
        <v>216.54035537399994</v>
      </c>
      <c r="M9" s="31">
        <f t="shared" si="6"/>
        <v>3.9995364570509064E-3</v>
      </c>
      <c r="N9" s="31">
        <f t="shared" si="7"/>
        <v>5.9817062526527293E-3</v>
      </c>
      <c r="O9" s="29">
        <f t="shared" si="8"/>
        <v>99.259304834339957</v>
      </c>
      <c r="P9" s="29">
        <f t="shared" si="9"/>
        <v>219.78846070460992</v>
      </c>
      <c r="Q9" s="31">
        <f t="shared" si="10"/>
        <v>4.0087419151045786E-3</v>
      </c>
      <c r="R9" s="31">
        <f t="shared" si="11"/>
        <v>5.9926693286179132E-3</v>
      </c>
      <c r="S9" s="29">
        <f t="shared" si="12"/>
        <v>100.74819440685505</v>
      </c>
      <c r="T9" s="29">
        <f t="shared" si="13"/>
        <v>223.08528761517906</v>
      </c>
      <c r="U9" s="31">
        <f t="shared" si="14"/>
        <v>4.0179441851679442E-3</v>
      </c>
      <c r="V9" s="31">
        <f t="shared" si="15"/>
        <v>6.0036183612486426E-3</v>
      </c>
      <c r="W9" s="29">
        <f t="shared" si="16"/>
        <v>102.25941732295786</v>
      </c>
      <c r="X9" s="29">
        <f t="shared" si="17"/>
        <v>226.43156692940673</v>
      </c>
      <c r="Y9" s="31">
        <f t="shared" si="18"/>
        <v>4.0271431567500413E-3</v>
      </c>
      <c r="Z9" s="31">
        <f t="shared" si="19"/>
        <v>6.014553244263832E-3</v>
      </c>
      <c r="AA9" s="33">
        <v>1</v>
      </c>
      <c r="AB9" s="20"/>
      <c r="AC9" s="20"/>
      <c r="AD9" s="20"/>
      <c r="AE9" s="20"/>
      <c r="AF9" s="20"/>
    </row>
    <row r="10" spans="1:32" s="16" customFormat="1" ht="31.8" customHeight="1">
      <c r="A10" s="17">
        <v>7</v>
      </c>
      <c r="B10" s="37" t="s">
        <v>30</v>
      </c>
      <c r="C10" s="35" t="s">
        <v>28</v>
      </c>
      <c r="D10" s="17"/>
      <c r="E10" s="29">
        <v>11173.42</v>
      </c>
      <c r="F10" s="29">
        <v>13178.9</v>
      </c>
      <c r="G10" s="29">
        <f>E10*1.01</f>
        <v>11285.154200000001</v>
      </c>
      <c r="H10" s="29">
        <f>F10*1.01</f>
        <v>13310.689</v>
      </c>
      <c r="I10" s="31">
        <f t="shared" si="2"/>
        <v>0.46738733500903606</v>
      </c>
      <c r="J10" s="31">
        <f t="shared" si="3"/>
        <v>0.37252473185033297</v>
      </c>
      <c r="K10" s="29">
        <f>G10*1.01</f>
        <v>11398.005742000001</v>
      </c>
      <c r="L10" s="29">
        <f>H10*1.01</f>
        <v>13443.795890000001</v>
      </c>
      <c r="M10" s="31">
        <f t="shared" si="6"/>
        <v>0.4661582173335832</v>
      </c>
      <c r="N10" s="31">
        <f t="shared" si="7"/>
        <v>0.37137113678282874</v>
      </c>
      <c r="O10" s="29">
        <f>K10*1.01</f>
        <v>11511.985799420001</v>
      </c>
      <c r="P10" s="29">
        <f>L10*1.01</f>
        <v>13578.233848900001</v>
      </c>
      <c r="Q10" s="31">
        <f t="shared" si="10"/>
        <v>0.46492951040956704</v>
      </c>
      <c r="R10" s="31">
        <f t="shared" si="11"/>
        <v>0.37021900632200894</v>
      </c>
      <c r="S10" s="29">
        <f>O10*1.01</f>
        <v>11627.1056574142</v>
      </c>
      <c r="T10" s="29">
        <f>P10*1.01</f>
        <v>13714.016187389001</v>
      </c>
      <c r="U10" s="31">
        <f t="shared" si="14"/>
        <v>0.46370122900546984</v>
      </c>
      <c r="V10" s="31">
        <f t="shared" si="15"/>
        <v>0.36906835170186097</v>
      </c>
      <c r="W10" s="29">
        <f>S10*1.01</f>
        <v>11743.376713988342</v>
      </c>
      <c r="X10" s="29">
        <f>T10*1.01</f>
        <v>13851.156349262892</v>
      </c>
      <c r="Y10" s="31">
        <f t="shared" si="18"/>
        <v>0.46247338786917319</v>
      </c>
      <c r="Z10" s="31">
        <f t="shared" si="19"/>
        <v>0.36791918409166563</v>
      </c>
      <c r="AA10" s="33"/>
      <c r="AB10" s="20"/>
      <c r="AC10" s="20"/>
      <c r="AD10" s="20"/>
      <c r="AE10" s="20"/>
      <c r="AF10" s="20"/>
    </row>
    <row r="11" spans="1:32" s="16" customFormat="1" ht="24" customHeight="1">
      <c r="A11" s="17">
        <v>8</v>
      </c>
      <c r="B11" s="18" t="s">
        <v>10</v>
      </c>
      <c r="C11" s="34"/>
      <c r="D11" s="17"/>
      <c r="E11" s="30"/>
      <c r="F11" s="30"/>
      <c r="G11" s="30"/>
      <c r="H11" s="30"/>
      <c r="I11" s="31"/>
      <c r="J11" s="31"/>
      <c r="K11" s="17"/>
      <c r="L11" s="17"/>
      <c r="M11" s="31"/>
      <c r="N11" s="31"/>
      <c r="O11" s="17"/>
      <c r="P11" s="17"/>
      <c r="Q11" s="31"/>
      <c r="R11" s="31"/>
      <c r="S11" s="17"/>
      <c r="T11" s="17"/>
      <c r="U11" s="19"/>
      <c r="V11" s="19"/>
      <c r="W11" s="17"/>
      <c r="X11" s="17"/>
      <c r="Y11" s="19"/>
      <c r="Z11" s="19"/>
      <c r="AA11" s="33"/>
      <c r="AB11" s="20"/>
      <c r="AC11" s="20"/>
      <c r="AD11" s="20"/>
      <c r="AE11" s="20"/>
      <c r="AF11" s="20"/>
    </row>
    <row r="12" spans="1:32" s="28" customFormat="1" ht="46.8" customHeight="1">
      <c r="A12" s="41" t="s">
        <v>27</v>
      </c>
      <c r="B12" s="42"/>
      <c r="C12" s="32" t="s">
        <v>9</v>
      </c>
      <c r="D12" s="22"/>
      <c r="E12" s="23">
        <f t="shared" ref="E12:AA12" si="20">SUM(E4:E11)</f>
        <v>23843.402199999997</v>
      </c>
      <c r="F12" s="23">
        <f t="shared" si="20"/>
        <v>35267.897000000004</v>
      </c>
      <c r="G12" s="23">
        <f t="shared" si="20"/>
        <v>24145.186132999996</v>
      </c>
      <c r="H12" s="23">
        <f t="shared" si="20"/>
        <v>35731.020954999993</v>
      </c>
      <c r="I12" s="24">
        <f t="shared" si="20"/>
        <v>1</v>
      </c>
      <c r="J12" s="24">
        <f t="shared" si="20"/>
        <v>1.0000000000000002</v>
      </c>
      <c r="K12" s="25">
        <f t="shared" si="20"/>
        <v>24450.938153994997</v>
      </c>
      <c r="L12" s="25">
        <f t="shared" si="20"/>
        <v>36200.432824324998</v>
      </c>
      <c r="M12" s="24">
        <f t="shared" si="20"/>
        <v>1</v>
      </c>
      <c r="N12" s="24">
        <f t="shared" si="20"/>
        <v>1</v>
      </c>
      <c r="O12" s="25">
        <f t="shared" si="20"/>
        <v>24760.712197594919</v>
      </c>
      <c r="P12" s="25">
        <f t="shared" si="20"/>
        <v>36676.220337239873</v>
      </c>
      <c r="Q12" s="24">
        <f t="shared" si="20"/>
        <v>1</v>
      </c>
      <c r="R12" s="24">
        <f t="shared" si="20"/>
        <v>1</v>
      </c>
      <c r="S12" s="25">
        <f t="shared" si="20"/>
        <v>25074.56295156174</v>
      </c>
      <c r="T12" s="25">
        <f t="shared" si="20"/>
        <v>37158.472473053967</v>
      </c>
      <c r="U12" s="24">
        <f t="shared" si="20"/>
        <v>1.0000000000000002</v>
      </c>
      <c r="V12" s="24">
        <f t="shared" si="20"/>
        <v>1</v>
      </c>
      <c r="W12" s="26">
        <f t="shared" si="20"/>
        <v>25392.545867548099</v>
      </c>
      <c r="X12" s="26">
        <f t="shared" si="20"/>
        <v>37647.279479212833</v>
      </c>
      <c r="Y12" s="24">
        <f t="shared" si="20"/>
        <v>1</v>
      </c>
      <c r="Z12" s="24">
        <f t="shared" si="20"/>
        <v>1</v>
      </c>
      <c r="AA12" s="27">
        <f t="shared" si="20"/>
        <v>6</v>
      </c>
      <c r="AB12" s="27" t="e">
        <f>SUM(#REF!)</f>
        <v>#REF!</v>
      </c>
      <c r="AC12" s="27" t="e">
        <f>SUM(#REF!)</f>
        <v>#REF!</v>
      </c>
      <c r="AD12" s="27" t="e">
        <f>SUM(#REF!)</f>
        <v>#REF!</v>
      </c>
      <c r="AE12" s="27" t="e">
        <f>SUM(#REF!)</f>
        <v>#REF!</v>
      </c>
      <c r="AF12" s="27" t="e">
        <f>SUM(#REF!)</f>
        <v>#REF!</v>
      </c>
    </row>
    <row r="13" spans="1:32" s="2" customFormat="1">
      <c r="A13" s="1"/>
      <c r="D13" s="1"/>
      <c r="E13" s="1"/>
      <c r="F13" s="1"/>
      <c r="G13" s="9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32" s="2" customFormat="1" ht="36" customHeight="1">
      <c r="A14" s="1"/>
      <c r="D14" s="38" t="s">
        <v>29</v>
      </c>
      <c r="E14" s="38"/>
      <c r="F14" s="36">
        <v>0.01</v>
      </c>
      <c r="G14" s="9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32" ht="37.799999999999997" customHeight="1">
      <c r="D15" s="38" t="s">
        <v>20</v>
      </c>
      <c r="E15" s="38"/>
      <c r="F15" s="14">
        <v>1.4999999999999999E-2</v>
      </c>
    </row>
    <row r="16" spans="1:32">
      <c r="D16" s="12"/>
      <c r="E16" s="13"/>
      <c r="F16" s="11"/>
    </row>
    <row r="18" spans="18:18">
      <c r="R18" s="10"/>
    </row>
  </sheetData>
  <mergeCells count="14">
    <mergeCell ref="W2:Z2"/>
    <mergeCell ref="AB2:AF2"/>
    <mergeCell ref="G2:J2"/>
    <mergeCell ref="K2:N2"/>
    <mergeCell ref="O2:R2"/>
    <mergeCell ref="S2:V2"/>
    <mergeCell ref="E2:F2"/>
    <mergeCell ref="D15:E15"/>
    <mergeCell ref="A2:A3"/>
    <mergeCell ref="B2:B3"/>
    <mergeCell ref="C2:C3"/>
    <mergeCell ref="D2:D3"/>
    <mergeCell ref="A12:B12"/>
    <mergeCell ref="D14:E14"/>
  </mergeCells>
  <pageMargins left="0.7" right="0.7" top="0.75" bottom="0.75" header="0.3" footer="0.3"/>
  <pageSetup scale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2" sqref="K22"/>
    </sheetView>
  </sheetViews>
  <sheetFormatPr baseColWidth="10" defaultRowHeight="15.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CARGAS-Q-LAS VUELTAS-2024-2028 </vt:lpstr>
      <vt:lpstr>Hoja1</vt:lpstr>
      <vt:lpstr>'CARGAS-Q-LAS VUELTAS-2024-2028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REINALDO SEGURO</dc:creator>
  <cp:lastModifiedBy>CAM</cp:lastModifiedBy>
  <dcterms:created xsi:type="dcterms:W3CDTF">2018-09-27T07:22:44Z</dcterms:created>
  <dcterms:modified xsi:type="dcterms:W3CDTF">2023-09-01T20:41:50Z</dcterms:modified>
</cp:coreProperties>
</file>