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108" yWindow="-108" windowWidth="19428" windowHeight="10308" tabRatio="722"/>
  </bookViews>
  <sheets>
    <sheet name="CARGAS-RIO BACHE-2024-2028" sheetId="2" r:id="rId1"/>
  </sheets>
  <definedNames>
    <definedName name="_xlnm.Print_Area" localSheetId="0">'CARGAS-RIO BACHE-2024-2028'!$A$1:$D$9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 r="G7" i="2"/>
  <c r="K7" i="2" l="1"/>
  <c r="L7" i="2"/>
  <c r="AA9" i="2"/>
  <c r="P7" i="2" l="1"/>
  <c r="O7" i="2"/>
  <c r="H6" i="2"/>
  <c r="L6" i="2" s="1"/>
  <c r="P6" i="2" s="1"/>
  <c r="T6" i="2" s="1"/>
  <c r="X6" i="2" s="1"/>
  <c r="G6" i="2"/>
  <c r="K6" i="2" s="1"/>
  <c r="O6" i="2" s="1"/>
  <c r="S6" i="2" s="1"/>
  <c r="W6" i="2" s="1"/>
  <c r="F9" i="2"/>
  <c r="E9" i="2"/>
  <c r="G9" i="2" l="1"/>
  <c r="I6" i="2" s="1"/>
  <c r="H9" i="2"/>
  <c r="S7" i="2"/>
  <c r="T7" i="2"/>
  <c r="O9" i="2"/>
  <c r="P9" i="2"/>
  <c r="K9" i="2"/>
  <c r="L9" i="2"/>
  <c r="D9" i="2"/>
  <c r="Q8" i="2" l="1"/>
  <c r="I7" i="2"/>
  <c r="M8" i="2"/>
  <c r="R8" i="2"/>
  <c r="N8" i="2"/>
  <c r="J8" i="2"/>
  <c r="I8" i="2"/>
  <c r="I9" i="2" s="1"/>
  <c r="J6" i="2"/>
  <c r="J7" i="2"/>
  <c r="R7" i="2"/>
  <c r="R6" i="2"/>
  <c r="Q7" i="2"/>
  <c r="Q6" i="2"/>
  <c r="N7" i="2"/>
  <c r="N6" i="2"/>
  <c r="M7" i="2"/>
  <c r="M6" i="2"/>
  <c r="X7" i="2"/>
  <c r="T9" i="2"/>
  <c r="W7" i="2"/>
  <c r="S9" i="2"/>
  <c r="J9" i="2" l="1"/>
  <c r="V8" i="2"/>
  <c r="U8" i="2"/>
  <c r="R9" i="2"/>
  <c r="M9" i="2"/>
  <c r="Q9" i="2"/>
  <c r="N9" i="2"/>
  <c r="V7" i="2"/>
  <c r="V6" i="2"/>
  <c r="U7" i="2"/>
  <c r="U6" i="2"/>
  <c r="W9" i="2"/>
  <c r="X9" i="2"/>
  <c r="Y8" i="2" l="1"/>
  <c r="Z8" i="2"/>
  <c r="U9" i="2"/>
  <c r="V9" i="2"/>
  <c r="Z7" i="2"/>
  <c r="Z6" i="2"/>
  <c r="Y7" i="2"/>
  <c r="Y6" i="2"/>
  <c r="Y9" i="2" l="1"/>
  <c r="Z9" i="2"/>
</calcChain>
</file>

<file path=xl/sharedStrings.xml><?xml version="1.0" encoding="utf-8"?>
<sst xmlns="http://schemas.openxmlformats.org/spreadsheetml/2006/main" count="46" uniqueCount="30">
  <si>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</si>
  <si>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</si>
  <si>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</si>
  <si>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</si>
  <si>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</si>
  <si>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</si>
  <si>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</si>
  <si>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</si>
  <si>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</si>
  <si>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</si>
  <si>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</si>
  <si>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</si>
  <si>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</si>
  <si>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</si>
  <si>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RIO BACHE</t>
  </si>
  <si>
    <t>SANTA MARÍA</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</si>
  <si>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</si>
  <si>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</si>
  <si>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</si>
  <si>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</si>
  <si>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</si>
  <si>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</si>
  <si>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</si>
  <si>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Promedio Tasa Crecimiento Prestador</t>
  </si>
  <si>
    <t>AGUAS DEL HUILA S.A E.S.P - SANTA MARÍA</t>
  </si>
  <si>
    <t>AIPE</t>
  </si>
  <si>
    <t>QUALITY FISH S.A.S - RODRIGO SANCHEZ PERDOMO</t>
  </si>
  <si>
    <t>Variación indice de producción industrial junio 2023</t>
  </si>
  <si>
    <t>ÁLVARO HERNANDO SOLANO QUINTERO- PREDIO EL RUBÍ (AGROVETERINARIA LA CAMPIÑA)</t>
  </si>
  <si>
    <t xml:space="preserve">Los usuarios de este tramo, cumplen norma de vertimiento. La E.S.P de Santa María cuenta con sistema de tratamiento de aguas residuales. 
El usuario No Doméstico Qualityo, presenta una carga contaminante mayor a la del Prestador; no obstante se debe revisar la existencia de más información de monitoreos, dado que se registra un caudal vertido igual al caudal ortorgado.
El usuario Predio el Rubí, sobrepasa el caudal del permiso de vertimiento, por lo que la carga proyectada se ajusta a la carga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</si>
</sst>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 #,##0.00_ ;_ * \-#,##0.00_ ;_ * &quot;-&quot;??_ ;_ @_ "/>
    <numFmt numFmtId="165"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0"/>
      <name val="Arial"/>
      <family val="2"/>
    </font>
    <font>
      <sz val="12"/>
      <color theme="1"/>
      <name val="Calibri "/>
    </font>
    <font>
      <b/>
      <sz val="16"/>
      <color rgb="FF000099"/>
      <name val="Arial"/>
      <family val="2"/>
    </font>
    <font>
      <b/>
      <sz val="18"/>
      <color rgb="FF000099"/>
      <name val="Arial"/>
      <family val="2"/>
    </font>
    <font>
      <b/>
      <sz val="14"/>
      <color rgb="FF000099"/>
      <name val="Arial"/>
      <family val="2"/>
    </font>
    <font>
      <sz val="12"/>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9" fillId="0" borderId="0"/>
    <xf numFmtId="164"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36">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6" fillId="0" borderId="2" xfId="1" applyFont="1" applyBorder="1" applyAlignment="1">
      <alignment horizontal="center" vertical="center" wrapText="1"/>
    </xf>
    <xf numFmtId="0" fontId="7" fillId="0" borderId="2" xfId="1" applyFont="1" applyBorder="1" applyAlignment="1">
      <alignment horizontal="center" vertical="center"/>
    </xf>
    <xf numFmtId="0" fontId="8" fillId="0" borderId="2"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vertical="center"/>
    </xf>
    <xf numFmtId="0" fontId="10" fillId="3" borderId="0" xfId="1" applyFont="1" applyFill="1" applyAlignment="1">
      <alignment horizontal="center" vertical="center"/>
    </xf>
    <xf numFmtId="0" fontId="11" fillId="2" borderId="2" xfId="1" applyFont="1" applyFill="1" applyBorder="1" applyAlignment="1">
      <alignment horizontal="center" vertical="center"/>
    </xf>
    <xf numFmtId="0" fontId="13" fillId="2" borderId="0" xfId="1" applyFont="1" applyFill="1" applyAlignment="1">
      <alignment horizontal="center" vertical="center"/>
    </xf>
    <xf numFmtId="0" fontId="7" fillId="0" borderId="2" xfId="1" applyFont="1" applyBorder="1" applyAlignment="1">
      <alignment horizontal="center" vertical="center" wrapText="1"/>
    </xf>
    <xf numFmtId="9" fontId="10" fillId="0" borderId="2" xfId="1" applyNumberFormat="1" applyFont="1" applyBorder="1" applyAlignment="1">
      <alignment horizontal="center" vertical="center"/>
    </xf>
    <xf numFmtId="0" fontId="7" fillId="0" borderId="2" xfId="1" applyFont="1" applyBorder="1" applyAlignment="1">
      <alignment horizontal="left" vertical="center" wrapText="1"/>
    </xf>
    <xf numFmtId="9" fontId="7" fillId="0" borderId="2" xfId="7" applyFont="1" applyBorder="1" applyAlignment="1">
      <alignment horizontal="center" vertical="center"/>
    </xf>
    <xf numFmtId="43" fontId="7" fillId="0" borderId="2" xfId="6" applyFont="1" applyBorder="1" applyAlignment="1">
      <alignment horizontal="center" vertical="center"/>
    </xf>
    <xf numFmtId="43" fontId="11" fillId="2" borderId="2" xfId="1" applyNumberFormat="1" applyFont="1" applyFill="1" applyBorder="1" applyAlignment="1">
      <alignment horizontal="center" vertical="center"/>
    </xf>
    <xf numFmtId="9" fontId="11" fillId="2" borderId="2" xfId="1" applyNumberFormat="1" applyFont="1" applyFill="1" applyBorder="1" applyAlignment="1">
      <alignment horizontal="center" vertical="center"/>
    </xf>
    <xf numFmtId="165" fontId="10" fillId="0" borderId="2" xfId="7" applyNumberFormat="1" applyFont="1" applyBorder="1" applyAlignment="1">
      <alignment horizontal="center" vertical="center"/>
    </xf>
    <xf numFmtId="0" fontId="10" fillId="0" borderId="2" xfId="1" applyFont="1" applyBorder="1" applyAlignment="1">
      <alignment horizontal="left" vertical="center" wrapText="1"/>
    </xf>
    <xf numFmtId="0" fontId="10" fillId="0" borderId="2" xfId="1" applyFont="1" applyFill="1" applyBorder="1" applyAlignment="1">
      <alignment horizontal="left" vertical="center" wrapText="1"/>
    </xf>
    <xf numFmtId="0" fontId="7" fillId="0" borderId="2" xfId="1" applyFont="1" applyBorder="1" applyAlignment="1">
      <alignment horizontal="center" vertical="center" wrapText="1"/>
    </xf>
    <xf numFmtId="3" fontId="14" fillId="0" borderId="2" xfId="8"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0" fillId="4" borderId="0" xfId="1" applyFont="1" applyFill="1" applyAlignment="1">
      <alignment horizontal="center" vertical="center" wrapText="1"/>
    </xf>
    <xf numFmtId="0" fontId="10" fillId="4" borderId="0" xfId="1" applyFont="1" applyFill="1" applyAlignment="1">
      <alignment horizontal="center" vertical="center"/>
    </xf>
    <xf numFmtId="0" fontId="12" fillId="0" borderId="0" xfId="1" applyFont="1" applyAlignment="1">
      <alignment horizontal="center" vertical="center" wrapText="1"/>
    </xf>
    <xf numFmtId="0" fontId="12"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6" fillId="0" borderId="2" xfId="1" applyFont="1" applyBorder="1" applyAlignment="1">
      <alignment horizontal="center" vertical="center" wrapText="1"/>
    </xf>
    <xf numFmtId="0" fontId="4" fillId="0" borderId="2" xfId="1" applyFont="1" applyBorder="1" applyAlignment="1">
      <alignment horizontal="center" vertical="center"/>
    </xf>
    <xf numFmtId="0" fontId="10" fillId="0" borderId="0" xfId="1" applyFont="1" applyBorder="1" applyAlignment="1">
      <alignment vertical="center" wrapText="1"/>
    </xf>
    <xf numFmtId="9" fontId="10" fillId="0" borderId="0" xfId="7" applyFont="1" applyBorder="1" applyAlignment="1">
      <alignment horizontal="center" vertical="center"/>
    </xf>
  </cellXfs>
  <cellStyles count="9">
    <cellStyle name="Millares" xfId="6" builtinId="3"/>
    <cellStyle name="Millares [0] 2" xfId="2"/>
    <cellStyle name="Millares 2" xfId="5"/>
    <cellStyle name="Normal" xfId="0" builtinId="0"/>
    <cellStyle name="Normal 2" xfId="1"/>
    <cellStyle name="Normal 2 2" xfId="4"/>
    <cellStyle name="Normal 3 2" xfId="8"/>
    <cellStyle name="Porcentaje" xfId="7"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zoomScale="60" zoomScaleNormal="60" zoomScaleSheetLayoutView="70" workbookViewId="0">
      <pane xSplit="2" ySplit="5" topLeftCell="C6" activePane="bottomRight" state="frozen"/>
      <selection pane="topRight" activeCell="C1" sqref="C1"/>
      <selection pane="bottomLeft" activeCell="A6" sqref="A6"/>
      <selection pane="bottomRight" activeCell="F18" sqref="F18"/>
    </sheetView>
  </sheetViews>
  <sheetFormatPr baseColWidth="10" defaultColWidth="10" defaultRowHeight="15"/>
  <cols>
    <col min="1" max="1" width="7.5" style="6" customWidth="1"/>
    <col min="2" max="2" width="63.19921875" style="7" customWidth="1"/>
    <col min="3" max="3" width="32.3984375" style="8" customWidth="1"/>
    <col min="4" max="4" width="15.3984375" style="6" customWidth="1"/>
    <col min="5" max="32" width="21.09765625" style="7" customWidth="1"/>
    <col min="33" max="16384" width="10" style="7"/>
  </cols>
  <sheetData>
    <row r="1" spans="1:32" s="2" customFormat="1" ht="31.5" customHeight="1">
      <c r="A1" s="1"/>
      <c r="C1" s="1"/>
      <c r="D1" s="1"/>
    </row>
    <row r="2" spans="1:32" s="2" customFormat="1" ht="42.6" customHeight="1">
      <c r="A2" s="26"/>
      <c r="B2" s="26"/>
      <c r="C2" s="26"/>
      <c r="D2" s="26"/>
      <c r="E2" s="26"/>
      <c r="F2" s="26"/>
      <c r="G2" s="26"/>
      <c r="H2" s="26"/>
      <c r="I2" s="26"/>
      <c r="J2" s="26"/>
    </row>
    <row r="3" spans="1:32" s="2" customFormat="1" ht="33.9" customHeight="1">
      <c r="A3" s="27"/>
      <c r="B3" s="27"/>
      <c r="C3" s="27"/>
      <c r="D3" s="27"/>
      <c r="E3" s="27"/>
      <c r="F3" s="27"/>
      <c r="G3" s="27"/>
      <c r="H3" s="27"/>
      <c r="I3" s="27"/>
      <c r="J3" s="27"/>
    </row>
    <row r="4" spans="1:32" s="2" customFormat="1" ht="56.4" customHeight="1">
      <c r="A4" s="33" t="s">
        <v>0</v>
      </c>
      <c r="B4" s="33" t="s">
        <v>1</v>
      </c>
      <c r="C4" s="33" t="s">
        <v>2</v>
      </c>
      <c r="D4" s="28" t="s">
        <v>3</v>
      </c>
      <c r="E4" s="28" t="s">
        <v>16</v>
      </c>
      <c r="F4" s="28"/>
      <c r="G4" s="29" t="s">
        <v>17</v>
      </c>
      <c r="H4" s="29"/>
      <c r="I4" s="29"/>
      <c r="J4" s="29"/>
      <c r="K4" s="29" t="s">
        <v>18</v>
      </c>
      <c r="L4" s="29"/>
      <c r="M4" s="29"/>
      <c r="N4" s="29"/>
      <c r="O4" s="29" t="s">
        <v>19</v>
      </c>
      <c r="P4" s="29"/>
      <c r="Q4" s="29"/>
      <c r="R4" s="29"/>
      <c r="S4" s="29" t="s">
        <v>20</v>
      </c>
      <c r="T4" s="29"/>
      <c r="U4" s="29"/>
      <c r="V4" s="29"/>
      <c r="W4" s="29" t="s">
        <v>21</v>
      </c>
      <c r="X4" s="29"/>
      <c r="Y4" s="29"/>
      <c r="Z4" s="29"/>
      <c r="AA4" s="3" t="s">
        <v>4</v>
      </c>
      <c r="AB4" s="32" t="s">
        <v>5</v>
      </c>
      <c r="AC4" s="32"/>
      <c r="AD4" s="32"/>
      <c r="AE4" s="32"/>
      <c r="AF4" s="32"/>
    </row>
    <row r="5" spans="1:32" s="2" customFormat="1" ht="43.2" customHeight="1">
      <c r="A5" s="33"/>
      <c r="B5" s="33"/>
      <c r="C5" s="33"/>
      <c r="D5" s="28"/>
      <c r="E5" s="3" t="s">
        <v>6</v>
      </c>
      <c r="F5" s="3" t="s">
        <v>8</v>
      </c>
      <c r="G5" s="3" t="s">
        <v>7</v>
      </c>
      <c r="H5" s="3" t="s">
        <v>9</v>
      </c>
      <c r="I5" s="3" t="s">
        <v>10</v>
      </c>
      <c r="J5" s="3" t="s">
        <v>11</v>
      </c>
      <c r="K5" s="3" t="s">
        <v>7</v>
      </c>
      <c r="L5" s="3" t="s">
        <v>9</v>
      </c>
      <c r="M5" s="3" t="s">
        <v>10</v>
      </c>
      <c r="N5" s="3" t="s">
        <v>11</v>
      </c>
      <c r="O5" s="3" t="s">
        <v>7</v>
      </c>
      <c r="P5" s="3" t="s">
        <v>9</v>
      </c>
      <c r="Q5" s="3" t="s">
        <v>10</v>
      </c>
      <c r="R5" s="3" t="s">
        <v>11</v>
      </c>
      <c r="S5" s="3" t="s">
        <v>6</v>
      </c>
      <c r="T5" s="3" t="s">
        <v>22</v>
      </c>
      <c r="U5" s="3" t="s">
        <v>10</v>
      </c>
      <c r="V5" s="3" t="s">
        <v>11</v>
      </c>
      <c r="W5" s="3" t="s">
        <v>6</v>
      </c>
      <c r="X5" s="3" t="s">
        <v>9</v>
      </c>
      <c r="Y5" s="3" t="s">
        <v>10</v>
      </c>
      <c r="Z5" s="3" t="s">
        <v>11</v>
      </c>
      <c r="AA5" s="3">
        <v>2023</v>
      </c>
      <c r="AB5" s="3">
        <v>2024</v>
      </c>
      <c r="AC5" s="3">
        <v>2025</v>
      </c>
      <c r="AD5" s="3">
        <v>2026</v>
      </c>
      <c r="AE5" s="3">
        <v>2027</v>
      </c>
      <c r="AF5" s="3">
        <v>2028</v>
      </c>
    </row>
    <row r="6" spans="1:32" s="2" customFormat="1" ht="47.25" customHeight="1">
      <c r="A6" s="4">
        <v>1</v>
      </c>
      <c r="B6" s="13" t="s">
        <v>24</v>
      </c>
      <c r="C6" s="11" t="s">
        <v>15</v>
      </c>
      <c r="D6" s="5" t="s">
        <v>12</v>
      </c>
      <c r="E6" s="15">
        <v>28528.778128319995</v>
      </c>
      <c r="F6" s="15">
        <v>21620.123694000002</v>
      </c>
      <c r="G6" s="15">
        <f>E6*1.01</f>
        <v>28814.065909603196</v>
      </c>
      <c r="H6" s="15">
        <f>F6*1.01</f>
        <v>21836.324930940002</v>
      </c>
      <c r="I6" s="14">
        <f>G6/$G$9</f>
        <v>0.43115997547561286</v>
      </c>
      <c r="J6" s="14">
        <f>H6/$H$9</f>
        <v>0.15503030674149215</v>
      </c>
      <c r="K6" s="15">
        <f>G6*1.01</f>
        <v>29102.206568699228</v>
      </c>
      <c r="L6" s="15">
        <f>H6*1.01</f>
        <v>22054.688180249403</v>
      </c>
      <c r="M6" s="14">
        <f>K6/$K$9</f>
        <v>0.43046063404997126</v>
      </c>
      <c r="N6" s="14">
        <f>L6/$L$9</f>
        <v>0.1544714691629234</v>
      </c>
      <c r="O6" s="15">
        <f>K6*1.01</f>
        <v>29393.228634386222</v>
      </c>
      <c r="P6" s="15">
        <f>L6*1.01</f>
        <v>22275.235062051896</v>
      </c>
      <c r="Q6" s="14">
        <f>O6/$O$9</f>
        <v>0.4297550593877757</v>
      </c>
      <c r="R6" s="14">
        <f>P6/$P$9</f>
        <v>0.15391305404070257</v>
      </c>
      <c r="S6" s="15">
        <f>O6*1.01</f>
        <v>29687.160920730083</v>
      </c>
      <c r="T6" s="15">
        <f>P6*1.01</f>
        <v>22497.987412672413</v>
      </c>
      <c r="U6" s="14">
        <f>S6/$S$9</f>
        <v>0.42904333180929549</v>
      </c>
      <c r="V6" s="14">
        <f>T6/$T$9</f>
        <v>0.15335508651673888</v>
      </c>
      <c r="W6" s="15">
        <f>S6*1.01</f>
        <v>29984.032529937384</v>
      </c>
      <c r="X6" s="15">
        <f>T6*1.01</f>
        <v>22722.967286799139</v>
      </c>
      <c r="Y6" s="14">
        <f>W6/$W$9</f>
        <v>0.42832553132845119</v>
      </c>
      <c r="Z6" s="14">
        <f>X6/$X$9</f>
        <v>0.15279759131454004</v>
      </c>
      <c r="AA6" s="4">
        <v>2</v>
      </c>
      <c r="AB6" s="4"/>
      <c r="AC6" s="4"/>
      <c r="AD6" s="4"/>
      <c r="AE6" s="4"/>
      <c r="AF6" s="4"/>
    </row>
    <row r="7" spans="1:32" s="2" customFormat="1" ht="47.25" customHeight="1">
      <c r="A7" s="4">
        <v>2</v>
      </c>
      <c r="B7" s="23" t="s">
        <v>26</v>
      </c>
      <c r="C7" s="11" t="s">
        <v>25</v>
      </c>
      <c r="D7" s="5"/>
      <c r="E7" s="15">
        <v>32171.418863999996</v>
      </c>
      <c r="F7" s="15">
        <v>111974.906736</v>
      </c>
      <c r="G7" s="15">
        <f t="shared" ref="G7:H7" si="0">E7*1.015</f>
        <v>32653.990146959994</v>
      </c>
      <c r="H7" s="15">
        <f t="shared" si="0"/>
        <v>113654.53033703999</v>
      </c>
      <c r="I7" s="14">
        <f>G7/$G$9</f>
        <v>0.48861877511885166</v>
      </c>
      <c r="J7" s="14">
        <f>H7/$H$9</f>
        <v>0.80690760722953936</v>
      </c>
      <c r="K7" s="15">
        <f t="shared" ref="K7:L7" si="1">G7*1.015</f>
        <v>33143.799999164388</v>
      </c>
      <c r="L7" s="15">
        <f t="shared" si="1"/>
        <v>115359.34829209559</v>
      </c>
      <c r="M7" s="14">
        <f>K7/$K$9</f>
        <v>0.49024121689145966</v>
      </c>
      <c r="N7" s="14">
        <f>L7/$L$9</f>
        <v>0.80797914106604574</v>
      </c>
      <c r="O7" s="15">
        <f t="shared" ref="O7:P7" si="2">K7*1.015</f>
        <v>33640.956999151851</v>
      </c>
      <c r="P7" s="15">
        <f t="shared" si="2"/>
        <v>117089.73851647701</v>
      </c>
      <c r="Q7" s="14">
        <f>O7/$O$9</f>
        <v>0.49186061364211225</v>
      </c>
      <c r="R7" s="14">
        <f>P7/$P$9</f>
        <v>0.80904372958110482</v>
      </c>
      <c r="S7" s="15">
        <f t="shared" ref="S7:T7" si="3">O7*1.015</f>
        <v>34145.571354139123</v>
      </c>
      <c r="T7" s="15">
        <f t="shared" si="3"/>
        <v>118846.08459422416</v>
      </c>
      <c r="U7" s="14">
        <f>S7/$S$9</f>
        <v>0.49347695252603518</v>
      </c>
      <c r="V7" s="14">
        <f>T7/$T$9</f>
        <v>0.81010142155457754</v>
      </c>
      <c r="W7" s="15">
        <f t="shared" ref="W7:X7" si="4">S7*1.015</f>
        <v>34657.754924451205</v>
      </c>
      <c r="X7" s="15">
        <f t="shared" si="4"/>
        <v>120628.7758631375</v>
      </c>
      <c r="Y7" s="14">
        <f>W7/$W$9</f>
        <v>0.49509022103164746</v>
      </c>
      <c r="Z7" s="14">
        <f>X7/$X$9</f>
        <v>0.81115226556774755</v>
      </c>
      <c r="AA7" s="4">
        <v>1</v>
      </c>
      <c r="AB7" s="4"/>
      <c r="AC7" s="4"/>
      <c r="AD7" s="4"/>
      <c r="AE7" s="4"/>
      <c r="AF7" s="4"/>
    </row>
    <row r="8" spans="1:32" s="2" customFormat="1" ht="47.25" customHeight="1">
      <c r="A8" s="4">
        <v>3</v>
      </c>
      <c r="B8" s="22" t="s">
        <v>28</v>
      </c>
      <c r="C8" s="21" t="s">
        <v>25</v>
      </c>
      <c r="D8" s="5"/>
      <c r="E8" s="15">
        <v>5321.7</v>
      </c>
      <c r="F8" s="15">
        <v>5321.7</v>
      </c>
      <c r="G8" s="15">
        <v>5361.12</v>
      </c>
      <c r="H8" s="15">
        <v>5361.12</v>
      </c>
      <c r="I8" s="14">
        <f>G8/$G$9</f>
        <v>8.0221249405535544E-2</v>
      </c>
      <c r="J8" s="14">
        <f>H8/$H$9</f>
        <v>3.8062086028968517E-2</v>
      </c>
      <c r="K8" s="15">
        <v>5361.12</v>
      </c>
      <c r="L8" s="15">
        <v>5361.12</v>
      </c>
      <c r="M8" s="14">
        <f>K8/$K$9</f>
        <v>7.9298149058569162E-2</v>
      </c>
      <c r="N8" s="14">
        <f>L8/$L$9</f>
        <v>3.7549389771030846E-2</v>
      </c>
      <c r="O8" s="15">
        <v>5361.12</v>
      </c>
      <c r="P8" s="15">
        <v>5361.12</v>
      </c>
      <c r="Q8" s="14">
        <f>O8/$O$9</f>
        <v>7.8384326970112134E-2</v>
      </c>
      <c r="R8" s="14">
        <f>P8/$P$9</f>
        <v>3.704321637819262E-2</v>
      </c>
      <c r="S8" s="15">
        <v>5361.12</v>
      </c>
      <c r="T8" s="15">
        <v>5361.12</v>
      </c>
      <c r="U8" s="14">
        <f>S8/$S$9</f>
        <v>7.7479715664669338E-2</v>
      </c>
      <c r="V8" s="14">
        <f>T8/$T$9</f>
        <v>3.6543491928683579E-2</v>
      </c>
      <c r="W8" s="15">
        <v>5361.12</v>
      </c>
      <c r="X8" s="15">
        <v>5361.12</v>
      </c>
      <c r="Y8" s="14">
        <f>W8/$W$9</f>
        <v>7.6584247639901473E-2</v>
      </c>
      <c r="Z8" s="14">
        <f>X8/$X$9</f>
        <v>3.6050143117712437E-2</v>
      </c>
      <c r="AA8" s="4"/>
      <c r="AB8" s="4"/>
      <c r="AC8" s="4"/>
      <c r="AD8" s="4"/>
      <c r="AE8" s="4"/>
      <c r="AF8" s="4"/>
    </row>
    <row r="9" spans="1:32" s="10" customFormat="1" ht="40.5" customHeight="1">
      <c r="A9" s="30" t="s">
        <v>14</v>
      </c>
      <c r="B9" s="31"/>
      <c r="C9" s="9" t="s">
        <v>13</v>
      </c>
      <c r="D9" s="9">
        <f>COUNTA(D6:D8)</f>
        <v>1</v>
      </c>
      <c r="E9" s="16">
        <f>SUM(E6:E8)</f>
        <v>66021.896992319991</v>
      </c>
      <c r="F9" s="16">
        <f>SUM(F6:F8)</f>
        <v>138916.73043000003</v>
      </c>
      <c r="G9" s="16">
        <f>SUM(G6:G8)</f>
        <v>66829.176056563185</v>
      </c>
      <c r="H9" s="16">
        <f>SUM(H6:H8)</f>
        <v>140851.97526797999</v>
      </c>
      <c r="I9" s="17">
        <f>SUM(I6:I8)</f>
        <v>1</v>
      </c>
      <c r="J9" s="17">
        <f>SUM(J6:J8)</f>
        <v>1</v>
      </c>
      <c r="K9" s="16">
        <f>SUM(K6:K8)</f>
        <v>67607.126567863612</v>
      </c>
      <c r="L9" s="16">
        <f>SUM(L6:L8)</f>
        <v>142775.156472345</v>
      </c>
      <c r="M9" s="17">
        <f>SUM(M6:M8)</f>
        <v>1</v>
      </c>
      <c r="N9" s="17">
        <f>SUM(N6:N8)</f>
        <v>1</v>
      </c>
      <c r="O9" s="16">
        <f>SUM(O6:O8)</f>
        <v>68395.305633538068</v>
      </c>
      <c r="P9" s="16">
        <f>SUM(P6:P8)</f>
        <v>144726.0935785289</v>
      </c>
      <c r="Q9" s="17">
        <f>SUM(Q6:Q8)</f>
        <v>1</v>
      </c>
      <c r="R9" s="17">
        <f>SUM(R6:R8)</f>
        <v>1</v>
      </c>
      <c r="S9" s="16">
        <f>SUM(S6:S8)</f>
        <v>69193.852274869205</v>
      </c>
      <c r="T9" s="16">
        <f>SUM(T6:T8)</f>
        <v>146705.19200689657</v>
      </c>
      <c r="U9" s="17">
        <f>SUM(U6:U8)</f>
        <v>1</v>
      </c>
      <c r="V9" s="17">
        <f>SUM(V6:V8)</f>
        <v>1</v>
      </c>
      <c r="W9" s="16">
        <f>SUM(W6:W8)</f>
        <v>70002.90745438858</v>
      </c>
      <c r="X9" s="16">
        <f>SUM(X6:X8)</f>
        <v>148712.86314993663</v>
      </c>
      <c r="Y9" s="17">
        <f>SUM(Y6:Y8)</f>
        <v>1.0000000000000002</v>
      </c>
      <c r="Z9" s="17">
        <f>SUM(Z6:Z8)</f>
        <v>1</v>
      </c>
      <c r="AA9" s="9">
        <f>SUM(AA6:AA8)</f>
        <v>3</v>
      </c>
      <c r="AB9" s="9"/>
      <c r="AC9" s="9"/>
      <c r="AD9" s="9"/>
      <c r="AE9" s="9"/>
      <c r="AF9" s="9"/>
    </row>
    <row r="10" spans="1:32" s="2" customFormat="1">
      <c r="A10" s="1"/>
      <c r="D10" s="1"/>
    </row>
    <row r="11" spans="1:32" ht="30">
      <c r="A11" s="24" t="s">
        <v>29</v>
      </c>
      <c r="B11" s="25"/>
      <c r="E11" s="19" t="s">
        <v>23</v>
      </c>
      <c r="F11" s="12">
        <v>1.01E-2</v>
      </c>
    </row>
    <row r="12" spans="1:32" ht="45">
      <c r="A12" s="25"/>
      <c r="B12" s="25"/>
      <c r="E12" s="20" t="s">
        <v>27</v>
      </c>
      <c r="F12" s="18">
        <v>1.4999999999999999E-2</v>
      </c>
    </row>
    <row r="13" spans="1:32" ht="46.8" customHeight="1">
      <c r="A13" s="25"/>
      <c r="B13" s="25"/>
      <c r="E13" s="34"/>
      <c r="F13" s="35"/>
    </row>
    <row r="14" spans="1:32">
      <c r="A14" s="25"/>
      <c r="B14" s="25"/>
    </row>
    <row r="15" spans="1:32">
      <c r="A15" s="25"/>
      <c r="B15" s="25"/>
    </row>
    <row r="16" spans="1:32">
      <c r="A16" s="25"/>
      <c r="B16" s="25"/>
    </row>
    <row r="17" spans="1:2">
      <c r="A17" s="25"/>
      <c r="B17" s="25"/>
    </row>
    <row r="18" spans="1:2">
      <c r="A18" s="25"/>
      <c r="B18" s="25"/>
    </row>
    <row r="19" spans="1:2">
      <c r="A19" s="25"/>
      <c r="B19" s="25"/>
    </row>
  </sheetData>
  <mergeCells count="14">
    <mergeCell ref="W4:Z4"/>
    <mergeCell ref="AB4:AF4"/>
    <mergeCell ref="S4:V4"/>
    <mergeCell ref="O4:R4"/>
    <mergeCell ref="A4:A5"/>
    <mergeCell ref="B4:B5"/>
    <mergeCell ref="C4:C5"/>
    <mergeCell ref="D4:D5"/>
    <mergeCell ref="A11:B19"/>
    <mergeCell ref="A2:J3"/>
    <mergeCell ref="E4:F4"/>
    <mergeCell ref="G4:J4"/>
    <mergeCell ref="K4:N4"/>
    <mergeCell ref="A9:B9"/>
  </mergeCells>
  <pageMargins left="0.7" right="0.7" top="0.75" bottom="0.75" header="0.3" footer="0.3"/>
  <pageSetup scale="15" orientation="landscape" r:id="rId1"/>
  <ignoredErrors>
    <ignoredError sqref="AA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 BACHE-2024-2028</vt:lpstr>
      <vt:lpstr>'CARGAS-RIO BACHE-2024-2028'!Área_de_impresión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2023-11-06T22:13:26Z</dcterms:modified>
</cp:coreProperties>
</file>