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185" windowHeight="7470" tabRatio="685" activeTab="0"/>
  </bookViews>
  <sheets>
    <sheet name="DICIEMBRE 31" sheetId="1" r:id="rId1"/>
    <sheet name="Hoja1" sheetId="2" r:id="rId2"/>
  </sheets>
  <definedNames>
    <definedName name="_xlnm.Print_Titles" localSheetId="0">'DICIEMBRE 31'!$7:$8</definedName>
  </definedNames>
  <calcPr fullCalcOnLoad="1"/>
</workbook>
</file>

<file path=xl/comments1.xml><?xml version="1.0" encoding="utf-8"?>
<comments xmlns="http://schemas.openxmlformats.org/spreadsheetml/2006/main">
  <authors>
    <author>jvargas</author>
  </authors>
  <commentList>
    <comment ref="J172" authorId="0">
      <text>
        <r>
          <rPr>
            <b/>
            <sz val="8"/>
            <rFont val="Tahoma"/>
            <family val="2"/>
          </rPr>
          <t>jvargas:
PROMEDIO FISICO</t>
        </r>
      </text>
    </comment>
  </commentList>
</comments>
</file>

<file path=xl/sharedStrings.xml><?xml version="1.0" encoding="utf-8"?>
<sst xmlns="http://schemas.openxmlformats.org/spreadsheetml/2006/main" count="437" uniqueCount="202">
  <si>
    <t>PROYECTO</t>
  </si>
  <si>
    <t>%</t>
  </si>
  <si>
    <t>INDICADORES DE GESTION</t>
  </si>
  <si>
    <t>UNIDAD DE MEDIDA</t>
  </si>
  <si>
    <t>VIGENCIA (AÑO)</t>
  </si>
  <si>
    <t>PERIODO</t>
  </si>
  <si>
    <t>METAS</t>
  </si>
  <si>
    <t>PRESUPUESTO</t>
  </si>
  <si>
    <t>PROYECTADA</t>
  </si>
  <si>
    <t>EJECUTADA</t>
  </si>
  <si>
    <t>DEFINITIVO ($)</t>
  </si>
  <si>
    <t>COMPROMETIDO ($)</t>
  </si>
  <si>
    <t>POR COMPROMETER ($)</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</si>
  <si>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</si>
  <si>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</si>
  <si>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</si>
  <si>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</si>
  <si>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</si>
  <si>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Ha.</t>
  </si>
  <si>
    <t xml:space="preserve">Unidad  </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</si>
  <si>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</si>
  <si>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</si>
  <si>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</si>
  <si>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</si>
  <si>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</si>
  <si>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Cuenca</t>
  </si>
  <si>
    <t>Plan</t>
  </si>
  <si>
    <t>Ha</t>
  </si>
  <si>
    <t>Proyecto</t>
  </si>
  <si>
    <t>Municipio</t>
  </si>
  <si>
    <t>Red</t>
  </si>
  <si>
    <t>VIATICOS</t>
  </si>
  <si>
    <t>TIQUETES AEREOS</t>
  </si>
  <si>
    <t>FERRETERIA?</t>
  </si>
  <si>
    <t>SUBVENCION TRANSPORTE</t>
  </si>
  <si>
    <t>No. de has de reserva  naturales de la sociedad civil registradas ante PNN u otras instancias regionales o locales; y/o apoyadas con asesoria, asistencia tecnica, capacitación o gestión.</t>
  </si>
  <si>
    <t>PROGRAMA</t>
  </si>
  <si>
    <t>Unidad</t>
  </si>
  <si>
    <t>Programa</t>
  </si>
  <si>
    <t xml:space="preserve">Estudio </t>
  </si>
  <si>
    <t>No. De has adquiridas y administradas para la restauración y conservación de areas naturales</t>
  </si>
  <si>
    <t>No. De areas protegidas con estrategias pedagogicas para promover el conocimiento, la conservación y la protección de los recursos naturales</t>
  </si>
  <si>
    <t>PNR</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</si>
  <si>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</si>
  <si>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</si>
  <si>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</si>
  <si>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</si>
  <si>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</si>
  <si>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</si>
  <si>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</si>
  <si>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</si>
  <si>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</si>
  <si>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</si>
  <si>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</si>
  <si>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</si>
  <si>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</si>
  <si>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</si>
  <si>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</si>
  <si>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</si>
  <si>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</si>
  <si>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 xml:space="preserve">P 2.3: Planificación, Ordenación y Administración del Recurso Hidrico </t>
  </si>
  <si>
    <t>Total de recursos recaudado con referencia al total de recursos facturado por concepto de tasa de uso del agua.</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</si>
  <si>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</si>
  <si>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</si>
  <si>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</si>
  <si>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</si>
  <si>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</si>
  <si>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</si>
  <si>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</si>
  <si>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</si>
  <si>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Red en Operación</t>
  </si>
  <si>
    <t>% de Usuarios Registrados</t>
  </si>
  <si>
    <t>PSMV</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</si>
  <si>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</si>
  <si>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</si>
  <si>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</si>
  <si>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</si>
  <si>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</si>
  <si>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</si>
  <si>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</si>
  <si>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</si>
  <si>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</si>
  <si>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</si>
  <si>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Municipios Asesorados</t>
  </si>
  <si>
    <t>Municipio con Seguimiento</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</si>
  <si>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</si>
  <si>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</si>
  <si>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</si>
  <si>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</si>
  <si>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</si>
  <si>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</si>
  <si>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</si>
  <si>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Consejo</t>
  </si>
  <si>
    <t>Obra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</si>
  <si>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</si>
  <si>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</si>
  <si>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</si>
  <si>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</si>
  <si>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</si>
  <si>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</si>
  <si>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</si>
  <si>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</si>
  <si>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</si>
  <si>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</si>
  <si>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</si>
  <si>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</si>
  <si>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</si>
  <si>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</si>
  <si>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</si>
  <si>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</si>
  <si>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</si>
  <si>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</si>
  <si>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</si>
  <si>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</si>
  <si>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</si>
  <si>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Estrategia</t>
  </si>
  <si>
    <t>Campaña</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</si>
  <si>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</si>
  <si>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</si>
  <si>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</si>
  <si>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</si>
  <si>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</si>
  <si>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Global</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</si>
  <si>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</si>
  <si>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</si>
  <si>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</si>
  <si>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</si>
  <si>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</si>
  <si>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</si>
  <si>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</si>
  <si>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</si>
  <si>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Plan de Medios</t>
  </si>
  <si>
    <t>P 5: CONSTRUCCION DE UNA CULTURA DE CONVIVENCIA DEL HUILENSE CON SU NATURALEZA</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</si>
  <si>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</si>
  <si>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</si>
  <si>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</si>
  <si>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</si>
  <si>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Consejo Operativo</t>
  </si>
  <si>
    <t>No.  De Eventos</t>
  </si>
  <si>
    <t>Nodo</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</si>
  <si>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</si>
  <si>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</si>
  <si>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</si>
  <si>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</si>
  <si>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</si>
  <si>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Gastos de gestión, operación, administración y promoción del proyecto</t>
  </si>
  <si>
    <t>% de ejecucion financiera</t>
  </si>
  <si>
    <t>Proyecto REDD gestionado y en ejecucion</t>
  </si>
  <si>
    <t>PROCEDA apoyados y consolidados</t>
  </si>
  <si>
    <t>No. De Procedas</t>
  </si>
  <si>
    <t>CIDEAS con plan de accion formulado e implementado</t>
  </si>
  <si>
    <t>No. De Cideas</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</si>
  <si>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</si>
  <si>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</si>
  <si>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</si>
  <si>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</si>
  <si>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</si>
  <si>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</si>
  <si>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</si>
  <si>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</si>
  <si>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</si>
  <si>
    <t>No. De hectareas con estudios tecnicos y procesos de socialización tendientes a la declaratoria de areas protegidas (PNM Acevedo, Páramo de las Oseras, Serrania de Peñas Blancas, Serrania de Minas y zona aledaña PNR Cerro Páramo de Miraflores)</t>
  </si>
  <si>
    <t>No. De areas naturales protegidas con evalución ecologica y/o investigación en biodiversidad y ecosistemas</t>
  </si>
  <si>
    <t>No. De has vinculadas a la estrategia de lucha contra la desertificación en zonas secas del departametno</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</si>
  <si>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</si>
  <si>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</si>
  <si>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</si>
  <si>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Empresas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</si>
  <si>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</si>
  <si>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POMCH y/o PMA</t>
  </si>
  <si>
    <t>Esquema piloto de Pago por Servicios Ambientales para la Cuenca del Rio Las Ceibas</t>
  </si>
  <si>
    <t>Esquema PSA</t>
  </si>
  <si>
    <t>Estrategia de educación ambiental para la conservación y uso eficiente del recurso hídrico</t>
  </si>
  <si>
    <t>Formulación de planes de ordenación del recurso hídrico</t>
  </si>
  <si>
    <t xml:space="preserve">Municipio apoyado para la formulación e implementación estrategia de gestión ambiental como ciudad sostenible </t>
  </si>
  <si>
    <t>Municipio apoyado (Neiva)</t>
  </si>
  <si>
    <t>Diseño y adopción del sistema de gestión de seguridad industrial y salud ocupacional</t>
  </si>
  <si>
    <t>Actualización de la plataforma tecnologica con los estandares exigidos para la implementación de la estrategia gobierno en linea</t>
  </si>
  <si>
    <t>Estrategia de formación ambiental para niños pertenecientes a etnias indigenas formuladas e implementadas</t>
  </si>
  <si>
    <t>No etnias indigenas formadas</t>
  </si>
  <si>
    <t>Proyecto piloto para la reducción del consumo de energia y/o estrategias de desarrollo bajo en carbono</t>
  </si>
  <si>
    <t>Estrategia de educacion ambiental para el area urbana formulada</t>
  </si>
  <si>
    <t xml:space="preserve">Estudios para el conocimiento de los efectos potenciales del cambio climatico como herramienta para la toma de decisiones </t>
  </si>
  <si>
    <t>No. Estudios</t>
  </si>
  <si>
    <t>No. De has de areas protegidas con inventario de predios y monitoreo del cambio de coberturas</t>
  </si>
  <si>
    <t xml:space="preserve"> </t>
  </si>
  <si>
    <t>Plan de accion departamental de cambio climatico de la Región Andina</t>
  </si>
  <si>
    <t>Elaboración de Mapas de Ruido y formulación de Planes de Descontaminación en los municipios de Neiva y Pitalito</t>
  </si>
  <si>
    <t>P 6: ADAPTACION Y MITIGACIÓN AL CAMBIO CLIMÁTICO</t>
  </si>
  <si>
    <t>Versión: 2</t>
  </si>
  <si>
    <t>Fecha: 09 Abr 14</t>
  </si>
  <si>
    <t>INFORME DE EJECUCION PLAN DE ACCION</t>
  </si>
  <si>
    <t>PRESUPUESTO APROPIADO PLAN DE ACCION VIGENCIA 2014</t>
  </si>
  <si>
    <t>VALOR TOTAL COMPROMETIDO PLAN DE ACCION VIGENCIA 2014</t>
  </si>
  <si>
    <t>INDICE GLOBAL DE EJECUCION FINANCIERA PLAN DE ACCION 2014</t>
  </si>
  <si>
    <t>No. De ecosistemas compartidos planificados y gestionados con la participación de la Corporación (SIRAP Macizo, CEERCCO, Ecoregión Valle Seco del Magdalena)</t>
  </si>
  <si>
    <t xml:space="preserve">Elaboracion, socializacion y aplicación del estudio regional del agua para el departamento del Huila. </t>
  </si>
  <si>
    <t>A DICIEMBRE 31</t>
  </si>
  <si>
    <t>25100000+25692258</t>
  </si>
  <si>
    <t>Fuente Hídrica</t>
  </si>
  <si>
    <t>Formulación  del Plan General de Ordenacion Forestal</t>
  </si>
  <si>
    <t>No. de has. de ecosistemas estratégicos (Zonas Secas) con plan de manejo u ordenación en ejecución ( Tatacoa)</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</si>
</sst>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0_);_(* \(#,##0\);_(* &quot;-&quot;??_);_(@_)"/>
    <numFmt numFmtId="195" formatCode="0.0%"/>
    <numFmt numFmtId="196" formatCode="#,##0;[Red]#,##0"/>
    <numFmt numFmtId="197" formatCode="&quot;$&quot;\ #,##0;[Red]&quot;$&quot;\ #,##0"/>
    <numFmt numFmtId="198" formatCode="#,##0.0"/>
    <numFmt numFmtId="199" formatCode="0.000%"/>
    <numFmt numFmtId="200" formatCode="0.0000000"/>
    <numFmt numFmtId="201" formatCode="0.000000"/>
    <numFmt numFmtId="202" formatCode="0.00000"/>
    <numFmt numFmtId="203" formatCode="0.0000"/>
    <numFmt numFmtId="204" formatCode="0.000"/>
    <numFmt numFmtId="205" formatCode="0.0"/>
    <numFmt numFmtId="206" formatCode="_(* #,##0.0_);_(* \(#,##0.0\);_(* &quot;-&quot;??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00"/>
    <numFmt numFmtId="212" formatCode="#,##0.0000"/>
    <numFmt numFmtId="213" formatCode="0.000000000"/>
    <numFmt numFmtId="214" formatCode="0.00000000"/>
    <numFmt numFmtId="215" formatCode="#,##0.0;[Red]#,##0.0"/>
    <numFmt numFmtId="216" formatCode="#,##0.00;[Red]#,##0.00"/>
    <numFmt numFmtId="217" formatCode="&quot;$&quot;\ #,##0"/>
    <numFmt numFmtId="218" formatCode="&quot;$&quot;#,##0"/>
    <numFmt numFmtId="219" formatCode="0.0000000000"/>
    <numFmt numFmtId="220" formatCode="0.00000000000"/>
  </numFmts>
  <fonts count="65">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8"/>
      <name val="Arial"/>
      <family val="2"/>
    </font>
    <font>
      <sz val="12"/>
      <color indexed="8"/>
      <name val="Arial"/>
      <family val="2"/>
    </font>
    <font>
      <b/>
      <sz val="13"/>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sz val="12"/>
      <color indexed="10"/>
      <name val="Arial"/>
      <family val="2"/>
    </font>
    <font>
      <b/>
      <sz val="14"/>
      <color indexed="8"/>
      <name val="Arial"/>
      <family val="2"/>
    </font>
    <font>
      <b/>
      <sz val="10"/>
      <color indexed="63"/>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Arial"/>
      <family val="2"/>
    </font>
    <font>
      <sz val="12"/>
      <color rgb="FFFF0000"/>
      <name val="Arial"/>
      <family val="2"/>
    </font>
    <font>
      <b/>
      <sz val="14"/>
      <color theme="1"/>
      <name val="Arial"/>
      <family val="2"/>
    </font>
    <font>
      <sz val="12"/>
      <color theme="1"/>
      <name val="Arial"/>
      <family val="2"/>
    </font>
    <font>
      <b/>
      <sz val="10"/>
      <color rgb="FF222222"/>
      <name val="Arial"/>
      <family val="2"/>
    </font>
    <font>
      <sz val="10"/>
      <color rgb="FF222222"/>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color indexed="63"/>
      </left>
      <right style="thin"/>
      <top style="thin"/>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91">
    <xf numFmtId="0" fontId="0" fillId="0" borderId="0" xfId="0" applyAlignment="1">
      <alignment/>
    </xf>
    <xf numFmtId="0" fontId="2" fillId="33" borderId="0" xfId="0" applyFont="1" applyFill="1" applyAlignment="1">
      <alignment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3" fontId="2" fillId="0" borderId="0" xfId="0" applyNumberFormat="1" applyFont="1" applyFill="1" applyAlignment="1">
      <alignment vertical="center" wrapText="1"/>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9" fillId="37" borderId="10" xfId="0" applyNumberFormat="1" applyFont="1" applyFill="1" applyBorder="1" applyAlignment="1">
      <alignment/>
    </xf>
    <xf numFmtId="3" fontId="9" fillId="37"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4"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Fill="1" applyAlignment="1">
      <alignment horizontal="center"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7" borderId="10" xfId="0" applyNumberFormat="1" applyFont="1" applyFill="1" applyBorder="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7" borderId="10" xfId="0" applyNumberFormat="1" applyFont="1" applyFill="1" applyBorder="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4"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7" borderId="10" xfId="0" applyNumberFormat="1" applyFont="1" applyFill="1" applyBorder="1" applyAlignment="1">
      <alignment vertical="center" wrapText="1"/>
    </xf>
    <xf numFmtId="3" fontId="10" fillId="36" borderId="0" xfId="0" applyNumberFormat="1" applyFont="1" applyFill="1" applyAlignment="1">
      <alignment vertical="center" wrapText="1"/>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10" fillId="38" borderId="0" xfId="0" applyNumberFormat="1" applyFont="1" applyFill="1" applyAlignment="1">
      <alignment vertical="center" wrapText="1"/>
    </xf>
    <xf numFmtId="3" fontId="5" fillId="0" borderId="0" xfId="0" applyNumberFormat="1" applyFont="1" applyFill="1" applyAlignment="1">
      <alignment vertical="center" wrapText="1"/>
    </xf>
    <xf numFmtId="3" fontId="9" fillId="36" borderId="10" xfId="0" applyNumberFormat="1" applyFont="1" applyFill="1" applyBorder="1" applyAlignment="1">
      <alignment vertical="center" wrapText="1"/>
    </xf>
    <xf numFmtId="3" fontId="9" fillId="38"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5"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3" fontId="5" fillId="36" borderId="0" xfId="0" applyNumberFormat="1" applyFont="1" applyFill="1" applyBorder="1" applyAlignment="1">
      <alignment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wrapText="1"/>
    </xf>
    <xf numFmtId="0" fontId="0" fillId="0" borderId="13" xfId="0" applyFont="1" applyBorder="1" applyAlignment="1">
      <alignment/>
    </xf>
    <xf numFmtId="0" fontId="2" fillId="33" borderId="13" xfId="0" applyFont="1" applyFill="1" applyBorder="1" applyAlignment="1">
      <alignment vertical="center" wrapText="1"/>
    </xf>
    <xf numFmtId="4" fontId="3" fillId="39" borderId="14"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95" fontId="11"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justify" vertical="center" wrapText="1"/>
    </xf>
    <xf numFmtId="0" fontId="10" fillId="40" borderId="10" xfId="0" applyFont="1" applyFill="1" applyBorder="1" applyAlignment="1">
      <alignment horizontal="justify"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1" fillId="39" borderId="10" xfId="0" applyNumberFormat="1" applyFont="1" applyFill="1" applyBorder="1" applyAlignment="1">
      <alignment horizontal="center" vertical="center" wrapText="1"/>
    </xf>
    <xf numFmtId="0" fontId="10" fillId="40" borderId="10" xfId="0" applyFont="1" applyFill="1" applyBorder="1" applyAlignment="1">
      <alignment vertical="center" wrapText="1"/>
    </xf>
    <xf numFmtId="0" fontId="10" fillId="0" borderId="10" xfId="0" applyFont="1" applyBorder="1" applyAlignment="1">
      <alignment horizontal="center" vertical="center" wrapText="1"/>
    </xf>
    <xf numFmtId="0" fontId="10" fillId="4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3" fontId="11" fillId="39" borderId="15" xfId="0" applyNumberFormat="1" applyFont="1" applyFill="1" applyBorder="1" applyAlignment="1">
      <alignment horizontal="center" vertical="center" wrapText="1"/>
    </xf>
    <xf numFmtId="0" fontId="10" fillId="0" borderId="10" xfId="0" applyFont="1" applyFill="1" applyBorder="1" applyAlignment="1">
      <alignment horizontal="justify"/>
    </xf>
    <xf numFmtId="0" fontId="10" fillId="0" borderId="10" xfId="0" applyFont="1" applyFill="1" applyBorder="1" applyAlignment="1">
      <alignment horizontal="justify" wrapText="1"/>
    </xf>
    <xf numFmtId="0" fontId="17" fillId="0" borderId="10" xfId="0" applyFont="1" applyFill="1" applyBorder="1" applyAlignment="1">
      <alignment horizontal="justify" vertical="center" wrapText="1"/>
    </xf>
    <xf numFmtId="0" fontId="17" fillId="40" borderId="10" xfId="0"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196" fontId="8" fillId="0" borderId="10"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wrapText="1"/>
    </xf>
    <xf numFmtId="196"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vertical="center" wrapText="1"/>
    </xf>
    <xf numFmtId="1" fontId="8" fillId="0" borderId="10" xfId="0" applyNumberFormat="1" applyFont="1" applyFill="1" applyBorder="1" applyAlignment="1">
      <alignment horizontal="center" vertical="center" wrapText="1"/>
    </xf>
    <xf numFmtId="0" fontId="7" fillId="39" borderId="16" xfId="0" applyFont="1" applyFill="1" applyBorder="1" applyAlignment="1">
      <alignment vertical="center" wrapText="1"/>
    </xf>
    <xf numFmtId="0" fontId="7" fillId="39" borderId="17" xfId="0" applyFont="1" applyFill="1" applyBorder="1" applyAlignment="1">
      <alignment vertical="center" wrapText="1"/>
    </xf>
    <xf numFmtId="0" fontId="7" fillId="39" borderId="18" xfId="0" applyFont="1" applyFill="1" applyBorder="1" applyAlignment="1">
      <alignment vertical="center" wrapText="1"/>
    </xf>
    <xf numFmtId="9" fontId="13" fillId="0" borderId="10" xfId="0" applyNumberFormat="1" applyFont="1" applyFill="1" applyBorder="1" applyAlignment="1">
      <alignment horizontal="right" vertical="center" wrapText="1"/>
    </xf>
    <xf numFmtId="1" fontId="8" fillId="0" borderId="19" xfId="0" applyNumberFormat="1" applyFont="1" applyFill="1" applyBorder="1" applyAlignment="1">
      <alignment horizontal="center" vertical="center" wrapText="1"/>
    </xf>
    <xf numFmtId="3" fontId="58" fillId="0" borderId="10" xfId="0" applyNumberFormat="1" applyFont="1" applyFill="1" applyBorder="1" applyAlignment="1">
      <alignment horizontal="right" vertical="center" wrapText="1"/>
    </xf>
    <xf numFmtId="196" fontId="58" fillId="0" borderId="10" xfId="0" applyNumberFormat="1" applyFont="1" applyFill="1" applyBorder="1" applyAlignment="1">
      <alignment horizontal="right" vertical="center" wrapText="1"/>
    </xf>
    <xf numFmtId="3" fontId="59" fillId="0" borderId="10" xfId="0" applyNumberFormat="1" applyFont="1" applyFill="1" applyBorder="1" applyAlignment="1">
      <alignment horizontal="right" vertical="center" wrapText="1"/>
    </xf>
    <xf numFmtId="3" fontId="60" fillId="0" borderId="10" xfId="0" applyNumberFormat="1" applyFont="1" applyFill="1" applyBorder="1" applyAlignment="1">
      <alignment horizontal="right" vertical="center" wrapText="1"/>
    </xf>
    <xf numFmtId="9" fontId="60" fillId="0" borderId="10" xfId="0" applyNumberFormat="1" applyFont="1" applyFill="1" applyBorder="1" applyAlignment="1">
      <alignment horizontal="right" vertical="center" wrapText="1"/>
    </xf>
    <xf numFmtId="196" fontId="58" fillId="0" borderId="10" xfId="0" applyNumberFormat="1" applyFont="1" applyFill="1" applyBorder="1" applyAlignment="1">
      <alignment horizontal="center" vertical="center" wrapText="1"/>
    </xf>
    <xf numFmtId="3" fontId="58" fillId="0" borderId="10" xfId="0" applyNumberFormat="1" applyFont="1" applyFill="1" applyBorder="1" applyAlignment="1">
      <alignment vertical="center" wrapText="1"/>
    </xf>
    <xf numFmtId="3" fontId="61" fillId="0" borderId="10" xfId="0" applyNumberFormat="1" applyFont="1" applyFill="1" applyBorder="1" applyAlignment="1">
      <alignment horizontal="right" vertical="center" wrapText="1"/>
    </xf>
    <xf numFmtId="0" fontId="61" fillId="0" borderId="10" xfId="0" applyFont="1" applyBorder="1" applyAlignment="1">
      <alignment horizontal="center" vertical="center"/>
    </xf>
    <xf numFmtId="1" fontId="61" fillId="0" borderId="10" xfId="0" applyNumberFormat="1" applyFont="1" applyBorder="1" applyAlignment="1">
      <alignment horizontal="center" vertical="center"/>
    </xf>
    <xf numFmtId="0" fontId="61"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9" fontId="13" fillId="0" borderId="20" xfId="0" applyNumberFormat="1" applyFont="1" applyFill="1" applyBorder="1" applyAlignment="1">
      <alignment horizontal="right" vertical="center" wrapText="1"/>
    </xf>
    <xf numFmtId="0" fontId="9" fillId="0" borderId="10" xfId="0" applyFont="1" applyFill="1" applyBorder="1" applyAlignment="1">
      <alignment horizontal="justify" vertical="top" wrapText="1"/>
    </xf>
    <xf numFmtId="3" fontId="8" fillId="41"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218" fontId="8" fillId="0" borderId="10" xfId="0" applyNumberFormat="1" applyFont="1" applyFill="1" applyBorder="1" applyAlignment="1">
      <alignment vertical="center" wrapText="1"/>
    </xf>
    <xf numFmtId="0" fontId="19" fillId="0" borderId="10" xfId="0" applyFont="1" applyFill="1" applyBorder="1" applyAlignment="1">
      <alignment horizontal="justify" vertical="center" wrapText="1"/>
    </xf>
    <xf numFmtId="217" fontId="10" fillId="0" borderId="0" xfId="0" applyNumberFormat="1" applyFont="1" applyFill="1" applyAlignment="1">
      <alignment vertical="center" wrapText="1"/>
    </xf>
    <xf numFmtId="4" fontId="9" fillId="0" borderId="0" xfId="0" applyNumberFormat="1" applyFont="1" applyFill="1" applyAlignment="1">
      <alignment horizontal="right" vertical="center" wrapText="1"/>
    </xf>
    <xf numFmtId="4" fontId="3" fillId="42" borderId="10" xfId="0" applyNumberFormat="1" applyFont="1" applyFill="1" applyBorder="1" applyAlignment="1">
      <alignment horizontal="center" vertical="center" wrapText="1"/>
    </xf>
    <xf numFmtId="4" fontId="11" fillId="42" borderId="10" xfId="0" applyNumberFormat="1" applyFont="1" applyFill="1" applyBorder="1" applyAlignment="1">
      <alignment horizontal="center" vertical="center" wrapText="1"/>
    </xf>
    <xf numFmtId="4" fontId="11" fillId="42" borderId="15" xfId="0" applyNumberFormat="1" applyFont="1" applyFill="1" applyBorder="1" applyAlignment="1">
      <alignment horizontal="center" vertical="center" wrapText="1"/>
    </xf>
    <xf numFmtId="3" fontId="58" fillId="0" borderId="10" xfId="0" applyNumberFormat="1" applyFont="1" applyFill="1" applyBorder="1" applyAlignment="1">
      <alignment horizontal="center" vertical="center" wrapText="1"/>
    </xf>
    <xf numFmtId="3" fontId="3" fillId="42" borderId="10" xfId="0" applyNumberFormat="1" applyFont="1" applyFill="1" applyBorder="1" applyAlignment="1">
      <alignment horizontal="center" vertical="center" wrapText="1"/>
    </xf>
    <xf numFmtId="0" fontId="62" fillId="0" borderId="0" xfId="0" applyFont="1" applyAlignment="1">
      <alignment wrapText="1"/>
    </xf>
    <xf numFmtId="0" fontId="63" fillId="0" borderId="0" xfId="0" applyFont="1" applyAlignment="1">
      <alignment wrapText="1"/>
    </xf>
    <xf numFmtId="3" fontId="11" fillId="42" borderId="10" xfId="0" applyNumberFormat="1" applyFont="1" applyFill="1" applyBorder="1" applyAlignment="1">
      <alignment horizontal="center" vertical="center" wrapText="1"/>
    </xf>
    <xf numFmtId="3" fontId="11" fillId="39" borderId="14"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3" fontId="10" fillId="0" borderId="10" xfId="48" applyNumberFormat="1" applyFont="1" applyFill="1" applyBorder="1" applyAlignment="1">
      <alignment vertical="center" wrapText="1"/>
    </xf>
    <xf numFmtId="2" fontId="8" fillId="0" borderId="0" xfId="0" applyNumberFormat="1" applyFont="1" applyFill="1" applyAlignment="1">
      <alignment vertical="center" wrapText="1"/>
    </xf>
    <xf numFmtId="0" fontId="61" fillId="0" borderId="10" xfId="0" applyFont="1" applyFill="1" applyBorder="1" applyAlignment="1">
      <alignment horizontal="center" vertical="center"/>
    </xf>
    <xf numFmtId="9" fontId="2" fillId="0" borderId="0" xfId="54" applyFont="1" applyFill="1" applyAlignment="1">
      <alignment vertical="center" wrapText="1"/>
    </xf>
    <xf numFmtId="0" fontId="6" fillId="39" borderId="21" xfId="0" applyFont="1" applyFill="1" applyBorder="1" applyAlignment="1">
      <alignment horizontal="center" vertical="center" wrapText="1"/>
    </xf>
    <xf numFmtId="0" fontId="6" fillId="39" borderId="22" xfId="0" applyFont="1" applyFill="1" applyBorder="1" applyAlignment="1">
      <alignment horizontal="center" vertical="center" wrapText="1"/>
    </xf>
    <xf numFmtId="0" fontId="6" fillId="39" borderId="13"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39" borderId="13"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3" fillId="39" borderId="10"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42"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11" fillId="42"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0" fontId="18" fillId="0" borderId="10" xfId="0" applyFont="1" applyFill="1" applyBorder="1" applyAlignment="1">
      <alignment horizontal="center" vertical="top" wrapText="1"/>
    </xf>
    <xf numFmtId="4" fontId="3" fillId="39" borderId="10" xfId="0" applyNumberFormat="1" applyFont="1" applyFill="1" applyBorder="1" applyAlignment="1">
      <alignment horizontal="center" vertical="center" wrapText="1"/>
    </xf>
    <xf numFmtId="4" fontId="3" fillId="39" borderId="14" xfId="0" applyNumberFormat="1" applyFont="1" applyFill="1" applyBorder="1" applyAlignment="1">
      <alignment horizontal="center" vertical="center" wrapText="1"/>
    </xf>
    <xf numFmtId="0" fontId="18" fillId="0" borderId="23" xfId="0"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25" xfId="0" applyFont="1" applyFill="1" applyBorder="1" applyAlignment="1">
      <alignment horizontal="center" vertical="top" wrapText="1"/>
    </xf>
    <xf numFmtId="3" fontId="13" fillId="0" borderId="14" xfId="0" applyNumberFormat="1" applyFont="1" applyFill="1" applyBorder="1" applyAlignment="1">
      <alignment horizontal="right" vertical="center" wrapText="1"/>
    </xf>
    <xf numFmtId="0" fontId="8" fillId="0" borderId="14" xfId="0" applyFont="1" applyBorder="1" applyAlignment="1">
      <alignment/>
    </xf>
    <xf numFmtId="0" fontId="18" fillId="0" borderId="15" xfId="0" applyFont="1" applyFill="1" applyBorder="1" applyAlignment="1">
      <alignment horizontal="left" vertical="center" wrapText="1"/>
    </xf>
    <xf numFmtId="3" fontId="18" fillId="0" borderId="10" xfId="0" applyNumberFormat="1" applyFont="1" applyFill="1" applyBorder="1" applyAlignment="1">
      <alignment horizontal="left" vertical="center" wrapText="1"/>
    </xf>
    <xf numFmtId="0" fontId="3" fillId="39" borderId="13" xfId="0" applyFont="1" applyFill="1" applyBorder="1" applyAlignment="1">
      <alignment horizontal="center" vertical="center" wrapText="1"/>
    </xf>
    <xf numFmtId="0" fontId="3" fillId="42" borderId="10" xfId="0" applyFont="1" applyFill="1" applyBorder="1" applyAlignment="1">
      <alignment horizontal="center" vertical="center" wrapText="1"/>
    </xf>
    <xf numFmtId="0" fontId="18" fillId="0" borderId="26"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1" fillId="39" borderId="15"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7" fillId="0" borderId="26" xfId="0" applyFont="1" applyFill="1" applyBorder="1" applyAlignment="1">
      <alignment/>
    </xf>
    <xf numFmtId="0" fontId="7" fillId="0" borderId="10" xfId="0" applyFont="1" applyFill="1" applyBorder="1" applyAlignment="1">
      <alignment/>
    </xf>
    <xf numFmtId="0" fontId="7" fillId="0" borderId="15" xfId="0" applyFont="1" applyFill="1" applyBorder="1" applyAlignment="1">
      <alignment/>
    </xf>
    <xf numFmtId="3" fontId="18" fillId="0" borderId="19" xfId="0" applyNumberFormat="1" applyFont="1" applyFill="1" applyBorder="1" applyAlignment="1">
      <alignment horizontal="left" vertical="center" wrapText="1"/>
    </xf>
    <xf numFmtId="0" fontId="11" fillId="42" borderId="15" xfId="0" applyFont="1" applyFill="1" applyBorder="1" applyAlignment="1">
      <alignment horizontal="center" vertical="center" wrapText="1"/>
    </xf>
    <xf numFmtId="0" fontId="11" fillId="39" borderId="13" xfId="0" applyFont="1" applyFill="1" applyBorder="1" applyAlignment="1">
      <alignment horizontal="center" vertical="center" wrapText="1"/>
    </xf>
    <xf numFmtId="3" fontId="13" fillId="0" borderId="14" xfId="0" applyNumberFormat="1" applyFont="1" applyFill="1" applyBorder="1" applyAlignment="1">
      <alignment horizontal="center" vertical="center" wrapText="1"/>
    </xf>
    <xf numFmtId="0" fontId="18" fillId="0" borderId="27" xfId="0" applyFont="1" applyFill="1" applyBorder="1" applyAlignment="1">
      <alignment horizontal="center" vertical="top" wrapText="1"/>
    </xf>
    <xf numFmtId="0" fontId="18" fillId="0" borderId="28" xfId="0" applyFont="1" applyFill="1" applyBorder="1" applyAlignment="1">
      <alignment horizontal="center" vertical="top" wrapText="1"/>
    </xf>
    <xf numFmtId="0" fontId="18" fillId="0" borderId="11" xfId="0" applyFont="1" applyFill="1" applyBorder="1" applyAlignment="1">
      <alignment horizontal="center" vertical="top" wrapText="1"/>
    </xf>
    <xf numFmtId="3" fontId="13" fillId="0" borderId="10" xfId="0" applyNumberFormat="1" applyFont="1" applyFill="1" applyBorder="1" applyAlignment="1">
      <alignment horizontal="right" vertical="center" wrapText="1"/>
    </xf>
    <xf numFmtId="0" fontId="11" fillId="42" borderId="19" xfId="0" applyFont="1" applyFill="1" applyBorder="1" applyAlignment="1">
      <alignment horizontal="center" vertical="center" wrapText="1"/>
    </xf>
    <xf numFmtId="0" fontId="11" fillId="39" borderId="19" xfId="0" applyFont="1" applyFill="1" applyBorder="1" applyAlignment="1">
      <alignment horizontal="center" vertical="center" wrapText="1"/>
    </xf>
    <xf numFmtId="0" fontId="18" fillId="39" borderId="13" xfId="0" applyFont="1" applyFill="1" applyBorder="1" applyAlignment="1">
      <alignment horizontal="left" vertical="justify" wrapText="1"/>
    </xf>
    <xf numFmtId="0" fontId="18" fillId="39" borderId="10" xfId="0" applyFont="1" applyFill="1" applyBorder="1" applyAlignment="1">
      <alignment horizontal="left" vertical="justify" wrapText="1"/>
    </xf>
    <xf numFmtId="3" fontId="13" fillId="0" borderId="29" xfId="0" applyNumberFormat="1" applyFont="1" applyFill="1" applyBorder="1" applyAlignment="1">
      <alignment horizontal="right" vertical="center" wrapText="1"/>
    </xf>
    <xf numFmtId="0" fontId="18" fillId="39" borderId="23" xfId="0" applyFont="1" applyFill="1" applyBorder="1" applyAlignment="1">
      <alignment horizontal="left" vertical="justify" wrapText="1"/>
    </xf>
    <xf numFmtId="0" fontId="18" fillId="39" borderId="15" xfId="0" applyFont="1" applyFill="1" applyBorder="1" applyAlignment="1">
      <alignment horizontal="left" vertical="justify" wrapText="1"/>
    </xf>
    <xf numFmtId="0" fontId="18" fillId="39" borderId="30" xfId="0" applyFont="1" applyFill="1" applyBorder="1" applyAlignment="1">
      <alignment horizontal="left" vertical="center" wrapText="1"/>
    </xf>
    <xf numFmtId="0" fontId="18" fillId="39" borderId="31" xfId="0" applyFont="1" applyFill="1" applyBorder="1" applyAlignment="1">
      <alignment horizontal="left" vertical="center" wrapText="1"/>
    </xf>
    <xf numFmtId="0" fontId="18" fillId="39" borderId="32"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8" fillId="0" borderId="33" xfId="0" applyFont="1" applyFill="1" applyBorder="1" applyAlignment="1">
      <alignment horizontal="center" vertical="top" wrapText="1"/>
    </xf>
    <xf numFmtId="0" fontId="18" fillId="0" borderId="19"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9"/>
  <sheetViews>
    <sheetView tabSelected="1" zoomScale="70" zoomScaleNormal="70" zoomScalePageLayoutView="0" workbookViewId="0" topLeftCell="A1">
      <selection activeCell="C9" sqref="C9"/>
    </sheetView>
  </sheetViews>
  <sheetFormatPr defaultColWidth="11.421875" defaultRowHeight="12.75"/>
  <cols>
    <col min="1" max="1" width="28.8515625" style="1" customWidth="1"/>
    <col min="2" max="2" width="24.7109375" style="108" customWidth="1"/>
    <col min="3" max="3" width="62.421875" style="1" customWidth="1"/>
    <col min="4" max="4" width="18.421875" style="1" customWidth="1"/>
    <col min="5" max="5" width="21.00390625" style="7" customWidth="1"/>
    <col min="6" max="6" width="17.57421875" style="7" customWidth="1"/>
    <col min="7" max="7" width="24.140625" style="116" customWidth="1"/>
    <col min="8" max="8" width="25.140625" style="8" customWidth="1"/>
    <col min="9" max="9" width="25.7109375" style="8" customWidth="1"/>
    <col min="10" max="10" width="18.421875" style="5" hidden="1" customWidth="1"/>
    <col min="11" max="11" width="17.00390625" style="6" hidden="1" customWidth="1"/>
    <col min="12" max="13" width="14.421875" style="41" hidden="1" customWidth="1"/>
    <col min="14" max="14" width="14.421875" style="42" hidden="1" customWidth="1"/>
    <col min="15" max="16" width="14.421875" style="31" hidden="1" customWidth="1"/>
    <col min="17" max="18" width="0" style="1" hidden="1" customWidth="1"/>
    <col min="19" max="19" width="11.7109375" style="1" bestFit="1" customWidth="1"/>
    <col min="20" max="20" width="32.28125" style="1" customWidth="1"/>
    <col min="21" max="16384" width="11.421875" style="1" customWidth="1"/>
  </cols>
  <sheetData>
    <row r="1" spans="1:16" s="28" customFormat="1" ht="34.5" customHeight="1">
      <c r="A1" s="131" t="s">
        <v>191</v>
      </c>
      <c r="B1" s="132"/>
      <c r="C1" s="132"/>
      <c r="D1" s="132"/>
      <c r="E1" s="132"/>
      <c r="F1" s="132"/>
      <c r="G1" s="132"/>
      <c r="H1" s="132"/>
      <c r="I1" s="92" t="s">
        <v>13</v>
      </c>
      <c r="J1" s="26"/>
      <c r="K1" s="27"/>
      <c r="L1" s="10"/>
      <c r="M1" s="10"/>
      <c r="N1" s="11"/>
      <c r="O1" s="16"/>
      <c r="P1" s="16"/>
    </row>
    <row r="2" spans="1:16" s="28" customFormat="1" ht="28.5" customHeight="1">
      <c r="A2" s="133"/>
      <c r="B2" s="134"/>
      <c r="C2" s="134"/>
      <c r="D2" s="134"/>
      <c r="E2" s="134"/>
      <c r="F2" s="134"/>
      <c r="G2" s="134"/>
      <c r="H2" s="134"/>
      <c r="I2" s="93" t="s">
        <v>189</v>
      </c>
      <c r="J2" s="26"/>
      <c r="K2" s="27"/>
      <c r="L2" s="10"/>
      <c r="M2" s="10"/>
      <c r="N2" s="11"/>
      <c r="O2" s="16"/>
      <c r="P2" s="16"/>
    </row>
    <row r="3" spans="1:16" s="28" customFormat="1" ht="55.5" customHeight="1" thickBot="1">
      <c r="A3" s="133"/>
      <c r="B3" s="134"/>
      <c r="C3" s="134"/>
      <c r="D3" s="134"/>
      <c r="E3" s="134"/>
      <c r="F3" s="134"/>
      <c r="G3" s="134"/>
      <c r="H3" s="134"/>
      <c r="I3" s="94" t="s">
        <v>190</v>
      </c>
      <c r="J3" s="26"/>
      <c r="K3" s="27"/>
      <c r="L3" s="10"/>
      <c r="M3" s="10"/>
      <c r="N3" s="11"/>
      <c r="O3" s="16"/>
      <c r="P3" s="16"/>
    </row>
    <row r="4" spans="1:16" s="28" customFormat="1" ht="8.25" customHeight="1">
      <c r="A4" s="59"/>
      <c r="B4" s="135"/>
      <c r="C4" s="135"/>
      <c r="D4" s="135"/>
      <c r="E4" s="135"/>
      <c r="F4" s="135"/>
      <c r="G4" s="135"/>
      <c r="H4" s="135"/>
      <c r="I4" s="136"/>
      <c r="J4" s="26"/>
      <c r="K4" s="27"/>
      <c r="L4" s="10"/>
      <c r="M4" s="10"/>
      <c r="N4" s="11"/>
      <c r="O4" s="16"/>
      <c r="P4" s="16"/>
    </row>
    <row r="5" spans="1:16" s="28" customFormat="1" ht="39" customHeight="1">
      <c r="A5" s="137" t="s">
        <v>4</v>
      </c>
      <c r="B5" s="138"/>
      <c r="C5" s="135">
        <v>2014</v>
      </c>
      <c r="D5" s="135"/>
      <c r="E5" s="55"/>
      <c r="F5" s="56" t="s">
        <v>5</v>
      </c>
      <c r="G5" s="135" t="s">
        <v>197</v>
      </c>
      <c r="H5" s="135"/>
      <c r="I5" s="136"/>
      <c r="J5" s="26"/>
      <c r="K5" s="27"/>
      <c r="L5" s="10"/>
      <c r="M5" s="10"/>
      <c r="N5" s="11"/>
      <c r="O5" s="16"/>
      <c r="P5" s="16"/>
    </row>
    <row r="6" spans="1:14" ht="8.25" customHeight="1">
      <c r="A6" s="60"/>
      <c r="B6" s="142"/>
      <c r="C6" s="142"/>
      <c r="D6" s="142"/>
      <c r="E6" s="142"/>
      <c r="F6" s="142"/>
      <c r="G6" s="142"/>
      <c r="H6" s="142"/>
      <c r="I6" s="143"/>
      <c r="L6" s="29"/>
      <c r="M6" s="29"/>
      <c r="N6" s="30"/>
    </row>
    <row r="7" spans="1:16" s="25" customFormat="1" ht="15.75" customHeight="1">
      <c r="A7" s="144" t="s">
        <v>36</v>
      </c>
      <c r="B7" s="145" t="s">
        <v>0</v>
      </c>
      <c r="C7" s="146" t="s">
        <v>2</v>
      </c>
      <c r="D7" s="140" t="s">
        <v>3</v>
      </c>
      <c r="E7" s="140" t="s">
        <v>6</v>
      </c>
      <c r="F7" s="140"/>
      <c r="G7" s="151" t="s">
        <v>7</v>
      </c>
      <c r="H7" s="151"/>
      <c r="I7" s="152"/>
      <c r="J7" s="32"/>
      <c r="K7" s="33"/>
      <c r="L7" s="29"/>
      <c r="M7" s="29"/>
      <c r="N7" s="30"/>
      <c r="O7" s="34"/>
      <c r="P7" s="34"/>
    </row>
    <row r="8" spans="1:16" s="3" customFormat="1" ht="45.75" customHeight="1">
      <c r="A8" s="144"/>
      <c r="B8" s="145"/>
      <c r="C8" s="146"/>
      <c r="D8" s="140"/>
      <c r="E8" s="58" t="s">
        <v>8</v>
      </c>
      <c r="F8" s="121" t="s">
        <v>9</v>
      </c>
      <c r="G8" s="117" t="s">
        <v>10</v>
      </c>
      <c r="H8" s="117" t="s">
        <v>11</v>
      </c>
      <c r="I8" s="61" t="s">
        <v>12</v>
      </c>
      <c r="J8" s="35"/>
      <c r="K8" s="36"/>
      <c r="L8" s="37" t="s">
        <v>31</v>
      </c>
      <c r="M8" s="37" t="s">
        <v>31</v>
      </c>
      <c r="N8" s="38" t="s">
        <v>32</v>
      </c>
      <c r="O8" s="39" t="s">
        <v>34</v>
      </c>
      <c r="P8" s="39" t="s">
        <v>34</v>
      </c>
    </row>
    <row r="9" spans="1:16" s="2" customFormat="1" ht="76.5" customHeight="1">
      <c r="A9" s="153" t="s">
        <v>50</v>
      </c>
      <c r="B9" s="150" t="s">
        <v>156</v>
      </c>
      <c r="C9" s="69" t="s">
        <v>161</v>
      </c>
      <c r="D9" s="62" t="s">
        <v>27</v>
      </c>
      <c r="E9" s="82">
        <v>46550</v>
      </c>
      <c r="F9" s="120">
        <v>50949</v>
      </c>
      <c r="G9" s="82">
        <v>75718078</v>
      </c>
      <c r="H9" s="97">
        <v>75718078</v>
      </c>
      <c r="I9" s="84">
        <f>+G9-H9</f>
        <v>0</v>
      </c>
      <c r="J9" s="40"/>
      <c r="K9" s="9"/>
      <c r="L9" s="41"/>
      <c r="M9" s="41"/>
      <c r="N9" s="42"/>
      <c r="O9" s="31"/>
      <c r="P9" s="31"/>
    </row>
    <row r="10" spans="1:16" s="2" customFormat="1" ht="35.25" customHeight="1">
      <c r="A10" s="154"/>
      <c r="B10" s="150"/>
      <c r="C10" s="69" t="s">
        <v>14</v>
      </c>
      <c r="D10" s="62" t="s">
        <v>27</v>
      </c>
      <c r="E10" s="82">
        <v>330314</v>
      </c>
      <c r="F10" s="120">
        <v>330314</v>
      </c>
      <c r="G10" s="82">
        <v>447745281</v>
      </c>
      <c r="H10" s="97">
        <v>447606250</v>
      </c>
      <c r="I10" s="84">
        <f aca="true" t="shared" si="0" ref="I10:I20">+G10-H10</f>
        <v>139031</v>
      </c>
      <c r="J10" s="40"/>
      <c r="K10" s="9"/>
      <c r="L10" s="41"/>
      <c r="M10" s="41"/>
      <c r="N10" s="42"/>
      <c r="O10" s="31"/>
      <c r="P10" s="31"/>
    </row>
    <row r="11" spans="1:16" s="2" customFormat="1" ht="30" customHeight="1">
      <c r="A11" s="154"/>
      <c r="B11" s="150"/>
      <c r="C11" s="69" t="s">
        <v>15</v>
      </c>
      <c r="D11" s="62" t="s">
        <v>27</v>
      </c>
      <c r="E11" s="82">
        <v>30000</v>
      </c>
      <c r="F11" s="120">
        <v>30000</v>
      </c>
      <c r="G11" s="82">
        <v>25692258</v>
      </c>
      <c r="H11" s="98">
        <v>25692258</v>
      </c>
      <c r="I11" s="84">
        <f t="shared" si="0"/>
        <v>0</v>
      </c>
      <c r="J11" s="40">
        <v>118606003</v>
      </c>
      <c r="K11" s="9"/>
      <c r="L11" s="41">
        <v>35046</v>
      </c>
      <c r="M11" s="41">
        <v>255412</v>
      </c>
      <c r="N11" s="42">
        <v>615140</v>
      </c>
      <c r="O11" s="31"/>
      <c r="P11" s="31"/>
    </row>
    <row r="12" spans="1:16" s="2" customFormat="1" ht="33.75" customHeight="1">
      <c r="A12" s="154"/>
      <c r="B12" s="150"/>
      <c r="C12" s="69" t="s">
        <v>16</v>
      </c>
      <c r="D12" s="62" t="s">
        <v>27</v>
      </c>
      <c r="E12" s="82">
        <v>4145</v>
      </c>
      <c r="F12" s="120">
        <v>4145</v>
      </c>
      <c r="G12" s="82">
        <v>30115665</v>
      </c>
      <c r="H12" s="98">
        <v>30070027</v>
      </c>
      <c r="I12" s="84">
        <f t="shared" si="0"/>
        <v>45638</v>
      </c>
      <c r="J12" s="40">
        <v>304866161</v>
      </c>
      <c r="K12" s="9"/>
      <c r="L12" s="41">
        <v>79222</v>
      </c>
      <c r="M12" s="41"/>
      <c r="N12" s="42">
        <v>165962</v>
      </c>
      <c r="O12" s="31"/>
      <c r="P12" s="31"/>
    </row>
    <row r="13" spans="1:16" s="2" customFormat="1" ht="34.5" customHeight="1">
      <c r="A13" s="154"/>
      <c r="B13" s="150"/>
      <c r="C13" s="69" t="s">
        <v>17</v>
      </c>
      <c r="D13" s="62" t="s">
        <v>19</v>
      </c>
      <c r="E13" s="82">
        <v>3</v>
      </c>
      <c r="F13" s="120">
        <v>3</v>
      </c>
      <c r="G13" s="82">
        <v>43775404</v>
      </c>
      <c r="H13" s="97">
        <v>43775404</v>
      </c>
      <c r="I13" s="84">
        <f t="shared" si="0"/>
        <v>0</v>
      </c>
      <c r="J13" s="40">
        <f>SUM(J11:J12)</f>
        <v>423472164</v>
      </c>
      <c r="K13" s="9"/>
      <c r="L13" s="41">
        <v>255412</v>
      </c>
      <c r="M13" s="41"/>
      <c r="N13" s="42">
        <v>489303</v>
      </c>
      <c r="O13" s="31"/>
      <c r="P13" s="31"/>
    </row>
    <row r="14" spans="1:16" s="2" customFormat="1" ht="64.5" customHeight="1">
      <c r="A14" s="154"/>
      <c r="B14" s="150"/>
      <c r="C14" s="68" t="s">
        <v>35</v>
      </c>
      <c r="D14" s="62" t="s">
        <v>27</v>
      </c>
      <c r="E14" s="82">
        <v>2000</v>
      </c>
      <c r="F14" s="120">
        <v>3047</v>
      </c>
      <c r="G14" s="82">
        <v>48884703</v>
      </c>
      <c r="H14" s="97">
        <v>48643885</v>
      </c>
      <c r="I14" s="84">
        <f t="shared" si="0"/>
        <v>240818</v>
      </c>
      <c r="J14" s="43" t="s">
        <v>33</v>
      </c>
      <c r="K14" s="9"/>
      <c r="L14" s="41">
        <v>85137</v>
      </c>
      <c r="M14" s="41"/>
      <c r="N14" s="42">
        <v>341394</v>
      </c>
      <c r="O14" s="31"/>
      <c r="P14" s="31"/>
    </row>
    <row r="15" spans="1:16" s="2" customFormat="1" ht="42" customHeight="1">
      <c r="A15" s="154"/>
      <c r="B15" s="150"/>
      <c r="C15" s="68" t="s">
        <v>40</v>
      </c>
      <c r="D15" s="62" t="s">
        <v>18</v>
      </c>
      <c r="E15" s="82">
        <v>650</v>
      </c>
      <c r="F15" s="120">
        <v>650</v>
      </c>
      <c r="G15" s="82">
        <v>417393354</v>
      </c>
      <c r="H15" s="97">
        <v>417393354</v>
      </c>
      <c r="I15" s="84">
        <f t="shared" si="0"/>
        <v>0</v>
      </c>
      <c r="J15" s="43"/>
      <c r="K15" s="9"/>
      <c r="L15" s="111" t="s">
        <v>198</v>
      </c>
      <c r="M15" s="41"/>
      <c r="N15" s="42"/>
      <c r="O15" s="31"/>
      <c r="P15" s="31"/>
    </row>
    <row r="16" spans="1:16" s="2" customFormat="1" ht="48" customHeight="1">
      <c r="A16" s="154"/>
      <c r="B16" s="150"/>
      <c r="C16" s="68" t="s">
        <v>195</v>
      </c>
      <c r="D16" s="62" t="s">
        <v>37</v>
      </c>
      <c r="E16" s="82">
        <v>3</v>
      </c>
      <c r="F16" s="120">
        <v>3</v>
      </c>
      <c r="G16" s="82">
        <v>75400400</v>
      </c>
      <c r="H16" s="97">
        <v>75400400</v>
      </c>
      <c r="I16" s="84">
        <f t="shared" si="0"/>
        <v>0</v>
      </c>
      <c r="J16" s="40">
        <v>474190061</v>
      </c>
      <c r="K16" s="9"/>
      <c r="L16" s="41">
        <v>425685</v>
      </c>
      <c r="M16" s="41"/>
      <c r="N16" s="42">
        <v>197989</v>
      </c>
      <c r="O16" s="31"/>
      <c r="P16" s="31"/>
    </row>
    <row r="17" spans="1:16" s="2" customFormat="1" ht="48" customHeight="1">
      <c r="A17" s="154"/>
      <c r="B17" s="150"/>
      <c r="C17" s="68" t="s">
        <v>162</v>
      </c>
      <c r="D17" s="62" t="s">
        <v>37</v>
      </c>
      <c r="E17" s="82">
        <v>2</v>
      </c>
      <c r="F17" s="120">
        <v>2</v>
      </c>
      <c r="G17" s="82">
        <v>25100000</v>
      </c>
      <c r="H17" s="97">
        <v>25100000</v>
      </c>
      <c r="I17" s="84">
        <f t="shared" si="0"/>
        <v>0</v>
      </c>
      <c r="J17" s="40"/>
      <c r="K17" s="9"/>
      <c r="L17" s="41"/>
      <c r="M17" s="41"/>
      <c r="N17" s="42"/>
      <c r="O17" s="31"/>
      <c r="P17" s="31"/>
    </row>
    <row r="18" spans="1:16" s="2" customFormat="1" ht="48" customHeight="1">
      <c r="A18" s="154"/>
      <c r="B18" s="150"/>
      <c r="C18" s="68" t="s">
        <v>184</v>
      </c>
      <c r="D18" s="62" t="s">
        <v>27</v>
      </c>
      <c r="E18" s="82">
        <v>23669</v>
      </c>
      <c r="F18" s="120">
        <v>39998</v>
      </c>
      <c r="G18" s="82">
        <v>0</v>
      </c>
      <c r="H18" s="97">
        <v>0</v>
      </c>
      <c r="I18" s="84">
        <f t="shared" si="0"/>
        <v>0</v>
      </c>
      <c r="J18" s="40"/>
      <c r="K18" s="9"/>
      <c r="L18" s="41"/>
      <c r="M18" s="41"/>
      <c r="N18" s="42"/>
      <c r="O18" s="31"/>
      <c r="P18" s="31"/>
    </row>
    <row r="19" spans="1:16" s="2" customFormat="1" ht="48" customHeight="1">
      <c r="A19" s="154"/>
      <c r="B19" s="150"/>
      <c r="C19" s="68" t="s">
        <v>41</v>
      </c>
      <c r="D19" s="62" t="s">
        <v>42</v>
      </c>
      <c r="E19" s="82">
        <v>6</v>
      </c>
      <c r="F19" s="120">
        <v>6</v>
      </c>
      <c r="G19" s="82">
        <v>124988157</v>
      </c>
      <c r="H19" s="97">
        <v>124988157</v>
      </c>
      <c r="I19" s="84">
        <f t="shared" si="0"/>
        <v>0</v>
      </c>
      <c r="J19" s="40"/>
      <c r="K19" s="9"/>
      <c r="L19" s="41"/>
      <c r="M19" s="41"/>
      <c r="N19" s="42"/>
      <c r="O19" s="31"/>
      <c r="P19" s="31"/>
    </row>
    <row r="20" spans="1:16" s="2" customFormat="1" ht="33" customHeight="1">
      <c r="A20" s="154"/>
      <c r="B20" s="150"/>
      <c r="C20" s="68" t="s">
        <v>145</v>
      </c>
      <c r="D20" s="62" t="s">
        <v>146</v>
      </c>
      <c r="E20" s="82">
        <v>100</v>
      </c>
      <c r="F20" s="82">
        <f>+H20/G20*100</f>
        <v>100</v>
      </c>
      <c r="G20" s="82">
        <v>25386700</v>
      </c>
      <c r="H20" s="97">
        <v>25386700</v>
      </c>
      <c r="I20" s="84">
        <f t="shared" si="0"/>
        <v>0</v>
      </c>
      <c r="J20" s="43">
        <f>SUM(J16:J16)</f>
        <v>474190061</v>
      </c>
      <c r="K20" s="9"/>
      <c r="L20" s="41">
        <v>1097149</v>
      </c>
      <c r="M20" s="41"/>
      <c r="N20" s="42">
        <v>278352</v>
      </c>
      <c r="O20" s="31"/>
      <c r="P20" s="31"/>
    </row>
    <row r="21" spans="1:16" s="2" customFormat="1" ht="18" customHeight="1">
      <c r="A21" s="154"/>
      <c r="B21" s="150"/>
      <c r="C21" s="139" t="s">
        <v>20</v>
      </c>
      <c r="D21" s="139"/>
      <c r="E21" s="139"/>
      <c r="F21" s="139"/>
      <c r="G21" s="86">
        <f>SUM(G9:G20)</f>
        <v>1340200000</v>
      </c>
      <c r="H21" s="65"/>
      <c r="I21" s="156">
        <f>SUM(I9:I20)</f>
        <v>425487</v>
      </c>
      <c r="J21" s="44">
        <f>675436154-J20</f>
        <v>201246093</v>
      </c>
      <c r="K21" s="9"/>
      <c r="L21" s="41">
        <v>210274</v>
      </c>
      <c r="M21" s="41"/>
      <c r="N21" s="42"/>
      <c r="O21" s="31"/>
      <c r="P21" s="31"/>
    </row>
    <row r="22" spans="1:16" s="2" customFormat="1" ht="18" customHeight="1">
      <c r="A22" s="154"/>
      <c r="B22" s="150"/>
      <c r="C22" s="139" t="s">
        <v>21</v>
      </c>
      <c r="D22" s="139"/>
      <c r="E22" s="139"/>
      <c r="F22" s="139"/>
      <c r="G22" s="139"/>
      <c r="H22" s="86">
        <f>SUM(H9:H21)</f>
        <v>1339774513</v>
      </c>
      <c r="I22" s="157"/>
      <c r="J22" s="21">
        <v>11</v>
      </c>
      <c r="K22" s="9"/>
      <c r="L22" s="41">
        <v>105137</v>
      </c>
      <c r="M22" s="41"/>
      <c r="N22" s="42"/>
      <c r="O22" s="31"/>
      <c r="P22" s="31"/>
    </row>
    <row r="23" spans="1:16" s="2" customFormat="1" ht="18.75" customHeight="1">
      <c r="A23" s="154"/>
      <c r="B23" s="150"/>
      <c r="C23" s="139" t="s">
        <v>22</v>
      </c>
      <c r="D23" s="139"/>
      <c r="E23" s="139"/>
      <c r="F23" s="139"/>
      <c r="G23" s="139"/>
      <c r="H23" s="95">
        <f>+H22/G21</f>
        <v>0.9996825197731681</v>
      </c>
      <c r="I23" s="157"/>
      <c r="J23" s="20"/>
      <c r="K23" s="9"/>
      <c r="L23" s="19"/>
      <c r="M23" s="19">
        <f>SUM(L11:M22)</f>
        <v>2548474</v>
      </c>
      <c r="N23" s="42"/>
      <c r="O23" s="31"/>
      <c r="P23" s="31"/>
    </row>
    <row r="24" spans="1:16" s="2" customFormat="1" ht="24" customHeight="1">
      <c r="A24" s="154"/>
      <c r="B24" s="147" t="s">
        <v>0</v>
      </c>
      <c r="C24" s="141" t="s">
        <v>2</v>
      </c>
      <c r="D24" s="141" t="s">
        <v>3</v>
      </c>
      <c r="E24" s="141" t="s">
        <v>6</v>
      </c>
      <c r="F24" s="141"/>
      <c r="G24" s="148" t="s">
        <v>7</v>
      </c>
      <c r="H24" s="148"/>
      <c r="I24" s="149"/>
      <c r="J24" s="20"/>
      <c r="K24" s="9"/>
      <c r="L24" s="19"/>
      <c r="M24" s="19"/>
      <c r="N24" s="42"/>
      <c r="O24" s="31"/>
      <c r="P24" s="31"/>
    </row>
    <row r="25" spans="1:16" s="2" customFormat="1" ht="57" customHeight="1">
      <c r="A25" s="154"/>
      <c r="B25" s="147"/>
      <c r="C25" s="141"/>
      <c r="D25" s="141"/>
      <c r="E25" s="72" t="s">
        <v>8</v>
      </c>
      <c r="F25" s="72" t="s">
        <v>9</v>
      </c>
      <c r="G25" s="118" t="s">
        <v>10</v>
      </c>
      <c r="H25" s="70" t="s">
        <v>11</v>
      </c>
      <c r="I25" s="71" t="s">
        <v>12</v>
      </c>
      <c r="J25" s="20"/>
      <c r="K25" s="9"/>
      <c r="L25" s="19"/>
      <c r="M25" s="19"/>
      <c r="N25" s="42"/>
      <c r="O25" s="31"/>
      <c r="P25" s="31"/>
    </row>
    <row r="26" spans="1:16" s="2" customFormat="1" ht="33" customHeight="1">
      <c r="A26" s="154"/>
      <c r="B26" s="150" t="s">
        <v>157</v>
      </c>
      <c r="C26" s="69" t="s">
        <v>201</v>
      </c>
      <c r="D26" s="62" t="s">
        <v>27</v>
      </c>
      <c r="E26" s="82">
        <v>35356</v>
      </c>
      <c r="F26" s="82">
        <v>35356</v>
      </c>
      <c r="G26" s="83">
        <v>118259825</v>
      </c>
      <c r="H26" s="83">
        <v>118259825</v>
      </c>
      <c r="I26" s="84">
        <f>+G26-H26</f>
        <v>0</v>
      </c>
      <c r="J26" s="20"/>
      <c r="K26" s="9"/>
      <c r="L26" s="19"/>
      <c r="M26" s="19"/>
      <c r="N26" s="42"/>
      <c r="O26" s="31"/>
      <c r="P26" s="31"/>
    </row>
    <row r="27" spans="1:16" s="2" customFormat="1" ht="33" customHeight="1">
      <c r="A27" s="154"/>
      <c r="B27" s="150"/>
      <c r="C27" s="68" t="s">
        <v>163</v>
      </c>
      <c r="D27" s="62" t="s">
        <v>27</v>
      </c>
      <c r="E27" s="82">
        <v>11000</v>
      </c>
      <c r="F27" s="82">
        <v>39356</v>
      </c>
      <c r="G27" s="83">
        <v>123518290</v>
      </c>
      <c r="H27" s="83">
        <v>122360526</v>
      </c>
      <c r="I27" s="84">
        <f>+G27-H27</f>
        <v>1157764</v>
      </c>
      <c r="J27" s="20"/>
      <c r="K27" s="9"/>
      <c r="L27" s="19"/>
      <c r="M27" s="19"/>
      <c r="N27" s="42"/>
      <c r="O27" s="31"/>
      <c r="P27" s="31"/>
    </row>
    <row r="28" spans="1:16" s="2" customFormat="1" ht="53.25" customHeight="1">
      <c r="A28" s="154"/>
      <c r="B28" s="150"/>
      <c r="C28" s="68" t="s">
        <v>43</v>
      </c>
      <c r="D28" s="62" t="s">
        <v>27</v>
      </c>
      <c r="E28" s="82">
        <v>49000</v>
      </c>
      <c r="F28" s="82">
        <v>49000</v>
      </c>
      <c r="G28" s="83">
        <v>0</v>
      </c>
      <c r="H28" s="83">
        <v>0</v>
      </c>
      <c r="I28" s="84">
        <f>+G28-H28</f>
        <v>0</v>
      </c>
      <c r="J28" s="20"/>
      <c r="K28" s="9"/>
      <c r="L28" s="19"/>
      <c r="M28" s="19"/>
      <c r="N28" s="42"/>
      <c r="O28" s="31"/>
      <c r="P28" s="31"/>
    </row>
    <row r="29" spans="1:16" s="2" customFormat="1" ht="30" customHeight="1">
      <c r="A29" s="154"/>
      <c r="B29" s="150"/>
      <c r="C29" s="68" t="s">
        <v>145</v>
      </c>
      <c r="D29" s="62" t="s">
        <v>146</v>
      </c>
      <c r="E29" s="82">
        <v>100</v>
      </c>
      <c r="F29" s="82">
        <f>+H29/G29*100</f>
        <v>100</v>
      </c>
      <c r="G29" s="83">
        <v>8221885</v>
      </c>
      <c r="H29" s="83">
        <v>8221885</v>
      </c>
      <c r="I29" s="84">
        <f>+G29-H29</f>
        <v>0</v>
      </c>
      <c r="J29" s="20"/>
      <c r="K29" s="9"/>
      <c r="L29" s="19"/>
      <c r="M29" s="19"/>
      <c r="N29" s="42"/>
      <c r="O29" s="31"/>
      <c r="P29" s="31"/>
    </row>
    <row r="30" spans="1:16" s="2" customFormat="1" ht="24" customHeight="1">
      <c r="A30" s="154"/>
      <c r="B30" s="150"/>
      <c r="C30" s="139" t="s">
        <v>20</v>
      </c>
      <c r="D30" s="139"/>
      <c r="E30" s="139"/>
      <c r="F30" s="139"/>
      <c r="G30" s="86">
        <f>SUM(G26:G29)</f>
        <v>250000000</v>
      </c>
      <c r="H30" s="64"/>
      <c r="I30" s="156">
        <f>+I29+I28+I27+I26</f>
        <v>1157764</v>
      </c>
      <c r="J30" s="20"/>
      <c r="K30" s="9"/>
      <c r="L30" s="19"/>
      <c r="M30" s="19"/>
      <c r="N30" s="42"/>
      <c r="O30" s="31"/>
      <c r="P30" s="31"/>
    </row>
    <row r="31" spans="1:16" s="2" customFormat="1" ht="18" customHeight="1">
      <c r="A31" s="154"/>
      <c r="B31" s="150"/>
      <c r="C31" s="139" t="s">
        <v>21</v>
      </c>
      <c r="D31" s="139"/>
      <c r="E31" s="139"/>
      <c r="F31" s="139"/>
      <c r="G31" s="139"/>
      <c r="H31" s="86">
        <f>SUM(H26:H30)</f>
        <v>248842236</v>
      </c>
      <c r="I31" s="157"/>
      <c r="J31" s="20"/>
      <c r="K31" s="9"/>
      <c r="L31" s="19"/>
      <c r="M31" s="19"/>
      <c r="N31" s="42"/>
      <c r="O31" s="31"/>
      <c r="P31" s="31"/>
    </row>
    <row r="32" spans="1:16" s="2" customFormat="1" ht="18" customHeight="1">
      <c r="A32" s="154"/>
      <c r="B32" s="150"/>
      <c r="C32" s="139" t="s">
        <v>22</v>
      </c>
      <c r="D32" s="139"/>
      <c r="E32" s="139"/>
      <c r="F32" s="139"/>
      <c r="G32" s="139"/>
      <c r="H32" s="95">
        <f>+H31/G30</f>
        <v>0.995368944</v>
      </c>
      <c r="I32" s="157"/>
      <c r="J32" s="20"/>
      <c r="K32" s="9"/>
      <c r="L32" s="19"/>
      <c r="M32" s="19"/>
      <c r="N32" s="42"/>
      <c r="O32" s="31"/>
      <c r="P32" s="31"/>
    </row>
    <row r="33" spans="1:16" s="2" customFormat="1" ht="47.25" customHeight="1">
      <c r="A33" s="154"/>
      <c r="B33" s="147" t="s">
        <v>0</v>
      </c>
      <c r="C33" s="141" t="s">
        <v>2</v>
      </c>
      <c r="D33" s="141" t="s">
        <v>3</v>
      </c>
      <c r="E33" s="141" t="s">
        <v>6</v>
      </c>
      <c r="F33" s="141"/>
      <c r="G33" s="148" t="s">
        <v>7</v>
      </c>
      <c r="H33" s="148"/>
      <c r="I33" s="149"/>
      <c r="J33" s="20"/>
      <c r="K33" s="9"/>
      <c r="L33" s="19"/>
      <c r="M33" s="19"/>
      <c r="N33" s="42"/>
      <c r="O33" s="31"/>
      <c r="P33" s="31"/>
    </row>
    <row r="34" spans="1:16" s="2" customFormat="1" ht="47.25" customHeight="1">
      <c r="A34" s="154"/>
      <c r="B34" s="147"/>
      <c r="C34" s="141"/>
      <c r="D34" s="141"/>
      <c r="E34" s="72" t="s">
        <v>8</v>
      </c>
      <c r="F34" s="72" t="s">
        <v>9</v>
      </c>
      <c r="G34" s="118" t="s">
        <v>10</v>
      </c>
      <c r="H34" s="70" t="s">
        <v>11</v>
      </c>
      <c r="I34" s="71" t="s">
        <v>12</v>
      </c>
      <c r="J34" s="20"/>
      <c r="K34" s="9"/>
      <c r="L34" s="19"/>
      <c r="M34" s="19"/>
      <c r="N34" s="42"/>
      <c r="O34" s="31"/>
      <c r="P34" s="31"/>
    </row>
    <row r="35" spans="1:16" s="2" customFormat="1" ht="83.25" customHeight="1">
      <c r="A35" s="154"/>
      <c r="B35" s="150" t="s">
        <v>158</v>
      </c>
      <c r="C35" s="69" t="s">
        <v>44</v>
      </c>
      <c r="D35" s="62" t="s">
        <v>45</v>
      </c>
      <c r="E35" s="82">
        <v>2</v>
      </c>
      <c r="F35" s="82">
        <v>2</v>
      </c>
      <c r="G35" s="83">
        <v>0</v>
      </c>
      <c r="H35" s="83">
        <v>0</v>
      </c>
      <c r="I35" s="84">
        <f aca="true" t="shared" si="1" ref="I35:I41">+G35-H35</f>
        <v>0</v>
      </c>
      <c r="J35" s="20"/>
      <c r="K35" s="9"/>
      <c r="L35" s="19"/>
      <c r="M35" s="19"/>
      <c r="N35" s="42"/>
      <c r="O35" s="31"/>
      <c r="P35" s="31"/>
    </row>
    <row r="36" spans="1:16" s="2" customFormat="1" ht="33" customHeight="1">
      <c r="A36" s="154"/>
      <c r="B36" s="150"/>
      <c r="C36" s="68" t="s">
        <v>46</v>
      </c>
      <c r="D36" s="62" t="s">
        <v>47</v>
      </c>
      <c r="E36" s="82">
        <v>2</v>
      </c>
      <c r="F36" s="82">
        <v>2</v>
      </c>
      <c r="G36" s="83">
        <v>0</v>
      </c>
      <c r="H36" s="83">
        <v>0</v>
      </c>
      <c r="I36" s="84">
        <f t="shared" si="1"/>
        <v>0</v>
      </c>
      <c r="J36" s="20"/>
      <c r="K36" s="9"/>
      <c r="L36" s="19"/>
      <c r="M36" s="19"/>
      <c r="N36" s="42"/>
      <c r="O36" s="31"/>
      <c r="P36" s="31"/>
    </row>
    <row r="37" spans="1:16" s="2" customFormat="1" ht="45.75" customHeight="1">
      <c r="A37" s="154"/>
      <c r="B37" s="150"/>
      <c r="C37" s="68" t="s">
        <v>48</v>
      </c>
      <c r="D37" s="62" t="s">
        <v>49</v>
      </c>
      <c r="E37" s="82">
        <v>2</v>
      </c>
      <c r="F37" s="82">
        <v>3</v>
      </c>
      <c r="G37" s="83">
        <v>16264800</v>
      </c>
      <c r="H37" s="83">
        <v>16264800</v>
      </c>
      <c r="I37" s="84">
        <f t="shared" si="1"/>
        <v>0</v>
      </c>
      <c r="J37" s="20"/>
      <c r="K37" s="9"/>
      <c r="L37" s="19"/>
      <c r="M37" s="19"/>
      <c r="N37" s="42"/>
      <c r="O37" s="31"/>
      <c r="P37" s="31"/>
    </row>
    <row r="38" spans="1:16" s="2" customFormat="1" ht="49.5" customHeight="1">
      <c r="A38" s="154"/>
      <c r="B38" s="150"/>
      <c r="C38" s="68" t="s">
        <v>164</v>
      </c>
      <c r="D38" s="62" t="s">
        <v>37</v>
      </c>
      <c r="E38" s="82">
        <v>2</v>
      </c>
      <c r="F38" s="82">
        <v>2</v>
      </c>
      <c r="G38" s="83">
        <v>75744277</v>
      </c>
      <c r="H38" s="97">
        <v>75741824</v>
      </c>
      <c r="I38" s="84">
        <f t="shared" si="1"/>
        <v>2453</v>
      </c>
      <c r="J38" s="20"/>
      <c r="K38" s="9"/>
      <c r="L38" s="19"/>
      <c r="M38" s="19"/>
      <c r="N38" s="42"/>
      <c r="O38" s="31"/>
      <c r="P38" s="31"/>
    </row>
    <row r="39" spans="1:16" s="2" customFormat="1" ht="36" customHeight="1">
      <c r="A39" s="154"/>
      <c r="B39" s="150"/>
      <c r="C39" s="68" t="s">
        <v>165</v>
      </c>
      <c r="D39" s="62" t="s">
        <v>37</v>
      </c>
      <c r="E39" s="82">
        <v>2</v>
      </c>
      <c r="F39" s="82">
        <v>2</v>
      </c>
      <c r="G39" s="83">
        <v>55220000</v>
      </c>
      <c r="H39" s="83">
        <v>55220000</v>
      </c>
      <c r="I39" s="84">
        <f t="shared" si="1"/>
        <v>0</v>
      </c>
      <c r="J39" s="20"/>
      <c r="K39" s="9"/>
      <c r="L39" s="19"/>
      <c r="M39" s="19"/>
      <c r="N39" s="42"/>
      <c r="O39" s="31"/>
      <c r="P39" s="31"/>
    </row>
    <row r="40" spans="1:16" s="2" customFormat="1" ht="45.75" customHeight="1">
      <c r="A40" s="154"/>
      <c r="B40" s="150"/>
      <c r="C40" s="68" t="s">
        <v>166</v>
      </c>
      <c r="D40" s="62" t="s">
        <v>167</v>
      </c>
      <c r="E40" s="82">
        <v>5</v>
      </c>
      <c r="F40" s="82">
        <v>5</v>
      </c>
      <c r="G40" s="83">
        <v>14160416</v>
      </c>
      <c r="H40" s="83">
        <v>14160416</v>
      </c>
      <c r="I40" s="84">
        <f t="shared" si="1"/>
        <v>0</v>
      </c>
      <c r="J40" s="20"/>
      <c r="K40" s="9"/>
      <c r="L40" s="19"/>
      <c r="M40" s="19"/>
      <c r="N40" s="42"/>
      <c r="O40" s="31"/>
      <c r="P40" s="31"/>
    </row>
    <row r="41" spans="1:16" s="2" customFormat="1" ht="33.75" customHeight="1">
      <c r="A41" s="154"/>
      <c r="B41" s="150"/>
      <c r="C41" s="68" t="s">
        <v>145</v>
      </c>
      <c r="D41" s="62" t="s">
        <v>146</v>
      </c>
      <c r="E41" s="82">
        <v>100</v>
      </c>
      <c r="F41" s="82">
        <f>+H41/G41*100</f>
        <v>100</v>
      </c>
      <c r="G41" s="83">
        <v>13610507</v>
      </c>
      <c r="H41" s="83">
        <v>13610507</v>
      </c>
      <c r="I41" s="84">
        <f t="shared" si="1"/>
        <v>0</v>
      </c>
      <c r="J41" s="20"/>
      <c r="K41" s="9"/>
      <c r="L41" s="19"/>
      <c r="M41" s="19"/>
      <c r="N41" s="42"/>
      <c r="O41" s="31"/>
      <c r="P41" s="31"/>
    </row>
    <row r="42" spans="1:16" s="2" customFormat="1" ht="27" customHeight="1">
      <c r="A42" s="154"/>
      <c r="B42" s="150"/>
      <c r="C42" s="139" t="s">
        <v>20</v>
      </c>
      <c r="D42" s="139"/>
      <c r="E42" s="139"/>
      <c r="F42" s="139"/>
      <c r="G42" s="86">
        <f>SUM(G35:G41)</f>
        <v>175000000</v>
      </c>
      <c r="H42" s="64">
        <v>0</v>
      </c>
      <c r="I42" s="156">
        <f>+I35+I36+I37+I38+I39+I40+I41</f>
        <v>2453</v>
      </c>
      <c r="J42" s="20"/>
      <c r="K42" s="9"/>
      <c r="L42" s="19"/>
      <c r="M42" s="19"/>
      <c r="N42" s="42"/>
      <c r="O42" s="31"/>
      <c r="P42" s="31"/>
    </row>
    <row r="43" spans="1:16" s="2" customFormat="1" ht="24.75" customHeight="1">
      <c r="A43" s="154"/>
      <c r="B43" s="150"/>
      <c r="C43" s="139" t="s">
        <v>21</v>
      </c>
      <c r="D43" s="139"/>
      <c r="E43" s="139"/>
      <c r="F43" s="139"/>
      <c r="G43" s="139"/>
      <c r="H43" s="86">
        <f>SUM(H35:H42)</f>
        <v>174997547</v>
      </c>
      <c r="I43" s="157"/>
      <c r="J43" s="20"/>
      <c r="K43" s="9"/>
      <c r="L43" s="19"/>
      <c r="M43" s="19"/>
      <c r="N43" s="42"/>
      <c r="O43" s="31"/>
      <c r="P43" s="31"/>
    </row>
    <row r="44" spans="1:16" s="2" customFormat="1" ht="18.75" customHeight="1">
      <c r="A44" s="155"/>
      <c r="B44" s="150"/>
      <c r="C44" s="139" t="s">
        <v>22</v>
      </c>
      <c r="D44" s="139"/>
      <c r="E44" s="139"/>
      <c r="F44" s="139"/>
      <c r="G44" s="139"/>
      <c r="H44" s="95">
        <f>+H43/G42</f>
        <v>0.9999859828571429</v>
      </c>
      <c r="I44" s="157"/>
      <c r="J44" s="20"/>
      <c r="K44" s="9"/>
      <c r="L44" s="19"/>
      <c r="M44" s="19"/>
      <c r="N44" s="42"/>
      <c r="O44" s="31"/>
      <c r="P44" s="31"/>
    </row>
    <row r="45" spans="1:16" s="2" customFormat="1" ht="17.25" customHeight="1">
      <c r="A45" s="160" t="s">
        <v>36</v>
      </c>
      <c r="B45" s="161" t="s">
        <v>0</v>
      </c>
      <c r="C45" s="140" t="s">
        <v>2</v>
      </c>
      <c r="D45" s="140" t="s">
        <v>3</v>
      </c>
      <c r="E45" s="140" t="s">
        <v>6</v>
      </c>
      <c r="F45" s="140"/>
      <c r="G45" s="151" t="s">
        <v>7</v>
      </c>
      <c r="H45" s="151"/>
      <c r="I45" s="152"/>
      <c r="J45" s="35"/>
      <c r="K45" s="9"/>
      <c r="L45" s="41"/>
      <c r="M45" s="41"/>
      <c r="N45" s="42"/>
      <c r="O45" s="31"/>
      <c r="P45" s="31"/>
    </row>
    <row r="46" spans="1:16" s="2" customFormat="1" ht="51.75" customHeight="1">
      <c r="A46" s="160"/>
      <c r="B46" s="161"/>
      <c r="C46" s="140"/>
      <c r="D46" s="140"/>
      <c r="E46" s="58" t="s">
        <v>8</v>
      </c>
      <c r="F46" s="58" t="s">
        <v>9</v>
      </c>
      <c r="G46" s="117" t="s">
        <v>10</v>
      </c>
      <c r="H46" s="57" t="s">
        <v>11</v>
      </c>
      <c r="I46" s="61" t="s">
        <v>12</v>
      </c>
      <c r="J46" s="35"/>
      <c r="K46" s="9"/>
      <c r="L46" s="41"/>
      <c r="M46" s="41"/>
      <c r="N46" s="42"/>
      <c r="O46" s="31"/>
      <c r="P46" s="31"/>
    </row>
    <row r="47" spans="1:16" s="2" customFormat="1" ht="119.25" customHeight="1">
      <c r="A47" s="153" t="s">
        <v>51</v>
      </c>
      <c r="B47" s="150" t="s">
        <v>159</v>
      </c>
      <c r="C47" s="69" t="s">
        <v>168</v>
      </c>
      <c r="D47" s="62" t="s">
        <v>169</v>
      </c>
      <c r="E47" s="87">
        <v>1</v>
      </c>
      <c r="F47" s="89">
        <v>1</v>
      </c>
      <c r="G47" s="88">
        <v>437186268</v>
      </c>
      <c r="H47" s="88">
        <v>316800758</v>
      </c>
      <c r="I47" s="84">
        <f>+G47-H47</f>
        <v>120385510</v>
      </c>
      <c r="J47" s="35"/>
      <c r="K47" s="9"/>
      <c r="L47" s="23">
        <f>75206</f>
        <v>75206</v>
      </c>
      <c r="M47" s="41">
        <v>340671</v>
      </c>
      <c r="N47" s="42"/>
      <c r="O47" s="31"/>
      <c r="P47" s="31"/>
    </row>
    <row r="48" spans="1:16" s="2" customFormat="1" ht="30.75" customHeight="1" hidden="1">
      <c r="A48" s="154"/>
      <c r="B48" s="150"/>
      <c r="C48" s="73" t="s">
        <v>23</v>
      </c>
      <c r="D48" s="62" t="s">
        <v>26</v>
      </c>
      <c r="E48" s="87"/>
      <c r="F48" s="89"/>
      <c r="G48" s="88"/>
      <c r="H48" s="88"/>
      <c r="I48" s="84">
        <f>+G48-H48</f>
        <v>0</v>
      </c>
      <c r="J48" s="35"/>
      <c r="K48" s="9"/>
      <c r="L48" s="23">
        <f>35046*4</f>
        <v>140184</v>
      </c>
      <c r="M48" s="41">
        <v>70092</v>
      </c>
      <c r="N48" s="42"/>
      <c r="O48" s="31"/>
      <c r="P48" s="31"/>
    </row>
    <row r="49" spans="1:16" s="2" customFormat="1" ht="30.75" customHeight="1" hidden="1">
      <c r="A49" s="154"/>
      <c r="B49" s="150"/>
      <c r="C49" s="67" t="s">
        <v>24</v>
      </c>
      <c r="D49" s="62" t="s">
        <v>26</v>
      </c>
      <c r="E49" s="87"/>
      <c r="F49" s="89"/>
      <c r="G49" s="88"/>
      <c r="H49" s="88"/>
      <c r="I49" s="84">
        <f>+G49-H49</f>
        <v>0</v>
      </c>
      <c r="J49" s="35"/>
      <c r="K49" s="9"/>
      <c r="L49" s="23">
        <v>65165</v>
      </c>
      <c r="M49" s="41">
        <v>266765</v>
      </c>
      <c r="N49" s="42"/>
      <c r="O49" s="31"/>
      <c r="P49" s="31"/>
    </row>
    <row r="50" spans="1:16" s="2" customFormat="1" ht="30.75" customHeight="1">
      <c r="A50" s="154"/>
      <c r="B50" s="150"/>
      <c r="C50" s="69" t="s">
        <v>52</v>
      </c>
      <c r="D50" s="62" t="s">
        <v>25</v>
      </c>
      <c r="E50" s="87">
        <v>6</v>
      </c>
      <c r="F50" s="89">
        <v>6</v>
      </c>
      <c r="G50" s="88">
        <v>3165180396</v>
      </c>
      <c r="H50" s="88">
        <v>3164666539</v>
      </c>
      <c r="I50" s="84">
        <f>+G50-H50</f>
        <v>513857</v>
      </c>
      <c r="J50" s="35"/>
      <c r="K50" s="9"/>
      <c r="L50" s="23"/>
      <c r="M50" s="41"/>
      <c r="N50" s="42"/>
      <c r="O50" s="31"/>
      <c r="P50" s="31"/>
    </row>
    <row r="51" spans="1:16" s="2" customFormat="1" ht="30.75" customHeight="1">
      <c r="A51" s="154"/>
      <c r="B51" s="150"/>
      <c r="C51" s="68" t="s">
        <v>170</v>
      </c>
      <c r="D51" s="74" t="s">
        <v>171</v>
      </c>
      <c r="E51" s="87">
        <v>1</v>
      </c>
      <c r="F51" s="89">
        <v>1</v>
      </c>
      <c r="G51" s="88">
        <v>0</v>
      </c>
      <c r="H51" s="88">
        <v>0</v>
      </c>
      <c r="I51" s="84">
        <f>+G51-H51</f>
        <v>0</v>
      </c>
      <c r="J51" s="35"/>
      <c r="K51" s="9"/>
      <c r="L51" s="23"/>
      <c r="M51" s="41"/>
      <c r="N51" s="42"/>
      <c r="O51" s="31"/>
      <c r="P51" s="31"/>
    </row>
    <row r="52" spans="1:16" s="2" customFormat="1" ht="17.25" customHeight="1">
      <c r="A52" s="154"/>
      <c r="B52" s="150"/>
      <c r="C52" s="159" t="s">
        <v>20</v>
      </c>
      <c r="D52" s="159"/>
      <c r="E52" s="159"/>
      <c r="F52" s="159"/>
      <c r="G52" s="86">
        <f>SUM(G47:G51)</f>
        <v>3602366664</v>
      </c>
      <c r="H52" s="63"/>
      <c r="I52" s="156">
        <f>+I47+I50+I51</f>
        <v>120899367</v>
      </c>
      <c r="J52" s="22"/>
      <c r="K52" s="9"/>
      <c r="L52" s="41"/>
      <c r="M52" s="41"/>
      <c r="N52" s="42"/>
      <c r="O52" s="31"/>
      <c r="P52" s="31"/>
    </row>
    <row r="53" spans="1:16" s="2" customFormat="1" ht="16.5" customHeight="1">
      <c r="A53" s="154"/>
      <c r="B53" s="150"/>
      <c r="C53" s="159" t="s">
        <v>21</v>
      </c>
      <c r="D53" s="159"/>
      <c r="E53" s="159"/>
      <c r="F53" s="159"/>
      <c r="G53" s="159"/>
      <c r="H53" s="86">
        <f>SUM(H47:H52)</f>
        <v>3481467297</v>
      </c>
      <c r="I53" s="156"/>
      <c r="J53" s="21"/>
      <c r="K53" s="9"/>
      <c r="L53" s="41"/>
      <c r="M53" s="41"/>
      <c r="N53" s="42"/>
      <c r="O53" s="31"/>
      <c r="P53" s="31"/>
    </row>
    <row r="54" spans="1:16" s="2" customFormat="1" ht="33.75" customHeight="1">
      <c r="A54" s="154"/>
      <c r="B54" s="150"/>
      <c r="C54" s="158" t="s">
        <v>22</v>
      </c>
      <c r="D54" s="139"/>
      <c r="E54" s="139"/>
      <c r="F54" s="139"/>
      <c r="G54" s="139"/>
      <c r="H54" s="95">
        <f>+H53/G52</f>
        <v>0.9664389057870763</v>
      </c>
      <c r="I54" s="156"/>
      <c r="J54" s="35"/>
      <c r="K54" s="9"/>
      <c r="L54" s="41"/>
      <c r="M54" s="41"/>
      <c r="N54" s="42"/>
      <c r="O54" s="31"/>
      <c r="P54" s="31"/>
    </row>
    <row r="55" spans="1:16" s="2" customFormat="1" ht="33.75" customHeight="1">
      <c r="A55" s="154"/>
      <c r="B55" s="147" t="s">
        <v>0</v>
      </c>
      <c r="C55" s="141" t="s">
        <v>2</v>
      </c>
      <c r="D55" s="141" t="s">
        <v>3</v>
      </c>
      <c r="E55" s="141" t="s">
        <v>6</v>
      </c>
      <c r="F55" s="141"/>
      <c r="G55" s="148" t="s">
        <v>185</v>
      </c>
      <c r="H55" s="148"/>
      <c r="I55" s="149"/>
      <c r="J55" s="35"/>
      <c r="K55" s="9"/>
      <c r="L55" s="41"/>
      <c r="M55" s="41"/>
      <c r="N55" s="42"/>
      <c r="O55" s="31"/>
      <c r="P55" s="31"/>
    </row>
    <row r="56" spans="1:16" s="2" customFormat="1" ht="33.75" customHeight="1">
      <c r="A56" s="154"/>
      <c r="B56" s="147"/>
      <c r="C56" s="141"/>
      <c r="D56" s="141"/>
      <c r="E56" s="72" t="s">
        <v>8</v>
      </c>
      <c r="F56" s="72" t="s">
        <v>9</v>
      </c>
      <c r="G56" s="118" t="s">
        <v>10</v>
      </c>
      <c r="H56" s="70" t="s">
        <v>11</v>
      </c>
      <c r="I56" s="71" t="s">
        <v>12</v>
      </c>
      <c r="J56" s="35"/>
      <c r="K56" s="9"/>
      <c r="L56" s="41"/>
      <c r="M56" s="41"/>
      <c r="N56" s="42"/>
      <c r="O56" s="31"/>
      <c r="P56" s="31"/>
    </row>
    <row r="57" spans="1:16" s="2" customFormat="1" ht="34.5" customHeight="1">
      <c r="A57" s="154"/>
      <c r="B57" s="162" t="s">
        <v>53</v>
      </c>
      <c r="C57" s="75" t="s">
        <v>54</v>
      </c>
      <c r="D57" s="62" t="s">
        <v>27</v>
      </c>
      <c r="E57" s="87">
        <v>80</v>
      </c>
      <c r="F57" s="87">
        <v>80</v>
      </c>
      <c r="G57" s="88">
        <v>364086215</v>
      </c>
      <c r="H57" s="88">
        <v>364085053</v>
      </c>
      <c r="I57" s="84">
        <f aca="true" t="shared" si="2" ref="I57:I63">+G57-H57</f>
        <v>1162</v>
      </c>
      <c r="J57" s="35"/>
      <c r="K57" s="9"/>
      <c r="L57" s="41"/>
      <c r="M57" s="41"/>
      <c r="N57" s="42"/>
      <c r="O57" s="31"/>
      <c r="P57" s="31"/>
    </row>
    <row r="58" spans="1:16" s="2" customFormat="1" ht="32.25" customHeight="1">
      <c r="A58" s="154"/>
      <c r="B58" s="162"/>
      <c r="C58" s="75" t="s">
        <v>55</v>
      </c>
      <c r="D58" s="62" t="s">
        <v>27</v>
      </c>
      <c r="E58" s="87">
        <v>267</v>
      </c>
      <c r="F58" s="87">
        <v>225</v>
      </c>
      <c r="G58" s="88">
        <v>263564823</v>
      </c>
      <c r="H58" s="88">
        <v>225362377</v>
      </c>
      <c r="I58" s="84">
        <f t="shared" si="2"/>
        <v>38202446</v>
      </c>
      <c r="J58" s="35"/>
      <c r="K58" s="9"/>
      <c r="L58" s="41"/>
      <c r="M58" s="41"/>
      <c r="N58" s="42"/>
      <c r="O58" s="31"/>
      <c r="P58" s="31"/>
    </row>
    <row r="59" spans="1:16" s="2" customFormat="1" ht="32.25" customHeight="1">
      <c r="A59" s="154"/>
      <c r="B59" s="162"/>
      <c r="C59" s="75" t="s">
        <v>56</v>
      </c>
      <c r="D59" s="62" t="s">
        <v>27</v>
      </c>
      <c r="E59" s="87">
        <v>800</v>
      </c>
      <c r="F59" s="87">
        <v>6345</v>
      </c>
      <c r="G59" s="83">
        <v>197658889</v>
      </c>
      <c r="H59" s="83">
        <v>197658889</v>
      </c>
      <c r="I59" s="84">
        <f t="shared" si="2"/>
        <v>0</v>
      </c>
      <c r="J59" s="35"/>
      <c r="K59" s="9"/>
      <c r="L59" s="41"/>
      <c r="M59" s="41"/>
      <c r="N59" s="42"/>
      <c r="O59" s="31"/>
      <c r="P59" s="31"/>
    </row>
    <row r="60" spans="1:16" s="2" customFormat="1" ht="36" customHeight="1">
      <c r="A60" s="154"/>
      <c r="B60" s="162"/>
      <c r="C60" s="75" t="s">
        <v>57</v>
      </c>
      <c r="D60" s="62" t="s">
        <v>27</v>
      </c>
      <c r="E60" s="87">
        <v>800</v>
      </c>
      <c r="F60" s="87">
        <v>829</v>
      </c>
      <c r="G60" s="88">
        <v>247088118</v>
      </c>
      <c r="H60" s="88">
        <v>247088083</v>
      </c>
      <c r="I60" s="84">
        <f t="shared" si="2"/>
        <v>35</v>
      </c>
      <c r="J60" s="35"/>
      <c r="K60" s="9"/>
      <c r="L60" s="41"/>
      <c r="M60" s="41"/>
      <c r="N60" s="42"/>
      <c r="O60" s="31"/>
      <c r="P60" s="31"/>
    </row>
    <row r="61" spans="1:16" s="2" customFormat="1" ht="60">
      <c r="A61" s="154"/>
      <c r="B61" s="162"/>
      <c r="C61" s="76" t="s">
        <v>58</v>
      </c>
      <c r="D61" s="62" t="s">
        <v>27</v>
      </c>
      <c r="E61" s="87">
        <v>300</v>
      </c>
      <c r="F61" s="87">
        <v>330</v>
      </c>
      <c r="G61" s="88">
        <v>263749686</v>
      </c>
      <c r="H61" s="88">
        <v>220996649</v>
      </c>
      <c r="I61" s="84">
        <f t="shared" si="2"/>
        <v>42753037</v>
      </c>
      <c r="J61" s="35"/>
      <c r="K61" s="9"/>
      <c r="L61" s="41"/>
      <c r="M61" s="41"/>
      <c r="N61" s="42"/>
      <c r="O61" s="31"/>
      <c r="P61" s="31"/>
    </row>
    <row r="62" spans="1:16" s="2" customFormat="1" ht="82.5" customHeight="1">
      <c r="A62" s="154"/>
      <c r="B62" s="162"/>
      <c r="C62" s="76" t="s">
        <v>59</v>
      </c>
      <c r="D62" s="74" t="s">
        <v>38</v>
      </c>
      <c r="E62" s="87">
        <v>1</v>
      </c>
      <c r="F62" s="87">
        <v>1</v>
      </c>
      <c r="G62" s="88">
        <v>20080000</v>
      </c>
      <c r="H62" s="88">
        <v>20080000</v>
      </c>
      <c r="I62" s="84">
        <f t="shared" si="2"/>
        <v>0</v>
      </c>
      <c r="J62" s="35"/>
      <c r="K62" s="9"/>
      <c r="L62" s="41"/>
      <c r="M62" s="41"/>
      <c r="N62" s="42"/>
      <c r="O62" s="31"/>
      <c r="P62" s="31"/>
    </row>
    <row r="63" spans="1:16" s="2" customFormat="1" ht="30">
      <c r="A63" s="154"/>
      <c r="B63" s="162"/>
      <c r="C63" s="76" t="s">
        <v>172</v>
      </c>
      <c r="D63" s="74" t="s">
        <v>115</v>
      </c>
      <c r="E63" s="87">
        <v>1</v>
      </c>
      <c r="F63" s="87">
        <v>2</v>
      </c>
      <c r="G63" s="83">
        <v>0</v>
      </c>
      <c r="H63" s="83">
        <v>0</v>
      </c>
      <c r="I63" s="84">
        <f t="shared" si="2"/>
        <v>0</v>
      </c>
      <c r="J63" s="35"/>
      <c r="K63" s="9"/>
      <c r="L63" s="41"/>
      <c r="M63" s="41"/>
      <c r="N63" s="42"/>
      <c r="O63" s="31"/>
      <c r="P63" s="31"/>
    </row>
    <row r="64" spans="1:16" s="2" customFormat="1" ht="18">
      <c r="A64" s="154"/>
      <c r="B64" s="150"/>
      <c r="C64" s="159" t="s">
        <v>20</v>
      </c>
      <c r="D64" s="159"/>
      <c r="E64" s="159"/>
      <c r="F64" s="159"/>
      <c r="G64" s="86">
        <f>SUM(G57:G63)</f>
        <v>1356227731</v>
      </c>
      <c r="H64" s="99"/>
      <c r="I64" s="156">
        <f>+G64-H65</f>
        <v>80956680</v>
      </c>
      <c r="J64" s="35"/>
      <c r="K64" s="9"/>
      <c r="L64" s="41"/>
      <c r="M64" s="41"/>
      <c r="N64" s="42"/>
      <c r="O64" s="31"/>
      <c r="P64" s="31"/>
    </row>
    <row r="65" spans="1:16" s="2" customFormat="1" ht="18">
      <c r="A65" s="154"/>
      <c r="B65" s="150"/>
      <c r="C65" s="159" t="s">
        <v>21</v>
      </c>
      <c r="D65" s="159"/>
      <c r="E65" s="159"/>
      <c r="F65" s="159"/>
      <c r="G65" s="159"/>
      <c r="H65" s="100">
        <f>SUM(H57:H63)</f>
        <v>1275271051</v>
      </c>
      <c r="I65" s="156"/>
      <c r="J65" s="35"/>
      <c r="K65" s="9"/>
      <c r="L65" s="41"/>
      <c r="M65" s="41"/>
      <c r="N65" s="42"/>
      <c r="O65" s="31"/>
      <c r="P65" s="31"/>
    </row>
    <row r="66" spans="1:16" s="2" customFormat="1" ht="18">
      <c r="A66" s="154"/>
      <c r="B66" s="163"/>
      <c r="C66" s="158" t="s">
        <v>22</v>
      </c>
      <c r="D66" s="158"/>
      <c r="E66" s="158"/>
      <c r="F66" s="158"/>
      <c r="G66" s="158"/>
      <c r="H66" s="101">
        <f>+H65/G64</f>
        <v>0.9403074585856555</v>
      </c>
      <c r="I66" s="156"/>
      <c r="J66" s="35"/>
      <c r="K66" s="9"/>
      <c r="L66" s="41"/>
      <c r="M66" s="41"/>
      <c r="N66" s="42"/>
      <c r="O66" s="31"/>
      <c r="P66" s="31"/>
    </row>
    <row r="67" spans="1:16" s="2" customFormat="1" ht="15.75">
      <c r="A67" s="154"/>
      <c r="B67" s="147" t="s">
        <v>0</v>
      </c>
      <c r="C67" s="141" t="s">
        <v>2</v>
      </c>
      <c r="D67" s="141" t="s">
        <v>3</v>
      </c>
      <c r="E67" s="141" t="s">
        <v>6</v>
      </c>
      <c r="F67" s="141"/>
      <c r="G67" s="148" t="s">
        <v>7</v>
      </c>
      <c r="H67" s="148"/>
      <c r="I67" s="149"/>
      <c r="J67" s="35"/>
      <c r="K67" s="9"/>
      <c r="L67" s="41"/>
      <c r="M67" s="41"/>
      <c r="N67" s="42"/>
      <c r="O67" s="31"/>
      <c r="P67" s="31"/>
    </row>
    <row r="68" spans="1:16" s="2" customFormat="1" ht="34.5" customHeight="1">
      <c r="A68" s="154"/>
      <c r="B68" s="147"/>
      <c r="C68" s="141"/>
      <c r="D68" s="141"/>
      <c r="E68" s="72" t="s">
        <v>8</v>
      </c>
      <c r="F68" s="72" t="s">
        <v>9</v>
      </c>
      <c r="G68" s="118" t="s">
        <v>10</v>
      </c>
      <c r="H68" s="70" t="s">
        <v>11</v>
      </c>
      <c r="I68" s="71" t="s">
        <v>12</v>
      </c>
      <c r="J68" s="35"/>
      <c r="K68" s="9"/>
      <c r="L68" s="41"/>
      <c r="M68" s="41"/>
      <c r="N68" s="42"/>
      <c r="O68" s="31"/>
      <c r="P68" s="31"/>
    </row>
    <row r="69" spans="1:16" s="2" customFormat="1" ht="33" customHeight="1">
      <c r="A69" s="154"/>
      <c r="B69" s="150" t="s">
        <v>60</v>
      </c>
      <c r="C69" s="75" t="s">
        <v>61</v>
      </c>
      <c r="D69" s="62" t="s">
        <v>1</v>
      </c>
      <c r="E69" s="82">
        <v>68</v>
      </c>
      <c r="F69" s="102">
        <v>62</v>
      </c>
      <c r="G69" s="88">
        <v>0</v>
      </c>
      <c r="H69" s="103">
        <v>0</v>
      </c>
      <c r="I69" s="90">
        <v>0</v>
      </c>
      <c r="J69" s="35"/>
      <c r="K69" s="9"/>
      <c r="L69" s="41"/>
      <c r="M69" s="41"/>
      <c r="N69" s="42"/>
      <c r="O69" s="31"/>
      <c r="P69" s="31"/>
    </row>
    <row r="70" spans="1:16" s="2" customFormat="1" ht="46.5" customHeight="1">
      <c r="A70" s="154"/>
      <c r="B70" s="150"/>
      <c r="C70" s="110" t="s">
        <v>196</v>
      </c>
      <c r="D70" s="74" t="s">
        <v>39</v>
      </c>
      <c r="E70" s="87">
        <v>1</v>
      </c>
      <c r="F70" s="112">
        <v>1</v>
      </c>
      <c r="G70" s="88">
        <v>144977600</v>
      </c>
      <c r="H70" s="103">
        <v>130467457</v>
      </c>
      <c r="I70" s="90">
        <f>+G70-H70</f>
        <v>14510143</v>
      </c>
      <c r="J70" s="35"/>
      <c r="K70" s="9"/>
      <c r="L70" s="41"/>
      <c r="M70" s="41"/>
      <c r="N70" s="42"/>
      <c r="O70" s="31"/>
      <c r="P70" s="31"/>
    </row>
    <row r="71" spans="1:16" s="2" customFormat="1" ht="42" customHeight="1">
      <c r="A71" s="154"/>
      <c r="B71" s="150"/>
      <c r="C71" s="76" t="s">
        <v>173</v>
      </c>
      <c r="D71" s="74" t="s">
        <v>26</v>
      </c>
      <c r="E71" s="82">
        <v>2</v>
      </c>
      <c r="F71" s="89">
        <v>2</v>
      </c>
      <c r="G71" s="88">
        <v>280800000</v>
      </c>
      <c r="H71" s="103">
        <v>279348060</v>
      </c>
      <c r="I71" s="90">
        <f aca="true" t="shared" si="3" ref="I71:I77">+G71-H71</f>
        <v>1451940</v>
      </c>
      <c r="J71" s="35"/>
      <c r="K71" s="9"/>
      <c r="L71" s="41"/>
      <c r="M71" s="41"/>
      <c r="N71" s="42"/>
      <c r="O71" s="31"/>
      <c r="P71" s="31"/>
    </row>
    <row r="72" spans="1:16" s="2" customFormat="1" ht="39" customHeight="1">
      <c r="A72" s="154"/>
      <c r="B72" s="150"/>
      <c r="C72" s="76" t="s">
        <v>62</v>
      </c>
      <c r="D72" s="74" t="s">
        <v>68</v>
      </c>
      <c r="E72" s="82">
        <v>2</v>
      </c>
      <c r="F72" s="89">
        <v>2</v>
      </c>
      <c r="G72" s="88">
        <v>100801600</v>
      </c>
      <c r="H72" s="103">
        <v>100801600</v>
      </c>
      <c r="I72" s="90">
        <f t="shared" si="3"/>
        <v>0</v>
      </c>
      <c r="J72" s="35"/>
      <c r="K72" s="9"/>
      <c r="L72" s="41"/>
      <c r="M72" s="41"/>
      <c r="N72" s="42"/>
      <c r="O72" s="31"/>
      <c r="P72" s="31"/>
    </row>
    <row r="73" spans="1:16" s="2" customFormat="1" ht="24.75" customHeight="1">
      <c r="A73" s="154"/>
      <c r="B73" s="150"/>
      <c r="C73" s="76" t="s">
        <v>63</v>
      </c>
      <c r="D73" s="74" t="s">
        <v>69</v>
      </c>
      <c r="E73" s="82">
        <v>32</v>
      </c>
      <c r="F73" s="89">
        <v>32</v>
      </c>
      <c r="G73" s="88">
        <v>158130000</v>
      </c>
      <c r="H73" s="103">
        <v>158130000</v>
      </c>
      <c r="I73" s="90">
        <f t="shared" si="3"/>
        <v>0</v>
      </c>
      <c r="J73" s="35"/>
      <c r="K73" s="9"/>
      <c r="L73" s="41"/>
      <c r="M73" s="41"/>
      <c r="N73" s="42"/>
      <c r="O73" s="31"/>
      <c r="P73" s="31"/>
    </row>
    <row r="74" spans="1:16" s="2" customFormat="1" ht="60.75" customHeight="1">
      <c r="A74" s="154"/>
      <c r="B74" s="150"/>
      <c r="C74" s="76" t="s">
        <v>64</v>
      </c>
      <c r="D74" s="74" t="s">
        <v>70</v>
      </c>
      <c r="E74" s="82">
        <v>1</v>
      </c>
      <c r="F74" s="87">
        <v>1</v>
      </c>
      <c r="G74" s="88">
        <v>527605428</v>
      </c>
      <c r="H74" s="88">
        <v>413285569</v>
      </c>
      <c r="I74" s="90">
        <f t="shared" si="3"/>
        <v>114319859</v>
      </c>
      <c r="J74" s="35"/>
      <c r="K74" s="9"/>
      <c r="L74" s="41"/>
      <c r="M74" s="41"/>
      <c r="N74" s="42"/>
      <c r="O74" s="31"/>
      <c r="P74" s="31"/>
    </row>
    <row r="75" spans="1:16" s="2" customFormat="1" ht="36.75" customHeight="1">
      <c r="A75" s="154"/>
      <c r="B75" s="150"/>
      <c r="C75" s="76" t="s">
        <v>65</v>
      </c>
      <c r="D75" s="74" t="s">
        <v>71</v>
      </c>
      <c r="E75" s="82">
        <v>40</v>
      </c>
      <c r="F75" s="87">
        <v>40</v>
      </c>
      <c r="G75" s="88">
        <v>175409288</v>
      </c>
      <c r="H75" s="103">
        <v>145217837</v>
      </c>
      <c r="I75" s="90">
        <f t="shared" si="3"/>
        <v>30191451</v>
      </c>
      <c r="J75" s="35"/>
      <c r="K75" s="9"/>
      <c r="L75" s="41"/>
      <c r="M75" s="41"/>
      <c r="N75" s="42"/>
      <c r="O75" s="31"/>
      <c r="P75" s="31"/>
    </row>
    <row r="76" spans="1:16" s="2" customFormat="1" ht="48.75" customHeight="1">
      <c r="A76" s="154"/>
      <c r="B76" s="150"/>
      <c r="C76" s="75" t="s">
        <v>66</v>
      </c>
      <c r="D76" s="62" t="s">
        <v>72</v>
      </c>
      <c r="E76" s="82">
        <v>37</v>
      </c>
      <c r="F76" s="87">
        <v>37</v>
      </c>
      <c r="G76" s="88">
        <v>0</v>
      </c>
      <c r="H76" s="103">
        <v>0</v>
      </c>
      <c r="I76" s="90">
        <f t="shared" si="3"/>
        <v>0</v>
      </c>
      <c r="J76" s="35"/>
      <c r="K76" s="9"/>
      <c r="L76" s="41"/>
      <c r="M76" s="41"/>
      <c r="N76" s="42"/>
      <c r="O76" s="31"/>
      <c r="P76" s="31"/>
    </row>
    <row r="77" spans="1:16" s="2" customFormat="1" ht="49.5" customHeight="1">
      <c r="A77" s="154"/>
      <c r="B77" s="150"/>
      <c r="C77" s="76" t="s">
        <v>67</v>
      </c>
      <c r="D77" s="62" t="s">
        <v>73</v>
      </c>
      <c r="E77" s="82">
        <v>37</v>
      </c>
      <c r="F77" s="87">
        <v>37</v>
      </c>
      <c r="G77" s="83">
        <f>35016026</f>
        <v>35016026</v>
      </c>
      <c r="H77" s="97">
        <v>0</v>
      </c>
      <c r="I77" s="90">
        <f t="shared" si="3"/>
        <v>35016026</v>
      </c>
      <c r="J77" s="35"/>
      <c r="K77" s="9"/>
      <c r="L77" s="41"/>
      <c r="M77" s="41"/>
      <c r="N77" s="42"/>
      <c r="O77" s="31"/>
      <c r="P77" s="31"/>
    </row>
    <row r="78" spans="1:16" s="2" customFormat="1" ht="18">
      <c r="A78" s="154"/>
      <c r="B78" s="150"/>
      <c r="C78" s="159" t="s">
        <v>20</v>
      </c>
      <c r="D78" s="159"/>
      <c r="E78" s="159"/>
      <c r="F78" s="159"/>
      <c r="G78" s="86">
        <f>SUM(G69:G77)</f>
        <v>1422739942</v>
      </c>
      <c r="H78" s="104"/>
      <c r="I78" s="156">
        <f>SUM(I69:I77)</f>
        <v>195489419</v>
      </c>
      <c r="J78" s="35"/>
      <c r="K78" s="9"/>
      <c r="L78" s="41"/>
      <c r="M78" s="41"/>
      <c r="N78" s="42"/>
      <c r="O78" s="31"/>
      <c r="P78" s="31"/>
    </row>
    <row r="79" spans="1:16" s="2" customFormat="1" ht="18">
      <c r="A79" s="154"/>
      <c r="B79" s="150"/>
      <c r="C79" s="159" t="s">
        <v>21</v>
      </c>
      <c r="D79" s="159"/>
      <c r="E79" s="159"/>
      <c r="F79" s="159"/>
      <c r="G79" s="159"/>
      <c r="H79" s="100">
        <f>SUM(H69:H78)</f>
        <v>1227250523</v>
      </c>
      <c r="I79" s="156"/>
      <c r="J79" s="35"/>
      <c r="K79" s="9"/>
      <c r="L79" s="41"/>
      <c r="M79" s="41"/>
      <c r="N79" s="42"/>
      <c r="O79" s="31"/>
      <c r="P79" s="31"/>
    </row>
    <row r="80" spans="1:16" s="2" customFormat="1" ht="18">
      <c r="A80" s="154"/>
      <c r="B80" s="150"/>
      <c r="C80" s="139" t="s">
        <v>22</v>
      </c>
      <c r="D80" s="139"/>
      <c r="E80" s="139"/>
      <c r="F80" s="139"/>
      <c r="G80" s="139"/>
      <c r="H80" s="101">
        <f>+H79/G78</f>
        <v>0.8625965201165344</v>
      </c>
      <c r="I80" s="156"/>
      <c r="J80" s="35"/>
      <c r="K80" s="9"/>
      <c r="L80" s="41"/>
      <c r="M80" s="41"/>
      <c r="N80" s="42"/>
      <c r="O80" s="31"/>
      <c r="P80" s="31"/>
    </row>
    <row r="81" spans="1:16" s="2" customFormat="1" ht="15.75">
      <c r="A81" s="154"/>
      <c r="B81" s="147" t="s">
        <v>0</v>
      </c>
      <c r="C81" s="141" t="s">
        <v>2</v>
      </c>
      <c r="D81" s="141" t="s">
        <v>3</v>
      </c>
      <c r="E81" s="141" t="s">
        <v>6</v>
      </c>
      <c r="F81" s="141"/>
      <c r="G81" s="148" t="s">
        <v>7</v>
      </c>
      <c r="H81" s="148"/>
      <c r="I81" s="149"/>
      <c r="J81" s="35"/>
      <c r="K81" s="9"/>
      <c r="L81" s="41"/>
      <c r="M81" s="41"/>
      <c r="N81" s="42"/>
      <c r="O81" s="31"/>
      <c r="P81" s="31"/>
    </row>
    <row r="82" spans="1:16" s="2" customFormat="1" ht="31.5">
      <c r="A82" s="154"/>
      <c r="B82" s="170"/>
      <c r="C82" s="164"/>
      <c r="D82" s="164"/>
      <c r="E82" s="77" t="s">
        <v>8</v>
      </c>
      <c r="F82" s="77" t="s">
        <v>9</v>
      </c>
      <c r="G82" s="119" t="s">
        <v>10</v>
      </c>
      <c r="H82" s="70" t="s">
        <v>11</v>
      </c>
      <c r="I82" s="71" t="s">
        <v>12</v>
      </c>
      <c r="J82" s="35"/>
      <c r="K82" s="9"/>
      <c r="L82" s="41"/>
      <c r="M82" s="41"/>
      <c r="N82" s="42"/>
      <c r="O82" s="31"/>
      <c r="P82" s="31"/>
    </row>
    <row r="83" spans="1:16" s="2" customFormat="1" ht="58.5" customHeight="1">
      <c r="A83" s="154"/>
      <c r="B83" s="150" t="s">
        <v>74</v>
      </c>
      <c r="C83" s="69" t="s">
        <v>75</v>
      </c>
      <c r="D83" s="62" t="s">
        <v>1</v>
      </c>
      <c r="E83" s="82">
        <v>14</v>
      </c>
      <c r="F83" s="89">
        <v>14</v>
      </c>
      <c r="G83" s="88">
        <v>0</v>
      </c>
      <c r="H83" s="88">
        <v>0</v>
      </c>
      <c r="I83" s="90">
        <f>+G83-H83</f>
        <v>0</v>
      </c>
      <c r="J83" s="35"/>
      <c r="K83" s="9"/>
      <c r="L83" s="41"/>
      <c r="M83" s="41"/>
      <c r="N83" s="42"/>
      <c r="O83" s="31"/>
      <c r="P83" s="31"/>
    </row>
    <row r="84" spans="1:16" s="2" customFormat="1" ht="60" customHeight="1">
      <c r="A84" s="154"/>
      <c r="B84" s="150"/>
      <c r="C84" s="69" t="s">
        <v>76</v>
      </c>
      <c r="D84" s="62" t="s">
        <v>1</v>
      </c>
      <c r="E84" s="82">
        <v>13</v>
      </c>
      <c r="F84" s="89">
        <v>13</v>
      </c>
      <c r="G84" s="88">
        <v>0</v>
      </c>
      <c r="H84" s="88">
        <v>0</v>
      </c>
      <c r="I84" s="90">
        <f>+G84-H84</f>
        <v>0</v>
      </c>
      <c r="J84" s="35"/>
      <c r="K84" s="9"/>
      <c r="L84" s="41"/>
      <c r="M84" s="41"/>
      <c r="N84" s="42"/>
      <c r="O84" s="31"/>
      <c r="P84" s="31"/>
    </row>
    <row r="85" spans="1:16" s="2" customFormat="1" ht="33.75" customHeight="1">
      <c r="A85" s="154"/>
      <c r="B85" s="150"/>
      <c r="C85" s="69" t="s">
        <v>77</v>
      </c>
      <c r="D85" s="62" t="s">
        <v>1</v>
      </c>
      <c r="E85" s="82">
        <v>87</v>
      </c>
      <c r="F85" s="102">
        <v>87</v>
      </c>
      <c r="G85" s="88">
        <v>0</v>
      </c>
      <c r="H85" s="88">
        <v>0</v>
      </c>
      <c r="I85" s="90">
        <f>+G85-H85</f>
        <v>0</v>
      </c>
      <c r="J85" s="35"/>
      <c r="K85" s="9"/>
      <c r="L85" s="41"/>
      <c r="M85" s="41"/>
      <c r="N85" s="42"/>
      <c r="O85" s="31"/>
      <c r="P85" s="31"/>
    </row>
    <row r="86" spans="1:16" s="2" customFormat="1" ht="45">
      <c r="A86" s="154"/>
      <c r="B86" s="150"/>
      <c r="C86" s="78" t="s">
        <v>78</v>
      </c>
      <c r="D86" s="74" t="s">
        <v>28</v>
      </c>
      <c r="E86" s="82">
        <v>1</v>
      </c>
      <c r="F86" s="89">
        <v>1</v>
      </c>
      <c r="G86" s="88">
        <v>2697639983</v>
      </c>
      <c r="H86" s="88">
        <v>2697639983</v>
      </c>
      <c r="I86" s="90">
        <f>+G86-H86</f>
        <v>0</v>
      </c>
      <c r="J86" s="35"/>
      <c r="K86" s="9"/>
      <c r="L86" s="41"/>
      <c r="M86" s="41"/>
      <c r="N86" s="42"/>
      <c r="O86" s="31"/>
      <c r="P86" s="31"/>
    </row>
    <row r="87" spans="1:16" s="2" customFormat="1" ht="30">
      <c r="A87" s="154"/>
      <c r="B87" s="150"/>
      <c r="C87" s="68" t="s">
        <v>160</v>
      </c>
      <c r="D87" s="74" t="s">
        <v>116</v>
      </c>
      <c r="E87" s="82">
        <v>2</v>
      </c>
      <c r="F87" s="89">
        <v>0</v>
      </c>
      <c r="G87" s="88">
        <v>116975968</v>
      </c>
      <c r="H87" s="88">
        <v>116430848</v>
      </c>
      <c r="I87" s="90">
        <f>+G87-H87</f>
        <v>545120</v>
      </c>
      <c r="J87" s="35"/>
      <c r="K87" s="9"/>
      <c r="L87" s="41"/>
      <c r="M87" s="41"/>
      <c r="N87" s="42"/>
      <c r="O87" s="31"/>
      <c r="P87" s="31"/>
    </row>
    <row r="88" spans="1:16" s="2" customFormat="1" ht="18">
      <c r="A88" s="154"/>
      <c r="B88" s="150"/>
      <c r="C88" s="159" t="s">
        <v>20</v>
      </c>
      <c r="D88" s="159"/>
      <c r="E88" s="159"/>
      <c r="F88" s="159"/>
      <c r="G88" s="86">
        <f>SUM(G83:G87)</f>
        <v>2814615951</v>
      </c>
      <c r="H88" s="63"/>
      <c r="I88" s="156">
        <f>SUM(I83:I87)</f>
        <v>545120</v>
      </c>
      <c r="J88" s="35"/>
      <c r="K88" s="9"/>
      <c r="L88" s="41"/>
      <c r="M88" s="41"/>
      <c r="N88" s="42"/>
      <c r="O88" s="31"/>
      <c r="P88" s="31"/>
    </row>
    <row r="89" spans="1:16" s="2" customFormat="1" ht="18">
      <c r="A89" s="154"/>
      <c r="B89" s="150"/>
      <c r="C89" s="159" t="s">
        <v>21</v>
      </c>
      <c r="D89" s="159"/>
      <c r="E89" s="159"/>
      <c r="F89" s="159"/>
      <c r="G89" s="159"/>
      <c r="H89" s="86">
        <f>SUM(H83:H87)</f>
        <v>2814070831</v>
      </c>
      <c r="I89" s="156"/>
      <c r="J89" s="35"/>
      <c r="K89" s="9"/>
      <c r="L89" s="41"/>
      <c r="M89" s="41"/>
      <c r="N89" s="42"/>
      <c r="O89" s="31"/>
      <c r="P89" s="31"/>
    </row>
    <row r="90" spans="1:16" s="2" customFormat="1" ht="18">
      <c r="A90" s="155"/>
      <c r="B90" s="150"/>
      <c r="C90" s="139" t="s">
        <v>22</v>
      </c>
      <c r="D90" s="139"/>
      <c r="E90" s="139"/>
      <c r="F90" s="139"/>
      <c r="G90" s="139"/>
      <c r="H90" s="95">
        <f>+H89/G88</f>
        <v>0.9998063252644446</v>
      </c>
      <c r="I90" s="156"/>
      <c r="J90" s="35"/>
      <c r="K90" s="9"/>
      <c r="L90" s="41"/>
      <c r="M90" s="41"/>
      <c r="N90" s="42"/>
      <c r="O90" s="31"/>
      <c r="P90" s="31"/>
    </row>
    <row r="91" spans="1:16" s="2" customFormat="1" ht="16.5" customHeight="1">
      <c r="A91" s="171" t="s">
        <v>36</v>
      </c>
      <c r="B91" s="147" t="s">
        <v>0</v>
      </c>
      <c r="C91" s="141" t="s">
        <v>2</v>
      </c>
      <c r="D91" s="141" t="s">
        <v>3</v>
      </c>
      <c r="E91" s="141" t="s">
        <v>6</v>
      </c>
      <c r="F91" s="141"/>
      <c r="G91" s="148" t="s">
        <v>7</v>
      </c>
      <c r="H91" s="148"/>
      <c r="I91" s="149"/>
      <c r="J91" s="35"/>
      <c r="K91" s="9"/>
      <c r="L91" s="41"/>
      <c r="M91" s="41"/>
      <c r="N91" s="42"/>
      <c r="O91" s="31"/>
      <c r="P91" s="31"/>
    </row>
    <row r="92" spans="1:16" s="2" customFormat="1" ht="51" customHeight="1">
      <c r="A92" s="171"/>
      <c r="B92" s="147"/>
      <c r="C92" s="164"/>
      <c r="D92" s="141"/>
      <c r="E92" s="72" t="s">
        <v>8</v>
      </c>
      <c r="F92" s="72" t="s">
        <v>9</v>
      </c>
      <c r="G92" s="118" t="s">
        <v>10</v>
      </c>
      <c r="H92" s="70" t="s">
        <v>11</v>
      </c>
      <c r="I92" s="71" t="s">
        <v>12</v>
      </c>
      <c r="J92" s="35"/>
      <c r="K92" s="9"/>
      <c r="L92" s="41"/>
      <c r="M92" s="41"/>
      <c r="N92" s="42"/>
      <c r="O92" s="31"/>
      <c r="P92" s="31"/>
    </row>
    <row r="93" spans="1:16" s="2" customFormat="1" ht="64.5" customHeight="1">
      <c r="A93" s="165" t="s">
        <v>79</v>
      </c>
      <c r="B93" s="162" t="s">
        <v>86</v>
      </c>
      <c r="C93" s="69" t="s">
        <v>80</v>
      </c>
      <c r="D93" s="62" t="s">
        <v>83</v>
      </c>
      <c r="E93" s="82">
        <v>37</v>
      </c>
      <c r="F93" s="82">
        <v>37</v>
      </c>
      <c r="G93" s="83">
        <v>0</v>
      </c>
      <c r="H93" s="97">
        <v>0</v>
      </c>
      <c r="I93" s="84">
        <f>+G93-H93</f>
        <v>0</v>
      </c>
      <c r="J93" s="35"/>
      <c r="K93" s="9"/>
      <c r="L93" s="41">
        <v>175228</v>
      </c>
      <c r="M93" s="41">
        <v>45086</v>
      </c>
      <c r="N93" s="42">
        <v>334406</v>
      </c>
      <c r="O93" s="31"/>
      <c r="P93" s="31"/>
    </row>
    <row r="94" spans="1:16" s="2" customFormat="1" ht="34.5" customHeight="1">
      <c r="A94" s="165"/>
      <c r="B94" s="162"/>
      <c r="C94" s="68" t="s">
        <v>81</v>
      </c>
      <c r="D94" s="62" t="s">
        <v>84</v>
      </c>
      <c r="E94" s="87">
        <v>37</v>
      </c>
      <c r="F94" s="87">
        <v>37</v>
      </c>
      <c r="G94" s="83">
        <v>27708555</v>
      </c>
      <c r="H94" s="83">
        <v>26982500</v>
      </c>
      <c r="I94" s="84">
        <f>+G94-H94</f>
        <v>726055</v>
      </c>
      <c r="J94" s="35"/>
      <c r="K94" s="9"/>
      <c r="L94" s="41"/>
      <c r="M94" s="41"/>
      <c r="N94" s="42"/>
      <c r="O94" s="31"/>
      <c r="P94" s="31"/>
    </row>
    <row r="95" spans="1:16" s="2" customFormat="1" ht="34.5" customHeight="1">
      <c r="A95" s="165"/>
      <c r="B95" s="162"/>
      <c r="C95" s="68" t="s">
        <v>174</v>
      </c>
      <c r="D95" s="62" t="s">
        <v>175</v>
      </c>
      <c r="E95" s="87">
        <v>1</v>
      </c>
      <c r="F95" s="87">
        <v>1</v>
      </c>
      <c r="G95" s="83">
        <v>37983110</v>
      </c>
      <c r="H95" s="83">
        <v>37983110</v>
      </c>
      <c r="I95" s="84">
        <f>+G95-H95</f>
        <v>0</v>
      </c>
      <c r="J95" s="35"/>
      <c r="K95" s="9"/>
      <c r="L95" s="41"/>
      <c r="M95" s="41"/>
      <c r="N95" s="42"/>
      <c r="O95" s="31"/>
      <c r="P95" s="31"/>
    </row>
    <row r="96" spans="1:16" s="2" customFormat="1" ht="33.75" customHeight="1">
      <c r="A96" s="165"/>
      <c r="B96" s="162"/>
      <c r="C96" s="68" t="s">
        <v>82</v>
      </c>
      <c r="D96" s="62" t="s">
        <v>85</v>
      </c>
      <c r="E96" s="82">
        <v>1</v>
      </c>
      <c r="F96" s="82">
        <v>2</v>
      </c>
      <c r="G96" s="83">
        <v>158128174</v>
      </c>
      <c r="H96" s="83">
        <v>158128174</v>
      </c>
      <c r="I96" s="84">
        <f>+G96-H96</f>
        <v>0</v>
      </c>
      <c r="J96" s="35"/>
      <c r="K96" s="9"/>
      <c r="L96" s="41"/>
      <c r="M96" s="41"/>
      <c r="N96" s="42"/>
      <c r="O96" s="31"/>
      <c r="P96" s="31"/>
    </row>
    <row r="97" spans="1:16" s="2" customFormat="1" ht="30">
      <c r="A97" s="165"/>
      <c r="B97" s="166"/>
      <c r="C97" s="68" t="s">
        <v>145</v>
      </c>
      <c r="D97" s="62" t="s">
        <v>146</v>
      </c>
      <c r="E97" s="82">
        <v>100</v>
      </c>
      <c r="F97" s="82">
        <v>100</v>
      </c>
      <c r="G97" s="83">
        <v>36180163</v>
      </c>
      <c r="H97" s="83">
        <v>36180163</v>
      </c>
      <c r="I97" s="84">
        <f>+G97-H97</f>
        <v>0</v>
      </c>
      <c r="J97" s="35"/>
      <c r="K97" s="9"/>
      <c r="L97" s="41"/>
      <c r="M97" s="41"/>
      <c r="N97" s="42"/>
      <c r="O97" s="31"/>
      <c r="P97" s="31"/>
    </row>
    <row r="98" spans="1:16" s="2" customFormat="1" ht="18">
      <c r="A98" s="165"/>
      <c r="B98" s="167"/>
      <c r="C98" s="169" t="s">
        <v>20</v>
      </c>
      <c r="D98" s="159"/>
      <c r="E98" s="159"/>
      <c r="F98" s="159"/>
      <c r="G98" s="86">
        <f>SUM(G93:G97)</f>
        <v>260000002</v>
      </c>
      <c r="H98" s="63"/>
      <c r="I98" s="156">
        <f>+G98-H99</f>
        <v>726055</v>
      </c>
      <c r="J98" s="53"/>
      <c r="K98" s="9"/>
      <c r="L98" s="41">
        <v>630821</v>
      </c>
      <c r="M98" s="41"/>
      <c r="N98" s="42"/>
      <c r="O98" s="31"/>
      <c r="P98" s="31"/>
    </row>
    <row r="99" spans="1:16" s="2" customFormat="1" ht="18">
      <c r="A99" s="165"/>
      <c r="B99" s="167"/>
      <c r="C99" s="159" t="s">
        <v>21</v>
      </c>
      <c r="D99" s="159"/>
      <c r="E99" s="159"/>
      <c r="F99" s="159"/>
      <c r="G99" s="159"/>
      <c r="H99" s="86">
        <f>SUM(H93:H98)</f>
        <v>259273947</v>
      </c>
      <c r="I99" s="156"/>
      <c r="J99" s="21"/>
      <c r="K99" s="9"/>
      <c r="L99" s="41">
        <v>4107244</v>
      </c>
      <c r="M99" s="41"/>
      <c r="N99" s="42"/>
      <c r="O99" s="31"/>
      <c r="P99" s="31"/>
    </row>
    <row r="100" spans="1:16" s="2" customFormat="1" ht="18">
      <c r="A100" s="165"/>
      <c r="B100" s="168"/>
      <c r="C100" s="158" t="s">
        <v>22</v>
      </c>
      <c r="D100" s="158"/>
      <c r="E100" s="158"/>
      <c r="F100" s="158"/>
      <c r="G100" s="158"/>
      <c r="H100" s="95">
        <f>+H99/G98</f>
        <v>0.9972074807907116</v>
      </c>
      <c r="I100" s="156"/>
      <c r="J100" s="35">
        <v>80</v>
      </c>
      <c r="K100" s="9"/>
      <c r="L100" s="45"/>
      <c r="M100" s="14">
        <f>SUM(L93:M99)</f>
        <v>4958379</v>
      </c>
      <c r="N100" s="15">
        <f>SUM(N93:N99)</f>
        <v>334406</v>
      </c>
      <c r="O100" s="31"/>
      <c r="P100" s="31"/>
    </row>
    <row r="101" spans="1:16" s="2" customFormat="1" ht="23.25" customHeight="1">
      <c r="A101" s="165"/>
      <c r="B101" s="147" t="s">
        <v>0</v>
      </c>
      <c r="C101" s="141" t="s">
        <v>2</v>
      </c>
      <c r="D101" s="141" t="s">
        <v>3</v>
      </c>
      <c r="E101" s="141" t="s">
        <v>6</v>
      </c>
      <c r="F101" s="141"/>
      <c r="G101" s="148" t="s">
        <v>7</v>
      </c>
      <c r="H101" s="148"/>
      <c r="I101" s="149"/>
      <c r="J101" s="35"/>
      <c r="K101" s="9"/>
      <c r="L101" s="45"/>
      <c r="M101" s="14"/>
      <c r="N101" s="15"/>
      <c r="O101" s="31"/>
      <c r="P101" s="31"/>
    </row>
    <row r="102" spans="1:16" s="2" customFormat="1" ht="44.25" customHeight="1">
      <c r="A102" s="165"/>
      <c r="B102" s="147"/>
      <c r="C102" s="164"/>
      <c r="D102" s="141"/>
      <c r="E102" s="72" t="s">
        <v>8</v>
      </c>
      <c r="F102" s="72" t="s">
        <v>9</v>
      </c>
      <c r="G102" s="118" t="s">
        <v>10</v>
      </c>
      <c r="H102" s="70" t="s">
        <v>11</v>
      </c>
      <c r="I102" s="71" t="s">
        <v>12</v>
      </c>
      <c r="J102" s="35"/>
      <c r="K102" s="9"/>
      <c r="L102" s="45"/>
      <c r="M102" s="14"/>
      <c r="N102" s="15"/>
      <c r="O102" s="31"/>
      <c r="P102" s="31"/>
    </row>
    <row r="103" spans="1:16" s="2" customFormat="1" ht="50.25" customHeight="1">
      <c r="A103" s="165"/>
      <c r="B103" s="150" t="s">
        <v>155</v>
      </c>
      <c r="C103" s="69" t="s">
        <v>87</v>
      </c>
      <c r="D103" s="62" t="s">
        <v>29</v>
      </c>
      <c r="E103" s="82">
        <v>37</v>
      </c>
      <c r="F103" s="82">
        <v>37</v>
      </c>
      <c r="G103" s="83">
        <v>0</v>
      </c>
      <c r="H103" s="83">
        <v>0</v>
      </c>
      <c r="I103" s="84">
        <f>+G103-H103</f>
        <v>0</v>
      </c>
      <c r="J103" s="35"/>
      <c r="K103" s="9"/>
      <c r="L103" s="45"/>
      <c r="M103" s="14"/>
      <c r="N103" s="15"/>
      <c r="O103" s="31"/>
      <c r="P103" s="31"/>
    </row>
    <row r="104" spans="1:16" s="2" customFormat="1" ht="45">
      <c r="A104" s="165"/>
      <c r="B104" s="150"/>
      <c r="C104" s="79" t="s">
        <v>88</v>
      </c>
      <c r="D104" s="62" t="s">
        <v>92</v>
      </c>
      <c r="E104" s="82">
        <v>38</v>
      </c>
      <c r="F104" s="82">
        <v>38</v>
      </c>
      <c r="G104" s="83">
        <v>58462920</v>
      </c>
      <c r="H104" s="83">
        <v>57140757</v>
      </c>
      <c r="I104" s="84">
        <f>+G104-H104</f>
        <v>1322163</v>
      </c>
      <c r="J104" s="35"/>
      <c r="K104" s="9"/>
      <c r="L104" s="45"/>
      <c r="M104" s="14"/>
      <c r="N104" s="15"/>
      <c r="O104" s="31"/>
      <c r="P104" s="31"/>
    </row>
    <row r="105" spans="1:16" s="2" customFormat="1" ht="45">
      <c r="A105" s="165"/>
      <c r="B105" s="150"/>
      <c r="C105" s="79" t="s">
        <v>89</v>
      </c>
      <c r="D105" s="62" t="s">
        <v>39</v>
      </c>
      <c r="E105" s="82">
        <v>2</v>
      </c>
      <c r="F105" s="82">
        <v>2</v>
      </c>
      <c r="G105" s="83">
        <v>1388095994</v>
      </c>
      <c r="H105" s="83">
        <v>1309585907</v>
      </c>
      <c r="I105" s="84">
        <f>+G105-H105</f>
        <v>78510087</v>
      </c>
      <c r="J105" s="35"/>
      <c r="K105" s="9"/>
      <c r="L105" s="45"/>
      <c r="M105" s="14"/>
      <c r="N105" s="15"/>
      <c r="O105" s="31"/>
      <c r="P105" s="31"/>
    </row>
    <row r="106" spans="1:16" s="2" customFormat="1" ht="105.75" customHeight="1">
      <c r="A106" s="165"/>
      <c r="B106" s="150"/>
      <c r="C106" s="76" t="s">
        <v>90</v>
      </c>
      <c r="D106" s="62" t="s">
        <v>93</v>
      </c>
      <c r="E106" s="82">
        <v>18</v>
      </c>
      <c r="F106" s="82">
        <v>20</v>
      </c>
      <c r="G106" s="83">
        <v>0</v>
      </c>
      <c r="H106" s="83">
        <v>0</v>
      </c>
      <c r="I106" s="84">
        <f>+G106-H106</f>
        <v>0</v>
      </c>
      <c r="J106" s="35"/>
      <c r="K106" s="9"/>
      <c r="L106" s="45"/>
      <c r="M106" s="14"/>
      <c r="N106" s="15"/>
      <c r="O106" s="31"/>
      <c r="P106" s="31"/>
    </row>
    <row r="107" spans="1:16" s="2" customFormat="1" ht="82.5" customHeight="1">
      <c r="A107" s="165"/>
      <c r="B107" s="150"/>
      <c r="C107" s="76" t="s">
        <v>91</v>
      </c>
      <c r="D107" s="62" t="s">
        <v>199</v>
      </c>
      <c r="E107" s="82">
        <v>37</v>
      </c>
      <c r="F107" s="82">
        <v>37</v>
      </c>
      <c r="G107" s="83">
        <v>10542000</v>
      </c>
      <c r="H107" s="83">
        <v>10542000</v>
      </c>
      <c r="I107" s="84">
        <f>+G107-H107</f>
        <v>0</v>
      </c>
      <c r="J107" s="35"/>
      <c r="K107" s="9"/>
      <c r="L107" s="45"/>
      <c r="M107" s="14"/>
      <c r="N107" s="15"/>
      <c r="O107" s="31"/>
      <c r="P107" s="31"/>
    </row>
    <row r="108" spans="1:16" s="2" customFormat="1" ht="23.25" customHeight="1">
      <c r="A108" s="165"/>
      <c r="B108" s="167"/>
      <c r="C108" s="159" t="s">
        <v>20</v>
      </c>
      <c r="D108" s="159"/>
      <c r="E108" s="159"/>
      <c r="F108" s="159"/>
      <c r="G108" s="86">
        <f>SUM(G103:G107)</f>
        <v>1457100914</v>
      </c>
      <c r="H108" s="66"/>
      <c r="I108" s="172">
        <f>+G108-H109</f>
        <v>79832250</v>
      </c>
      <c r="J108" s="35"/>
      <c r="K108" s="9"/>
      <c r="L108" s="45"/>
      <c r="M108" s="14"/>
      <c r="N108" s="15"/>
      <c r="O108" s="31"/>
      <c r="P108" s="31"/>
    </row>
    <row r="109" spans="1:16" s="2" customFormat="1" ht="25.5" customHeight="1">
      <c r="A109" s="165"/>
      <c r="B109" s="167"/>
      <c r="C109" s="159" t="s">
        <v>21</v>
      </c>
      <c r="D109" s="159"/>
      <c r="E109" s="159"/>
      <c r="F109" s="159"/>
      <c r="G109" s="159"/>
      <c r="H109" s="86">
        <f>SUM(H103:H108)</f>
        <v>1377268664</v>
      </c>
      <c r="I109" s="172"/>
      <c r="J109" s="35"/>
      <c r="K109" s="9"/>
      <c r="L109" s="45"/>
      <c r="M109" s="14"/>
      <c r="N109" s="15"/>
      <c r="O109" s="31"/>
      <c r="P109" s="31"/>
    </row>
    <row r="110" spans="1:16" s="2" customFormat="1" ht="24.75" customHeight="1">
      <c r="A110" s="165"/>
      <c r="B110" s="167"/>
      <c r="C110" s="139" t="s">
        <v>22</v>
      </c>
      <c r="D110" s="139"/>
      <c r="E110" s="139"/>
      <c r="F110" s="139"/>
      <c r="G110" s="139"/>
      <c r="H110" s="101">
        <f>+H109/G108</f>
        <v>0.9452115847070287</v>
      </c>
      <c r="I110" s="172"/>
      <c r="J110" s="35"/>
      <c r="K110" s="9"/>
      <c r="L110" s="45"/>
      <c r="M110" s="14"/>
      <c r="N110" s="15"/>
      <c r="O110" s="31"/>
      <c r="P110" s="31"/>
    </row>
    <row r="111" spans="1:16" s="2" customFormat="1" ht="19.5" customHeight="1">
      <c r="A111" s="141" t="s">
        <v>36</v>
      </c>
      <c r="B111" s="147" t="s">
        <v>0</v>
      </c>
      <c r="C111" s="141" t="s">
        <v>2</v>
      </c>
      <c r="D111" s="141" t="s">
        <v>3</v>
      </c>
      <c r="E111" s="141" t="s">
        <v>6</v>
      </c>
      <c r="F111" s="141"/>
      <c r="G111" s="148" t="s">
        <v>7</v>
      </c>
      <c r="H111" s="148"/>
      <c r="I111" s="149"/>
      <c r="J111" s="35"/>
      <c r="K111" s="9"/>
      <c r="L111" s="41"/>
      <c r="M111" s="41"/>
      <c r="N111" s="42"/>
      <c r="O111" s="31"/>
      <c r="P111" s="31"/>
    </row>
    <row r="112" spans="1:16" s="2" customFormat="1" ht="45.75" customHeight="1">
      <c r="A112" s="141"/>
      <c r="B112" s="147"/>
      <c r="C112" s="164"/>
      <c r="D112" s="141"/>
      <c r="E112" s="72" t="s">
        <v>8</v>
      </c>
      <c r="F112" s="72" t="s">
        <v>9</v>
      </c>
      <c r="G112" s="124" t="s">
        <v>10</v>
      </c>
      <c r="H112" s="72" t="s">
        <v>11</v>
      </c>
      <c r="I112" s="125" t="s">
        <v>12</v>
      </c>
      <c r="J112" s="35"/>
      <c r="K112" s="9"/>
      <c r="L112" s="41"/>
      <c r="M112" s="41"/>
      <c r="N112" s="42"/>
      <c r="O112" s="31"/>
      <c r="P112" s="31"/>
    </row>
    <row r="113" spans="1:16" s="2" customFormat="1" ht="111" customHeight="1">
      <c r="A113" s="173" t="s">
        <v>94</v>
      </c>
      <c r="B113" s="162" t="s">
        <v>95</v>
      </c>
      <c r="C113" s="69" t="s">
        <v>96</v>
      </c>
      <c r="D113" s="62" t="s">
        <v>29</v>
      </c>
      <c r="E113" s="82">
        <v>37</v>
      </c>
      <c r="F113" s="105">
        <v>37</v>
      </c>
      <c r="G113" s="83">
        <v>0</v>
      </c>
      <c r="H113" s="83">
        <v>0</v>
      </c>
      <c r="I113" s="83">
        <f aca="true" t="shared" si="4" ref="I113:I121">+G113-H113</f>
        <v>0</v>
      </c>
      <c r="J113" s="35"/>
      <c r="K113" s="9"/>
      <c r="L113" s="46">
        <v>951912</v>
      </c>
      <c r="M113" s="41">
        <v>69813</v>
      </c>
      <c r="N113" s="42">
        <v>412670</v>
      </c>
      <c r="O113" s="31"/>
      <c r="P113" s="31"/>
    </row>
    <row r="114" spans="1:16" s="2" customFormat="1" ht="50.25" customHeight="1">
      <c r="A114" s="174"/>
      <c r="B114" s="162"/>
      <c r="C114" s="69" t="s">
        <v>97</v>
      </c>
      <c r="D114" s="62" t="s">
        <v>1</v>
      </c>
      <c r="E114" s="82">
        <v>60</v>
      </c>
      <c r="F114" s="106">
        <v>73.4</v>
      </c>
      <c r="G114" s="83">
        <v>0</v>
      </c>
      <c r="H114" s="83">
        <v>0</v>
      </c>
      <c r="I114" s="83">
        <f t="shared" si="4"/>
        <v>0</v>
      </c>
      <c r="J114" s="35"/>
      <c r="K114" s="9"/>
      <c r="L114" s="46"/>
      <c r="M114" s="41"/>
      <c r="N114" s="42"/>
      <c r="O114" s="31"/>
      <c r="P114" s="31"/>
    </row>
    <row r="115" spans="1:16" s="2" customFormat="1" ht="48" customHeight="1">
      <c r="A115" s="174"/>
      <c r="B115" s="162"/>
      <c r="C115" s="69" t="s">
        <v>98</v>
      </c>
      <c r="D115" s="62" t="s">
        <v>1</v>
      </c>
      <c r="E115" s="82">
        <v>70</v>
      </c>
      <c r="F115" s="105">
        <v>70</v>
      </c>
      <c r="G115" s="126">
        <v>28915200</v>
      </c>
      <c r="H115" s="83">
        <v>28915200</v>
      </c>
      <c r="I115" s="83">
        <f t="shared" si="4"/>
        <v>0</v>
      </c>
      <c r="J115" s="35"/>
      <c r="K115" s="9"/>
      <c r="L115" s="46"/>
      <c r="M115" s="41"/>
      <c r="N115" s="42"/>
      <c r="O115" s="31"/>
      <c r="P115" s="31"/>
    </row>
    <row r="116" spans="1:16" s="2" customFormat="1" ht="48.75" customHeight="1">
      <c r="A116" s="174"/>
      <c r="B116" s="162"/>
      <c r="C116" s="68" t="s">
        <v>99</v>
      </c>
      <c r="D116" s="62" t="s">
        <v>29</v>
      </c>
      <c r="E116" s="82">
        <v>37</v>
      </c>
      <c r="F116" s="105">
        <v>37</v>
      </c>
      <c r="G116" s="126">
        <v>16398666</v>
      </c>
      <c r="H116" s="83">
        <v>16398666</v>
      </c>
      <c r="I116" s="83">
        <f t="shared" si="4"/>
        <v>0</v>
      </c>
      <c r="J116" s="35"/>
      <c r="K116" s="9"/>
      <c r="L116" s="46"/>
      <c r="M116" s="41"/>
      <c r="N116" s="42"/>
      <c r="O116" s="31"/>
      <c r="P116" s="31"/>
    </row>
    <row r="117" spans="1:16" s="2" customFormat="1" ht="47.25" customHeight="1">
      <c r="A117" s="174"/>
      <c r="B117" s="162"/>
      <c r="C117" s="69" t="s">
        <v>100</v>
      </c>
      <c r="D117" s="62" t="s">
        <v>30</v>
      </c>
      <c r="E117" s="82">
        <v>1</v>
      </c>
      <c r="F117" s="105">
        <v>1</v>
      </c>
      <c r="G117" s="126">
        <v>180021495</v>
      </c>
      <c r="H117" s="83">
        <v>179699531</v>
      </c>
      <c r="I117" s="83">
        <f t="shared" si="4"/>
        <v>321964</v>
      </c>
      <c r="J117" s="35"/>
      <c r="K117" s="9"/>
      <c r="L117" s="46"/>
      <c r="M117" s="41"/>
      <c r="N117" s="42"/>
      <c r="O117" s="31"/>
      <c r="P117" s="31"/>
    </row>
    <row r="118" spans="1:16" s="2" customFormat="1" ht="47.25" customHeight="1">
      <c r="A118" s="174"/>
      <c r="B118" s="162"/>
      <c r="C118" s="68" t="s">
        <v>187</v>
      </c>
      <c r="D118" s="62" t="s">
        <v>26</v>
      </c>
      <c r="E118" s="82">
        <v>1</v>
      </c>
      <c r="F118" s="105">
        <v>1</v>
      </c>
      <c r="G118" s="83">
        <v>17053866</v>
      </c>
      <c r="H118" s="83">
        <v>17053866</v>
      </c>
      <c r="I118" s="83">
        <f t="shared" si="4"/>
        <v>0</v>
      </c>
      <c r="J118" s="35"/>
      <c r="K118" s="9"/>
      <c r="L118" s="46"/>
      <c r="M118" s="41"/>
      <c r="N118" s="42"/>
      <c r="O118" s="31"/>
      <c r="P118" s="31"/>
    </row>
    <row r="119" spans="1:16" s="2" customFormat="1" ht="36" customHeight="1">
      <c r="A119" s="174"/>
      <c r="B119" s="162"/>
      <c r="C119" s="68" t="s">
        <v>101</v>
      </c>
      <c r="D119" s="62" t="s">
        <v>113</v>
      </c>
      <c r="E119" s="82">
        <v>593</v>
      </c>
      <c r="F119" s="105">
        <v>778</v>
      </c>
      <c r="G119" s="83">
        <v>0</v>
      </c>
      <c r="H119" s="83">
        <v>0</v>
      </c>
      <c r="I119" s="83">
        <f t="shared" si="4"/>
        <v>0</v>
      </c>
      <c r="J119" s="35"/>
      <c r="K119" s="9"/>
      <c r="L119" s="46"/>
      <c r="M119" s="41"/>
      <c r="N119" s="42"/>
      <c r="O119" s="31"/>
      <c r="P119" s="31"/>
    </row>
    <row r="120" spans="1:16" s="2" customFormat="1" ht="99" customHeight="1">
      <c r="A120" s="174"/>
      <c r="B120" s="162"/>
      <c r="C120" s="69" t="s">
        <v>102</v>
      </c>
      <c r="D120" s="62" t="s">
        <v>1</v>
      </c>
      <c r="E120" s="82">
        <v>40</v>
      </c>
      <c r="F120" s="105">
        <v>75</v>
      </c>
      <c r="G120" s="83">
        <v>0</v>
      </c>
      <c r="H120" s="83">
        <v>0</v>
      </c>
      <c r="I120" s="83">
        <f t="shared" si="4"/>
        <v>0</v>
      </c>
      <c r="J120" s="35"/>
      <c r="K120" s="9"/>
      <c r="L120" s="46"/>
      <c r="M120" s="41"/>
      <c r="N120" s="42"/>
      <c r="O120" s="31"/>
      <c r="P120" s="31"/>
    </row>
    <row r="121" spans="1:16" s="2" customFormat="1" ht="44.25" customHeight="1">
      <c r="A121" s="174"/>
      <c r="B121" s="162"/>
      <c r="C121" s="68" t="s">
        <v>103</v>
      </c>
      <c r="D121" s="62" t="s">
        <v>114</v>
      </c>
      <c r="E121" s="82">
        <v>90</v>
      </c>
      <c r="F121" s="105">
        <v>90</v>
      </c>
      <c r="G121" s="83">
        <v>0</v>
      </c>
      <c r="H121" s="83">
        <v>0</v>
      </c>
      <c r="I121" s="83">
        <f t="shared" si="4"/>
        <v>0</v>
      </c>
      <c r="J121" s="35"/>
      <c r="K121" s="9"/>
      <c r="L121" s="46">
        <f>280554*2</f>
        <v>561108</v>
      </c>
      <c r="M121" s="41">
        <f>105137*2</f>
        <v>210274</v>
      </c>
      <c r="N121" s="42"/>
      <c r="O121" s="31"/>
      <c r="P121" s="31"/>
    </row>
    <row r="122" spans="1:16" s="2" customFormat="1" ht="55.5" customHeight="1">
      <c r="A122" s="174"/>
      <c r="B122" s="162"/>
      <c r="C122" s="69" t="s">
        <v>104</v>
      </c>
      <c r="D122" s="62" t="s">
        <v>114</v>
      </c>
      <c r="E122" s="82">
        <v>60</v>
      </c>
      <c r="F122" s="105">
        <v>60</v>
      </c>
      <c r="G122" s="83">
        <v>0</v>
      </c>
      <c r="H122" s="83">
        <v>0</v>
      </c>
      <c r="I122" s="83">
        <f>+G122-H122</f>
        <v>0</v>
      </c>
      <c r="J122" s="35"/>
      <c r="K122" s="9"/>
      <c r="L122" s="46">
        <v>425686</v>
      </c>
      <c r="M122" s="41">
        <v>63158</v>
      </c>
      <c r="N122" s="42"/>
      <c r="O122" s="31"/>
      <c r="P122" s="31"/>
    </row>
    <row r="123" spans="1:16" s="2" customFormat="1" ht="45">
      <c r="A123" s="174"/>
      <c r="B123" s="162"/>
      <c r="C123" s="68" t="s">
        <v>105</v>
      </c>
      <c r="D123" s="107" t="s">
        <v>115</v>
      </c>
      <c r="E123" s="82">
        <v>1</v>
      </c>
      <c r="F123" s="105">
        <v>1</v>
      </c>
      <c r="G123" s="97">
        <v>99976248</v>
      </c>
      <c r="H123" s="83">
        <v>99976248</v>
      </c>
      <c r="I123" s="83">
        <f>+G123-H123</f>
        <v>0</v>
      </c>
      <c r="J123" s="35"/>
      <c r="K123" s="9"/>
      <c r="L123" s="46"/>
      <c r="M123" s="41"/>
      <c r="N123" s="42"/>
      <c r="O123" s="31"/>
      <c r="P123" s="31"/>
    </row>
    <row r="124" spans="1:16" s="2" customFormat="1" ht="60">
      <c r="A124" s="174"/>
      <c r="B124" s="162"/>
      <c r="C124" s="68" t="s">
        <v>106</v>
      </c>
      <c r="D124" s="62" t="s">
        <v>1</v>
      </c>
      <c r="E124" s="82">
        <v>100</v>
      </c>
      <c r="F124" s="105">
        <v>100</v>
      </c>
      <c r="G124" s="83">
        <v>0</v>
      </c>
      <c r="H124" s="83">
        <v>0</v>
      </c>
      <c r="I124" s="83">
        <f>+G124-H124</f>
        <v>0</v>
      </c>
      <c r="J124" s="35"/>
      <c r="K124" s="9"/>
      <c r="L124" s="46"/>
      <c r="M124" s="41"/>
      <c r="N124" s="42"/>
      <c r="O124" s="31"/>
      <c r="P124" s="31"/>
    </row>
    <row r="125" spans="1:16" s="2" customFormat="1" ht="45">
      <c r="A125" s="174"/>
      <c r="B125" s="162"/>
      <c r="C125" s="68" t="s">
        <v>107</v>
      </c>
      <c r="D125" s="62" t="s">
        <v>1</v>
      </c>
      <c r="E125" s="82">
        <v>70</v>
      </c>
      <c r="F125" s="129">
        <v>70</v>
      </c>
      <c r="G125" s="83">
        <v>0</v>
      </c>
      <c r="H125" s="83">
        <v>0</v>
      </c>
      <c r="I125" s="127">
        <f>+G126-H126</f>
        <v>974088</v>
      </c>
      <c r="J125" s="35"/>
      <c r="K125" s="9"/>
      <c r="L125" s="46"/>
      <c r="M125" s="41"/>
      <c r="N125" s="42"/>
      <c r="O125" s="31"/>
      <c r="P125" s="31"/>
    </row>
    <row r="126" spans="1:16" s="2" customFormat="1" ht="30">
      <c r="A126" s="174"/>
      <c r="B126" s="162"/>
      <c r="C126" s="68" t="s">
        <v>108</v>
      </c>
      <c r="D126" s="62" t="s">
        <v>1</v>
      </c>
      <c r="E126" s="82">
        <v>70</v>
      </c>
      <c r="F126" s="105">
        <v>70</v>
      </c>
      <c r="G126" s="127">
        <v>4990088</v>
      </c>
      <c r="H126" s="127">
        <v>4016000</v>
      </c>
      <c r="I126" s="127">
        <f>+G127-H127</f>
        <v>308612</v>
      </c>
      <c r="J126" s="35"/>
      <c r="K126" s="9"/>
      <c r="L126" s="46"/>
      <c r="M126" s="41"/>
      <c r="N126" s="42"/>
      <c r="O126" s="31"/>
      <c r="P126" s="31"/>
    </row>
    <row r="127" spans="1:16" s="2" customFormat="1" ht="22.5" customHeight="1">
      <c r="A127" s="174"/>
      <c r="B127" s="162"/>
      <c r="C127" s="69" t="s">
        <v>200</v>
      </c>
      <c r="D127" s="62" t="s">
        <v>1</v>
      </c>
      <c r="E127" s="82">
        <v>20</v>
      </c>
      <c r="F127" s="105">
        <v>20</v>
      </c>
      <c r="G127" s="83">
        <v>150908612</v>
      </c>
      <c r="H127" s="83">
        <v>150600000</v>
      </c>
      <c r="I127" s="83">
        <f>+G127-H127</f>
        <v>308612</v>
      </c>
      <c r="J127" s="35"/>
      <c r="K127" s="9"/>
      <c r="L127" s="46"/>
      <c r="M127" s="41"/>
      <c r="N127" s="42"/>
      <c r="O127" s="31"/>
      <c r="P127" s="31"/>
    </row>
    <row r="128" spans="1:16" s="2" customFormat="1" ht="45">
      <c r="A128" s="174"/>
      <c r="B128" s="162"/>
      <c r="C128" s="68" t="s">
        <v>109</v>
      </c>
      <c r="D128" s="62" t="s">
        <v>116</v>
      </c>
      <c r="E128" s="82">
        <v>1</v>
      </c>
      <c r="F128" s="105">
        <v>1</v>
      </c>
      <c r="G128" s="83">
        <v>6977740</v>
      </c>
      <c r="H128" s="83"/>
      <c r="I128" s="83">
        <f>+G128-H128</f>
        <v>6977740</v>
      </c>
      <c r="J128" s="35"/>
      <c r="K128" s="9"/>
      <c r="L128" s="46"/>
      <c r="M128" s="41"/>
      <c r="N128" s="42"/>
      <c r="O128" s="31"/>
      <c r="P128" s="31"/>
    </row>
    <row r="129" spans="1:16" s="2" customFormat="1" ht="74.25" customHeight="1">
      <c r="A129" s="174"/>
      <c r="B129" s="162"/>
      <c r="C129" s="68" t="s">
        <v>110</v>
      </c>
      <c r="D129" s="62" t="s">
        <v>83</v>
      </c>
      <c r="E129" s="82">
        <v>37</v>
      </c>
      <c r="F129" s="105">
        <v>37</v>
      </c>
      <c r="G129" s="83">
        <v>19223616</v>
      </c>
      <c r="H129" s="83">
        <v>5095099</v>
      </c>
      <c r="I129" s="83">
        <f>+G129-H129</f>
        <v>14128517</v>
      </c>
      <c r="J129" s="35"/>
      <c r="K129" s="9"/>
      <c r="L129" s="46"/>
      <c r="M129" s="41"/>
      <c r="N129" s="42"/>
      <c r="O129" s="31"/>
      <c r="P129" s="31"/>
    </row>
    <row r="130" spans="1:16" s="2" customFormat="1" ht="33" customHeight="1">
      <c r="A130" s="174"/>
      <c r="B130" s="162"/>
      <c r="C130" s="68" t="s">
        <v>111</v>
      </c>
      <c r="D130" s="62" t="s">
        <v>117</v>
      </c>
      <c r="E130" s="82">
        <v>80</v>
      </c>
      <c r="F130" s="105">
        <v>90</v>
      </c>
      <c r="G130" s="83">
        <v>49660406</v>
      </c>
      <c r="H130" s="83">
        <v>49660405</v>
      </c>
      <c r="I130" s="83">
        <f>+G130-H130</f>
        <v>1</v>
      </c>
      <c r="J130" s="35"/>
      <c r="K130" s="9"/>
      <c r="L130" s="46"/>
      <c r="M130" s="41"/>
      <c r="N130" s="42"/>
      <c r="O130" s="31"/>
      <c r="P130" s="31"/>
    </row>
    <row r="131" spans="1:16" s="2" customFormat="1" ht="90">
      <c r="A131" s="174"/>
      <c r="B131" s="162"/>
      <c r="C131" s="68" t="s">
        <v>112</v>
      </c>
      <c r="D131" s="62" t="s">
        <v>30</v>
      </c>
      <c r="E131" s="82">
        <v>1</v>
      </c>
      <c r="F131" s="105">
        <v>1</v>
      </c>
      <c r="G131" s="83">
        <v>873251928</v>
      </c>
      <c r="H131" s="83">
        <v>870460160</v>
      </c>
      <c r="I131" s="83">
        <f>+G131-H131</f>
        <v>2791768</v>
      </c>
      <c r="J131" s="35"/>
      <c r="K131" s="9"/>
      <c r="L131" s="46"/>
      <c r="M131" s="41"/>
      <c r="N131" s="42"/>
      <c r="O131" s="31"/>
      <c r="P131" s="31"/>
    </row>
    <row r="132" spans="1:16" s="2" customFormat="1" ht="18">
      <c r="A132" s="174"/>
      <c r="B132" s="150"/>
      <c r="C132" s="139" t="s">
        <v>20</v>
      </c>
      <c r="D132" s="139"/>
      <c r="E132" s="139"/>
      <c r="F132" s="139"/>
      <c r="G132" s="86">
        <f>SUM(G113:G131)</f>
        <v>1447377865</v>
      </c>
      <c r="H132" s="65"/>
      <c r="I132" s="176">
        <f>SUM(I113:I131)</f>
        <v>25811302</v>
      </c>
      <c r="J132" s="47"/>
      <c r="K132" s="9"/>
      <c r="L132" s="46"/>
      <c r="M132" s="41">
        <f>70091*2</f>
        <v>140182</v>
      </c>
      <c r="N132" s="42"/>
      <c r="O132" s="31"/>
      <c r="P132" s="31"/>
    </row>
    <row r="133" spans="1:16" s="2" customFormat="1" ht="18">
      <c r="A133" s="174"/>
      <c r="B133" s="150"/>
      <c r="C133" s="139" t="s">
        <v>21</v>
      </c>
      <c r="D133" s="139"/>
      <c r="E133" s="139"/>
      <c r="F133" s="139"/>
      <c r="G133" s="139"/>
      <c r="H133" s="86">
        <f>SUM(H113:H132)</f>
        <v>1421875175</v>
      </c>
      <c r="I133" s="176"/>
      <c r="J133" s="21">
        <v>29</v>
      </c>
      <c r="K133" s="9"/>
      <c r="L133" s="46"/>
      <c r="M133" s="41"/>
      <c r="N133" s="42"/>
      <c r="O133" s="31"/>
      <c r="P133" s="31"/>
    </row>
    <row r="134" spans="1:16" s="2" customFormat="1" ht="18">
      <c r="A134" s="174"/>
      <c r="B134" s="150"/>
      <c r="C134" s="139" t="s">
        <v>22</v>
      </c>
      <c r="D134" s="139"/>
      <c r="E134" s="139"/>
      <c r="F134" s="139"/>
      <c r="G134" s="139"/>
      <c r="H134" s="95">
        <f>+H133/G132</f>
        <v>0.982380074604775</v>
      </c>
      <c r="I134" s="176"/>
      <c r="J134" s="35"/>
      <c r="K134" s="9"/>
      <c r="L134" s="19">
        <f>SUM(L113:L133)</f>
        <v>1938706</v>
      </c>
      <c r="M134" s="19">
        <f>SUM(M113:M133)</f>
        <v>483427</v>
      </c>
      <c r="N134" s="48">
        <f>SUM(N113:N133)</f>
        <v>412670</v>
      </c>
      <c r="O134" s="31"/>
      <c r="P134" s="31"/>
    </row>
    <row r="135" spans="1:16" s="2" customFormat="1" ht="21.75" customHeight="1">
      <c r="A135" s="174"/>
      <c r="B135" s="147" t="s">
        <v>0</v>
      </c>
      <c r="C135" s="141" t="s">
        <v>2</v>
      </c>
      <c r="D135" s="141" t="s">
        <v>3</v>
      </c>
      <c r="E135" s="141" t="s">
        <v>6</v>
      </c>
      <c r="F135" s="141"/>
      <c r="G135" s="148" t="s">
        <v>7</v>
      </c>
      <c r="H135" s="148"/>
      <c r="I135" s="149"/>
      <c r="J135" s="35"/>
      <c r="K135" s="9"/>
      <c r="L135" s="41"/>
      <c r="M135" s="41"/>
      <c r="N135" s="42"/>
      <c r="O135" s="31"/>
      <c r="P135" s="31"/>
    </row>
    <row r="136" spans="1:16" s="2" customFormat="1" ht="48" customHeight="1">
      <c r="A136" s="174"/>
      <c r="B136" s="147"/>
      <c r="C136" s="164"/>
      <c r="D136" s="141"/>
      <c r="E136" s="72" t="s">
        <v>8</v>
      </c>
      <c r="F136" s="72" t="s">
        <v>9</v>
      </c>
      <c r="G136" s="118" t="s">
        <v>10</v>
      </c>
      <c r="H136" s="70" t="s">
        <v>11</v>
      </c>
      <c r="I136" s="71" t="s">
        <v>12</v>
      </c>
      <c r="J136" s="35"/>
      <c r="K136" s="9"/>
      <c r="L136" s="41"/>
      <c r="M136" s="41"/>
      <c r="N136" s="42"/>
      <c r="O136" s="31"/>
      <c r="P136" s="31"/>
    </row>
    <row r="137" spans="1:20" s="2" customFormat="1" ht="75">
      <c r="A137" s="174"/>
      <c r="B137" s="162" t="s">
        <v>118</v>
      </c>
      <c r="C137" s="79" t="s">
        <v>119</v>
      </c>
      <c r="D137" s="62" t="s">
        <v>1</v>
      </c>
      <c r="E137" s="82">
        <v>100</v>
      </c>
      <c r="F137" s="89">
        <v>100</v>
      </c>
      <c r="G137" s="88">
        <v>65853382</v>
      </c>
      <c r="H137" s="88">
        <v>65834540</v>
      </c>
      <c r="I137" s="84">
        <f aca="true" t="shared" si="5" ref="I137:I142">+G137-H137</f>
        <v>18842</v>
      </c>
      <c r="J137" s="35"/>
      <c r="K137" s="9"/>
      <c r="L137" s="41">
        <v>232514</v>
      </c>
      <c r="M137" s="41">
        <v>77615</v>
      </c>
      <c r="N137" s="42">
        <v>233394</v>
      </c>
      <c r="O137" s="31">
        <v>18676636</v>
      </c>
      <c r="P137" s="31">
        <v>282726</v>
      </c>
      <c r="Q137" s="2">
        <f>+O137/2</f>
        <v>9338318</v>
      </c>
      <c r="R137" s="2">
        <f>+P137/2</f>
        <v>141363</v>
      </c>
      <c r="T137" s="128">
        <f>+G137/G143</f>
        <v>0.11169524450650743</v>
      </c>
    </row>
    <row r="138" spans="1:16" s="2" customFormat="1" ht="30">
      <c r="A138" s="174"/>
      <c r="B138" s="162"/>
      <c r="C138" s="79" t="s">
        <v>176</v>
      </c>
      <c r="D138" s="62" t="s">
        <v>1</v>
      </c>
      <c r="E138" s="82">
        <v>50</v>
      </c>
      <c r="F138" s="89">
        <v>35</v>
      </c>
      <c r="G138" s="88">
        <v>17001059</v>
      </c>
      <c r="H138" s="88">
        <v>13533481</v>
      </c>
      <c r="I138" s="84">
        <f t="shared" si="5"/>
        <v>3467578</v>
      </c>
      <c r="J138" s="35"/>
      <c r="K138" s="9"/>
      <c r="L138" s="41"/>
      <c r="M138" s="41"/>
      <c r="N138" s="42"/>
      <c r="O138" s="31"/>
      <c r="P138" s="31"/>
    </row>
    <row r="139" spans="1:16" s="2" customFormat="1" ht="30.75" customHeight="1">
      <c r="A139" s="174"/>
      <c r="B139" s="162"/>
      <c r="C139" s="79" t="s">
        <v>154</v>
      </c>
      <c r="D139" s="62" t="s">
        <v>1</v>
      </c>
      <c r="E139" s="82">
        <v>100</v>
      </c>
      <c r="F139" s="89">
        <v>100</v>
      </c>
      <c r="G139" s="88">
        <v>393043216</v>
      </c>
      <c r="H139" s="88">
        <v>388399926</v>
      </c>
      <c r="I139" s="84">
        <f t="shared" si="5"/>
        <v>4643290</v>
      </c>
      <c r="J139" s="35"/>
      <c r="K139" s="9"/>
      <c r="L139" s="41"/>
      <c r="M139" s="41"/>
      <c r="N139" s="42"/>
      <c r="O139" s="31"/>
      <c r="P139" s="31"/>
    </row>
    <row r="140" spans="1:16" s="2" customFormat="1" ht="47.25" customHeight="1">
      <c r="A140" s="174"/>
      <c r="B140" s="162"/>
      <c r="C140" s="76" t="s">
        <v>177</v>
      </c>
      <c r="D140" s="62" t="s">
        <v>1</v>
      </c>
      <c r="E140" s="82">
        <v>100</v>
      </c>
      <c r="F140" s="89">
        <v>100</v>
      </c>
      <c r="G140" s="88">
        <v>1204800</v>
      </c>
      <c r="H140" s="88">
        <v>693964</v>
      </c>
      <c r="I140" s="84">
        <f t="shared" si="5"/>
        <v>510836</v>
      </c>
      <c r="J140" s="35"/>
      <c r="K140" s="9"/>
      <c r="L140" s="41"/>
      <c r="M140" s="41"/>
      <c r="N140" s="42"/>
      <c r="O140" s="31"/>
      <c r="P140" s="31"/>
    </row>
    <row r="141" spans="1:16" s="2" customFormat="1" ht="30">
      <c r="A141" s="174"/>
      <c r="B141" s="162"/>
      <c r="C141" s="79" t="s">
        <v>120</v>
      </c>
      <c r="D141" s="62" t="s">
        <v>1</v>
      </c>
      <c r="E141" s="82">
        <v>100</v>
      </c>
      <c r="F141" s="89">
        <v>100</v>
      </c>
      <c r="G141" s="84">
        <v>112000000</v>
      </c>
      <c r="H141" s="113">
        <v>111733152</v>
      </c>
      <c r="I141" s="84">
        <f t="shared" si="5"/>
        <v>266848</v>
      </c>
      <c r="J141" s="35"/>
      <c r="K141" s="9"/>
      <c r="L141" s="41"/>
      <c r="M141" s="41"/>
      <c r="N141" s="42"/>
      <c r="O141" s="31"/>
      <c r="P141" s="31"/>
    </row>
    <row r="142" spans="1:16" s="2" customFormat="1" ht="30">
      <c r="A142" s="174"/>
      <c r="B142" s="162"/>
      <c r="C142" s="79" t="s">
        <v>121</v>
      </c>
      <c r="D142" s="62" t="s">
        <v>122</v>
      </c>
      <c r="E142" s="82">
        <v>1</v>
      </c>
      <c r="F142" s="89">
        <v>1</v>
      </c>
      <c r="G142" s="88">
        <v>478436</v>
      </c>
      <c r="H142" s="88">
        <v>0</v>
      </c>
      <c r="I142" s="84">
        <f t="shared" si="5"/>
        <v>478436</v>
      </c>
      <c r="J142" s="35"/>
      <c r="K142" s="9"/>
      <c r="L142" s="41"/>
      <c r="M142" s="41"/>
      <c r="N142" s="42"/>
      <c r="O142" s="31"/>
      <c r="P142" s="31"/>
    </row>
    <row r="143" spans="1:18" s="2" customFormat="1" ht="18">
      <c r="A143" s="174"/>
      <c r="B143" s="167"/>
      <c r="C143" s="139" t="s">
        <v>20</v>
      </c>
      <c r="D143" s="139"/>
      <c r="E143" s="139"/>
      <c r="F143" s="139"/>
      <c r="G143" s="86">
        <f>SUM(G137:G142)</f>
        <v>589580893</v>
      </c>
      <c r="H143" s="65"/>
      <c r="I143" s="156">
        <f>+G143-H144</f>
        <v>9385830</v>
      </c>
      <c r="J143" s="53"/>
      <c r="K143" s="9"/>
      <c r="L143" s="41">
        <v>340670</v>
      </c>
      <c r="M143" s="41"/>
      <c r="N143" s="42"/>
      <c r="O143" s="31">
        <v>282726</v>
      </c>
      <c r="P143" s="31"/>
      <c r="Q143" s="2">
        <f>+O143/2</f>
        <v>141363</v>
      </c>
      <c r="R143" s="2">
        <f>+P143/2</f>
        <v>0</v>
      </c>
    </row>
    <row r="144" spans="1:18" s="2" customFormat="1" ht="18">
      <c r="A144" s="174"/>
      <c r="B144" s="167"/>
      <c r="C144" s="139" t="s">
        <v>21</v>
      </c>
      <c r="D144" s="139"/>
      <c r="E144" s="139"/>
      <c r="F144" s="139"/>
      <c r="G144" s="139"/>
      <c r="H144" s="86">
        <f>SUM(H137:H143)</f>
        <v>580195063</v>
      </c>
      <c r="I144" s="156"/>
      <c r="J144" s="21">
        <v>31</v>
      </c>
      <c r="K144" s="9"/>
      <c r="L144" s="41">
        <v>425686</v>
      </c>
      <c r="M144" s="41"/>
      <c r="N144" s="42"/>
      <c r="O144" s="31">
        <v>141363</v>
      </c>
      <c r="P144" s="31"/>
      <c r="Q144" s="2">
        <f>+O144/2</f>
        <v>70681.5</v>
      </c>
      <c r="R144" s="2">
        <f>+P144/2</f>
        <v>0</v>
      </c>
    </row>
    <row r="145" spans="1:18" s="2" customFormat="1" ht="18">
      <c r="A145" s="175"/>
      <c r="B145" s="167"/>
      <c r="C145" s="139" t="s">
        <v>22</v>
      </c>
      <c r="D145" s="139"/>
      <c r="E145" s="139"/>
      <c r="F145" s="139"/>
      <c r="G145" s="139"/>
      <c r="H145" s="95">
        <f>+H144/G143</f>
        <v>0.9840805051326519</v>
      </c>
      <c r="I145" s="156"/>
      <c r="J145" s="35"/>
      <c r="K145" s="9"/>
      <c r="L145" s="19"/>
      <c r="M145" s="19">
        <f>SUM(L137:M144)</f>
        <v>1076485</v>
      </c>
      <c r="N145" s="19">
        <f>SUM(N137:N144)</f>
        <v>233394</v>
      </c>
      <c r="O145" s="19"/>
      <c r="P145" s="19">
        <f>SUM(O137:P144)</f>
        <v>19383451</v>
      </c>
      <c r="Q145" s="2">
        <f>+P145/2</f>
        <v>9691725.5</v>
      </c>
      <c r="R145" s="19">
        <f>SUM(Q137:R144)</f>
        <v>9691725.5</v>
      </c>
    </row>
    <row r="146" spans="1:16" s="2" customFormat="1" ht="19.5" customHeight="1">
      <c r="A146" s="164" t="s">
        <v>36</v>
      </c>
      <c r="B146" s="170" t="s">
        <v>0</v>
      </c>
      <c r="C146" s="141" t="s">
        <v>2</v>
      </c>
      <c r="D146" s="141" t="s">
        <v>3</v>
      </c>
      <c r="E146" s="141" t="s">
        <v>6</v>
      </c>
      <c r="F146" s="141"/>
      <c r="G146" s="148" t="s">
        <v>7</v>
      </c>
      <c r="H146" s="148"/>
      <c r="I146" s="149"/>
      <c r="J146" s="35"/>
      <c r="K146" s="9"/>
      <c r="L146" s="41"/>
      <c r="M146" s="41"/>
      <c r="N146" s="42"/>
      <c r="O146" s="31"/>
      <c r="P146" s="31"/>
    </row>
    <row r="147" spans="1:16" s="2" customFormat="1" ht="50.25" customHeight="1">
      <c r="A147" s="178"/>
      <c r="B147" s="177"/>
      <c r="C147" s="141"/>
      <c r="D147" s="141"/>
      <c r="E147" s="72" t="s">
        <v>8</v>
      </c>
      <c r="F147" s="72" t="s">
        <v>9</v>
      </c>
      <c r="G147" s="118" t="s">
        <v>10</v>
      </c>
      <c r="H147" s="70" t="s">
        <v>11</v>
      </c>
      <c r="I147" s="71" t="s">
        <v>12</v>
      </c>
      <c r="J147" s="35"/>
      <c r="K147" s="9"/>
      <c r="L147" s="41"/>
      <c r="M147" s="41"/>
      <c r="N147" s="42"/>
      <c r="O147" s="31"/>
      <c r="P147" s="31"/>
    </row>
    <row r="148" spans="1:16" s="2" customFormat="1" ht="22.5" customHeight="1">
      <c r="A148" s="150" t="s">
        <v>132</v>
      </c>
      <c r="B148" s="150" t="s">
        <v>123</v>
      </c>
      <c r="C148" s="68" t="s">
        <v>124</v>
      </c>
      <c r="D148" s="62" t="s">
        <v>127</v>
      </c>
      <c r="E148" s="82">
        <v>10</v>
      </c>
      <c r="F148" s="82">
        <v>10</v>
      </c>
      <c r="G148" s="83">
        <v>23431352</v>
      </c>
      <c r="H148" s="83">
        <v>23429586</v>
      </c>
      <c r="I148" s="84">
        <f aca="true" t="shared" si="6" ref="I148:I153">+G148-H148</f>
        <v>1766</v>
      </c>
      <c r="J148" s="35"/>
      <c r="K148" s="9"/>
      <c r="L148" s="41"/>
      <c r="M148" s="41"/>
      <c r="N148" s="42"/>
      <c r="O148" s="31"/>
      <c r="P148" s="31"/>
    </row>
    <row r="149" spans="1:16" s="2" customFormat="1" ht="46.5" customHeight="1">
      <c r="A149" s="150"/>
      <c r="B149" s="150"/>
      <c r="C149" s="68" t="s">
        <v>125</v>
      </c>
      <c r="D149" s="62" t="s">
        <v>128</v>
      </c>
      <c r="E149" s="82">
        <v>200</v>
      </c>
      <c r="F149" s="82">
        <v>200</v>
      </c>
      <c r="G149" s="83">
        <v>5122408</v>
      </c>
      <c r="H149" s="83">
        <v>4949720</v>
      </c>
      <c r="I149" s="84">
        <f>+G149-H149</f>
        <v>172688</v>
      </c>
      <c r="J149" s="35"/>
      <c r="K149" s="9"/>
      <c r="L149" s="41"/>
      <c r="M149" s="41"/>
      <c r="N149" s="42"/>
      <c r="O149" s="31"/>
      <c r="P149" s="31"/>
    </row>
    <row r="150" spans="1:16" s="2" customFormat="1" ht="39.75" customHeight="1">
      <c r="A150" s="150"/>
      <c r="B150" s="150"/>
      <c r="C150" s="68" t="s">
        <v>126</v>
      </c>
      <c r="D150" s="62" t="s">
        <v>129</v>
      </c>
      <c r="E150" s="82">
        <v>50</v>
      </c>
      <c r="F150" s="82">
        <v>50</v>
      </c>
      <c r="G150" s="83">
        <v>0</v>
      </c>
      <c r="H150" s="83">
        <v>0</v>
      </c>
      <c r="I150" s="84">
        <f>+G150-H150</f>
        <v>0</v>
      </c>
      <c r="J150" s="35"/>
      <c r="K150" s="9"/>
      <c r="L150" s="41"/>
      <c r="M150" s="41"/>
      <c r="N150" s="42"/>
      <c r="O150" s="31"/>
      <c r="P150" s="31"/>
    </row>
    <row r="151" spans="1:16" s="2" customFormat="1" ht="48.75" customHeight="1">
      <c r="A151" s="150"/>
      <c r="B151" s="150"/>
      <c r="C151" s="68" t="s">
        <v>178</v>
      </c>
      <c r="D151" s="62" t="s">
        <v>179</v>
      </c>
      <c r="E151" s="82">
        <v>1</v>
      </c>
      <c r="F151" s="82">
        <v>1</v>
      </c>
      <c r="G151" s="83">
        <v>10040000</v>
      </c>
      <c r="H151" s="83">
        <v>10040000</v>
      </c>
      <c r="I151" s="84">
        <f>+G151-H151</f>
        <v>0</v>
      </c>
      <c r="J151" s="35"/>
      <c r="K151" s="9"/>
      <c r="L151" s="41"/>
      <c r="M151" s="41"/>
      <c r="N151" s="42"/>
      <c r="O151" s="31"/>
      <c r="P151" s="31"/>
    </row>
    <row r="152" spans="1:16" s="2" customFormat="1" ht="37.5" customHeight="1">
      <c r="A152" s="150"/>
      <c r="B152" s="150"/>
      <c r="C152" s="67" t="s">
        <v>148</v>
      </c>
      <c r="D152" s="62" t="s">
        <v>149</v>
      </c>
      <c r="E152" s="82">
        <v>3</v>
      </c>
      <c r="F152" s="82">
        <v>3</v>
      </c>
      <c r="G152" s="83">
        <v>3825240</v>
      </c>
      <c r="H152" s="83">
        <v>3801676</v>
      </c>
      <c r="I152" s="84">
        <f t="shared" si="6"/>
        <v>23564</v>
      </c>
      <c r="J152" s="35"/>
      <c r="K152" s="9"/>
      <c r="L152" s="41"/>
      <c r="M152" s="41"/>
      <c r="N152" s="42"/>
      <c r="O152" s="31"/>
      <c r="P152" s="31"/>
    </row>
    <row r="153" spans="1:16" s="2" customFormat="1" ht="22.5" customHeight="1">
      <c r="A153" s="150"/>
      <c r="B153" s="150"/>
      <c r="C153" s="67" t="s">
        <v>150</v>
      </c>
      <c r="D153" s="62" t="s">
        <v>151</v>
      </c>
      <c r="E153" s="82">
        <v>1</v>
      </c>
      <c r="F153" s="82">
        <v>1</v>
      </c>
      <c r="G153" s="83">
        <v>5421600</v>
      </c>
      <c r="H153" s="83">
        <v>5421600</v>
      </c>
      <c r="I153" s="84">
        <f t="shared" si="6"/>
        <v>0</v>
      </c>
      <c r="J153" s="35"/>
      <c r="K153" s="9"/>
      <c r="L153" s="41"/>
      <c r="M153" s="41"/>
      <c r="N153" s="42"/>
      <c r="O153" s="31"/>
      <c r="P153" s="31"/>
    </row>
    <row r="154" spans="1:16" s="2" customFormat="1" ht="31.5" customHeight="1">
      <c r="A154" s="150"/>
      <c r="B154" s="150"/>
      <c r="C154" s="67" t="s">
        <v>152</v>
      </c>
      <c r="D154" s="62" t="s">
        <v>153</v>
      </c>
      <c r="E154" s="82">
        <v>1</v>
      </c>
      <c r="F154" s="82">
        <v>1</v>
      </c>
      <c r="G154" s="83">
        <v>85340000</v>
      </c>
      <c r="H154" s="83">
        <v>85340000</v>
      </c>
      <c r="I154" s="84">
        <f>+G154-H154</f>
        <v>0</v>
      </c>
      <c r="J154" s="35"/>
      <c r="K154" s="9"/>
      <c r="L154" s="41"/>
      <c r="M154" s="41"/>
      <c r="N154" s="42"/>
      <c r="O154" s="31"/>
      <c r="P154" s="31"/>
    </row>
    <row r="155" spans="1:16" s="2" customFormat="1" ht="31.5" customHeight="1">
      <c r="A155" s="150"/>
      <c r="B155" s="150"/>
      <c r="C155" s="67" t="s">
        <v>181</v>
      </c>
      <c r="D155" s="62" t="s">
        <v>115</v>
      </c>
      <c r="E155" s="82">
        <v>1</v>
      </c>
      <c r="F155" s="82">
        <v>1</v>
      </c>
      <c r="G155" s="83">
        <v>6947680</v>
      </c>
      <c r="H155" s="83">
        <v>6947680</v>
      </c>
      <c r="I155" s="84">
        <f>+G155-H155</f>
        <v>0</v>
      </c>
      <c r="J155" s="35"/>
      <c r="K155" s="9"/>
      <c r="L155" s="41"/>
      <c r="M155" s="41"/>
      <c r="N155" s="42"/>
      <c r="O155" s="31"/>
      <c r="P155" s="31"/>
    </row>
    <row r="156" spans="1:16" s="2" customFormat="1" ht="22.5" customHeight="1">
      <c r="A156" s="150"/>
      <c r="B156" s="167"/>
      <c r="C156" s="67" t="s">
        <v>130</v>
      </c>
      <c r="D156" s="62" t="s">
        <v>131</v>
      </c>
      <c r="E156" s="82">
        <v>1</v>
      </c>
      <c r="F156" s="82">
        <v>1</v>
      </c>
      <c r="G156" s="83">
        <v>67642680</v>
      </c>
      <c r="H156" s="83">
        <v>67642680</v>
      </c>
      <c r="I156" s="84">
        <f>+G156-H156</f>
        <v>0</v>
      </c>
      <c r="J156" s="35"/>
      <c r="K156" s="9"/>
      <c r="L156" s="41"/>
      <c r="M156" s="41"/>
      <c r="N156" s="42"/>
      <c r="O156" s="31"/>
      <c r="P156" s="31"/>
    </row>
    <row r="157" spans="1:16" s="2" customFormat="1" ht="40.5" customHeight="1">
      <c r="A157" s="150"/>
      <c r="B157" s="167"/>
      <c r="C157" s="68" t="s">
        <v>145</v>
      </c>
      <c r="D157" s="62" t="s">
        <v>146</v>
      </c>
      <c r="E157" s="82">
        <v>100</v>
      </c>
      <c r="F157" s="82">
        <f>+H157/G157*100</f>
        <v>100</v>
      </c>
      <c r="G157" s="83">
        <v>2909592</v>
      </c>
      <c r="H157" s="83">
        <v>2909592</v>
      </c>
      <c r="I157" s="84">
        <f>+G157-H157</f>
        <v>0</v>
      </c>
      <c r="J157" s="35"/>
      <c r="K157" s="9"/>
      <c r="L157" s="41"/>
      <c r="M157" s="41"/>
      <c r="N157" s="42"/>
      <c r="O157" s="31"/>
      <c r="P157" s="31"/>
    </row>
    <row r="158" spans="1:16" s="2" customFormat="1" ht="18">
      <c r="A158" s="150"/>
      <c r="B158" s="167"/>
      <c r="C158" s="139" t="s">
        <v>20</v>
      </c>
      <c r="D158" s="139"/>
      <c r="E158" s="139"/>
      <c r="F158" s="139"/>
      <c r="G158" s="86">
        <f>SUM(G148:G157)</f>
        <v>210680552</v>
      </c>
      <c r="H158" s="65"/>
      <c r="I158" s="156">
        <f>SUM(I148:I157)</f>
        <v>198018</v>
      </c>
      <c r="J158" s="49"/>
      <c r="K158" s="9"/>
      <c r="L158" s="41"/>
      <c r="M158" s="41"/>
      <c r="N158" s="42"/>
      <c r="O158" s="31"/>
      <c r="P158" s="31"/>
    </row>
    <row r="159" spans="1:20" s="2" customFormat="1" ht="18">
      <c r="A159" s="150"/>
      <c r="B159" s="167"/>
      <c r="C159" s="139" t="s">
        <v>21</v>
      </c>
      <c r="D159" s="139"/>
      <c r="E159" s="139"/>
      <c r="F159" s="139"/>
      <c r="G159" s="139"/>
      <c r="H159" s="86">
        <f>SUM(H148:H158)</f>
        <v>210482534</v>
      </c>
      <c r="I159" s="156"/>
      <c r="J159" s="50">
        <v>31</v>
      </c>
      <c r="K159" s="9"/>
      <c r="L159" s="41"/>
      <c r="M159" s="41"/>
      <c r="N159" s="42"/>
      <c r="O159" s="31"/>
      <c r="P159" s="31"/>
      <c r="T159" s="130"/>
    </row>
    <row r="160" spans="1:16" s="2" customFormat="1" ht="18">
      <c r="A160" s="150"/>
      <c r="B160" s="167"/>
      <c r="C160" s="139" t="s">
        <v>22</v>
      </c>
      <c r="D160" s="139"/>
      <c r="E160" s="139"/>
      <c r="F160" s="139"/>
      <c r="G160" s="139"/>
      <c r="H160" s="101">
        <f>+H159/G158</f>
        <v>0.9990601030891546</v>
      </c>
      <c r="I160" s="156"/>
      <c r="J160" s="35"/>
      <c r="K160" s="9"/>
      <c r="L160" s="41"/>
      <c r="M160" s="41"/>
      <c r="N160" s="42"/>
      <c r="O160" s="31"/>
      <c r="P160" s="31"/>
    </row>
    <row r="161" spans="1:16" s="2" customFormat="1" ht="26.25" customHeight="1">
      <c r="A161" s="141" t="s">
        <v>36</v>
      </c>
      <c r="B161" s="147" t="s">
        <v>0</v>
      </c>
      <c r="C161" s="141" t="s">
        <v>2</v>
      </c>
      <c r="D161" s="141" t="s">
        <v>3</v>
      </c>
      <c r="E161" s="141" t="s">
        <v>6</v>
      </c>
      <c r="F161" s="141"/>
      <c r="G161" s="148" t="s">
        <v>7</v>
      </c>
      <c r="H161" s="148"/>
      <c r="I161" s="149"/>
      <c r="J161" s="35"/>
      <c r="K161" s="9"/>
      <c r="L161" s="41"/>
      <c r="M161" s="41"/>
      <c r="N161" s="42"/>
      <c r="O161" s="31"/>
      <c r="P161" s="31"/>
    </row>
    <row r="162" spans="1:16" s="2" customFormat="1" ht="47.25" customHeight="1">
      <c r="A162" s="141"/>
      <c r="B162" s="147"/>
      <c r="C162" s="141"/>
      <c r="D162" s="141"/>
      <c r="E162" s="72" t="s">
        <v>8</v>
      </c>
      <c r="F162" s="72" t="s">
        <v>9</v>
      </c>
      <c r="G162" s="118" t="s">
        <v>10</v>
      </c>
      <c r="H162" s="70" t="s">
        <v>11</v>
      </c>
      <c r="I162" s="71" t="s">
        <v>12</v>
      </c>
      <c r="J162" s="35"/>
      <c r="K162" s="9"/>
      <c r="L162" s="41"/>
      <c r="M162" s="41"/>
      <c r="N162" s="42"/>
      <c r="O162" s="31"/>
      <c r="P162" s="31"/>
    </row>
    <row r="163" spans="1:16" s="2" customFormat="1" ht="36" customHeight="1">
      <c r="A163" s="173" t="s">
        <v>188</v>
      </c>
      <c r="B163" s="150" t="s">
        <v>133</v>
      </c>
      <c r="C163" s="80" t="s">
        <v>134</v>
      </c>
      <c r="D163" s="74" t="s">
        <v>137</v>
      </c>
      <c r="E163" s="82">
        <v>1</v>
      </c>
      <c r="F163" s="82">
        <v>1</v>
      </c>
      <c r="G163" s="83">
        <v>0</v>
      </c>
      <c r="H163" s="85">
        <v>0</v>
      </c>
      <c r="I163" s="84">
        <v>0</v>
      </c>
      <c r="J163" s="35"/>
      <c r="K163" s="9"/>
      <c r="L163" s="41">
        <v>70091</v>
      </c>
      <c r="M163" s="41"/>
      <c r="N163" s="42">
        <v>413662</v>
      </c>
      <c r="O163" s="31"/>
      <c r="P163" s="31"/>
    </row>
    <row r="164" spans="1:16" s="2" customFormat="1" ht="36" customHeight="1">
      <c r="A164" s="174"/>
      <c r="B164" s="150"/>
      <c r="C164" s="80" t="s">
        <v>135</v>
      </c>
      <c r="D164" s="74" t="s">
        <v>138</v>
      </c>
      <c r="E164" s="82">
        <v>1</v>
      </c>
      <c r="F164" s="82">
        <v>1</v>
      </c>
      <c r="G164" s="83">
        <v>14924460</v>
      </c>
      <c r="H164" s="83">
        <v>14924460</v>
      </c>
      <c r="I164" s="84">
        <v>0</v>
      </c>
      <c r="J164" s="35"/>
      <c r="K164" s="9"/>
      <c r="L164" s="41"/>
      <c r="M164" s="41"/>
      <c r="N164" s="42"/>
      <c r="O164" s="31"/>
      <c r="P164" s="31"/>
    </row>
    <row r="165" spans="1:16" s="2" customFormat="1" ht="35.25" customHeight="1">
      <c r="A165" s="174"/>
      <c r="B165" s="150"/>
      <c r="C165" s="80" t="s">
        <v>136</v>
      </c>
      <c r="D165" s="74" t="s">
        <v>139</v>
      </c>
      <c r="E165" s="82">
        <v>1</v>
      </c>
      <c r="F165" s="91">
        <v>1</v>
      </c>
      <c r="G165" s="83">
        <v>0</v>
      </c>
      <c r="H165" s="83">
        <v>0</v>
      </c>
      <c r="I165" s="84">
        <f>+G165-H165</f>
        <v>0</v>
      </c>
      <c r="J165" s="35"/>
      <c r="K165" s="9"/>
      <c r="L165" s="41"/>
      <c r="M165" s="41"/>
      <c r="N165" s="42"/>
      <c r="O165" s="31"/>
      <c r="P165" s="31"/>
    </row>
    <row r="166" spans="1:16" s="2" customFormat="1" ht="35.25" customHeight="1">
      <c r="A166" s="174"/>
      <c r="B166" s="150"/>
      <c r="C166" s="80" t="s">
        <v>186</v>
      </c>
      <c r="D166" s="74" t="s">
        <v>26</v>
      </c>
      <c r="E166" s="82">
        <v>1</v>
      </c>
      <c r="F166" s="91">
        <v>1</v>
      </c>
      <c r="G166" s="83">
        <v>318606766</v>
      </c>
      <c r="H166" s="83">
        <v>318606766</v>
      </c>
      <c r="I166" s="84">
        <f>+G166-H166</f>
        <v>0</v>
      </c>
      <c r="J166" s="35"/>
      <c r="K166" s="9"/>
      <c r="L166" s="41"/>
      <c r="M166" s="41"/>
      <c r="N166" s="42"/>
      <c r="O166" s="31"/>
      <c r="P166" s="31"/>
    </row>
    <row r="167" spans="1:16" s="2" customFormat="1" ht="54.75" customHeight="1">
      <c r="A167" s="174"/>
      <c r="B167" s="150"/>
      <c r="C167" s="80" t="s">
        <v>182</v>
      </c>
      <c r="D167" s="74" t="s">
        <v>183</v>
      </c>
      <c r="E167" s="82">
        <v>1</v>
      </c>
      <c r="F167" s="91">
        <v>1</v>
      </c>
      <c r="G167" s="83">
        <v>40160000</v>
      </c>
      <c r="H167" s="98">
        <v>40160000</v>
      </c>
      <c r="I167" s="84">
        <f>+G167-H167</f>
        <v>0</v>
      </c>
      <c r="J167" s="35"/>
      <c r="K167" s="9"/>
      <c r="L167" s="41"/>
      <c r="M167" s="41"/>
      <c r="N167" s="42"/>
      <c r="O167" s="31"/>
      <c r="P167" s="31"/>
    </row>
    <row r="168" spans="1:16" s="2" customFormat="1" ht="35.25" customHeight="1">
      <c r="A168" s="174"/>
      <c r="B168" s="150"/>
      <c r="C168" s="114" t="s">
        <v>147</v>
      </c>
      <c r="D168" s="62" t="s">
        <v>28</v>
      </c>
      <c r="E168" s="82">
        <v>1</v>
      </c>
      <c r="F168" s="91">
        <v>1</v>
      </c>
      <c r="G168" s="83">
        <v>91564800</v>
      </c>
      <c r="H168" s="115">
        <v>91564800</v>
      </c>
      <c r="I168" s="84">
        <f>+G168-H168</f>
        <v>0</v>
      </c>
      <c r="J168" s="35"/>
      <c r="K168" s="9"/>
      <c r="L168" s="41"/>
      <c r="M168" s="41"/>
      <c r="N168" s="42"/>
      <c r="O168" s="31"/>
      <c r="P168" s="31"/>
    </row>
    <row r="169" spans="1:16" s="2" customFormat="1" ht="31.5" customHeight="1">
      <c r="A169" s="174"/>
      <c r="B169" s="150"/>
      <c r="C169" s="68" t="s">
        <v>145</v>
      </c>
      <c r="D169" s="62" t="s">
        <v>146</v>
      </c>
      <c r="E169" s="82">
        <v>100</v>
      </c>
      <c r="F169" s="82">
        <v>100</v>
      </c>
      <c r="G169" s="83">
        <v>4743974</v>
      </c>
      <c r="H169" s="83">
        <v>4743974</v>
      </c>
      <c r="I169" s="84">
        <f>+G169-H169</f>
        <v>0</v>
      </c>
      <c r="J169" s="35"/>
      <c r="K169" s="9"/>
      <c r="L169" s="41"/>
      <c r="M169" s="41"/>
      <c r="N169" s="42"/>
      <c r="O169" s="31"/>
      <c r="P169" s="31"/>
    </row>
    <row r="170" spans="1:16" s="2" customFormat="1" ht="18">
      <c r="A170" s="174"/>
      <c r="B170" s="167"/>
      <c r="C170" s="139" t="s">
        <v>20</v>
      </c>
      <c r="D170" s="139"/>
      <c r="E170" s="139"/>
      <c r="F170" s="139"/>
      <c r="G170" s="86">
        <f>SUM(G163:G169)</f>
        <v>470000000</v>
      </c>
      <c r="H170" s="65"/>
      <c r="I170" s="156">
        <f>+G170-H171</f>
        <v>0</v>
      </c>
      <c r="J170" s="24"/>
      <c r="K170" s="9"/>
      <c r="L170" s="41"/>
      <c r="M170" s="41"/>
      <c r="N170" s="42"/>
      <c r="O170" s="31"/>
      <c r="P170" s="31"/>
    </row>
    <row r="171" spans="1:16" s="2" customFormat="1" ht="18">
      <c r="A171" s="174"/>
      <c r="B171" s="167"/>
      <c r="C171" s="139" t="s">
        <v>21</v>
      </c>
      <c r="D171" s="139"/>
      <c r="E171" s="139"/>
      <c r="F171" s="139"/>
      <c r="G171" s="139"/>
      <c r="H171" s="86">
        <f>SUM(H163:H170)</f>
        <v>470000000</v>
      </c>
      <c r="I171" s="156"/>
      <c r="J171" s="50">
        <v>21</v>
      </c>
      <c r="K171" s="9"/>
      <c r="L171" s="41"/>
      <c r="M171" s="41"/>
      <c r="N171" s="42"/>
      <c r="O171" s="31"/>
      <c r="P171" s="31"/>
    </row>
    <row r="172" spans="1:18" s="4" customFormat="1" ht="19.5" customHeight="1">
      <c r="A172" s="174"/>
      <c r="B172" s="167"/>
      <c r="C172" s="139" t="s">
        <v>22</v>
      </c>
      <c r="D172" s="139"/>
      <c r="E172" s="139"/>
      <c r="F172" s="139"/>
      <c r="G172" s="139"/>
      <c r="H172" s="95">
        <f>+H171/G170</f>
        <v>1</v>
      </c>
      <c r="I172" s="156"/>
      <c r="J172" s="21">
        <f>SUM(J22:J171)/7</f>
        <v>29</v>
      </c>
      <c r="K172" s="44"/>
      <c r="L172" s="14">
        <f>SUM(L163:L171)</f>
        <v>70091</v>
      </c>
      <c r="M172" s="14"/>
      <c r="N172" s="14">
        <f>SUM(N163:N171)</f>
        <v>413662</v>
      </c>
      <c r="O172" s="18"/>
      <c r="P172" s="18"/>
      <c r="Q172" s="51"/>
      <c r="R172" s="51"/>
    </row>
    <row r="173" spans="1:18" s="4" customFormat="1" ht="37.5" customHeight="1">
      <c r="A173" s="174"/>
      <c r="B173" s="147" t="s">
        <v>0</v>
      </c>
      <c r="C173" s="141" t="s">
        <v>2</v>
      </c>
      <c r="D173" s="141" t="s">
        <v>3</v>
      </c>
      <c r="E173" s="141" t="s">
        <v>6</v>
      </c>
      <c r="F173" s="141"/>
      <c r="G173" s="148" t="s">
        <v>7</v>
      </c>
      <c r="H173" s="148"/>
      <c r="I173" s="149"/>
      <c r="J173" s="21"/>
      <c r="K173" s="44"/>
      <c r="L173" s="14"/>
      <c r="M173" s="14"/>
      <c r="N173" s="14"/>
      <c r="O173" s="18"/>
      <c r="P173" s="18"/>
      <c r="Q173" s="51"/>
      <c r="R173" s="51"/>
    </row>
    <row r="174" spans="1:18" s="4" customFormat="1" ht="46.5" customHeight="1">
      <c r="A174" s="174"/>
      <c r="B174" s="147"/>
      <c r="C174" s="141"/>
      <c r="D174" s="141"/>
      <c r="E174" s="72" t="s">
        <v>8</v>
      </c>
      <c r="F174" s="72" t="s">
        <v>9</v>
      </c>
      <c r="G174" s="118" t="s">
        <v>10</v>
      </c>
      <c r="H174" s="70" t="s">
        <v>11</v>
      </c>
      <c r="I174" s="71" t="s">
        <v>12</v>
      </c>
      <c r="J174" s="21"/>
      <c r="K174" s="44"/>
      <c r="L174" s="14"/>
      <c r="M174" s="14"/>
      <c r="N174" s="14"/>
      <c r="O174" s="18"/>
      <c r="P174" s="18"/>
      <c r="Q174" s="51"/>
      <c r="R174" s="51"/>
    </row>
    <row r="175" spans="1:18" s="4" customFormat="1" ht="36.75" customHeight="1">
      <c r="A175" s="174"/>
      <c r="B175" s="163" t="s">
        <v>140</v>
      </c>
      <c r="C175" s="80" t="s">
        <v>141</v>
      </c>
      <c r="D175" s="62" t="s">
        <v>144</v>
      </c>
      <c r="E175" s="87">
        <v>1</v>
      </c>
      <c r="F175" s="87">
        <v>1</v>
      </c>
      <c r="G175" s="83">
        <v>3012000</v>
      </c>
      <c r="H175" s="85">
        <v>3012000</v>
      </c>
      <c r="I175" s="84">
        <f>+G175-H175</f>
        <v>0</v>
      </c>
      <c r="J175" s="21"/>
      <c r="K175" s="44"/>
      <c r="L175" s="14"/>
      <c r="M175" s="14"/>
      <c r="N175" s="14"/>
      <c r="O175" s="18"/>
      <c r="P175" s="18"/>
      <c r="Q175" s="51"/>
      <c r="R175" s="51"/>
    </row>
    <row r="176" spans="1:18" s="4" customFormat="1" ht="46.5" customHeight="1">
      <c r="A176" s="174"/>
      <c r="B176" s="189"/>
      <c r="C176" s="81" t="s">
        <v>142</v>
      </c>
      <c r="D176" s="62" t="s">
        <v>1</v>
      </c>
      <c r="E176" s="87">
        <v>60</v>
      </c>
      <c r="F176" s="87">
        <v>60</v>
      </c>
      <c r="G176" s="83">
        <v>0</v>
      </c>
      <c r="H176" s="98">
        <v>0</v>
      </c>
      <c r="I176" s="84">
        <f>+G176-H176</f>
        <v>0</v>
      </c>
      <c r="J176" s="21"/>
      <c r="K176" s="44"/>
      <c r="L176" s="14"/>
      <c r="M176" s="14"/>
      <c r="N176" s="14"/>
      <c r="O176" s="18"/>
      <c r="P176" s="18"/>
      <c r="Q176" s="51"/>
      <c r="R176" s="51"/>
    </row>
    <row r="177" spans="1:18" s="4" customFormat="1" ht="46.5" customHeight="1">
      <c r="A177" s="174"/>
      <c r="B177" s="189"/>
      <c r="C177" s="80" t="s">
        <v>180</v>
      </c>
      <c r="D177" s="62" t="s">
        <v>28</v>
      </c>
      <c r="E177" s="87">
        <v>1</v>
      </c>
      <c r="F177" s="87">
        <v>1</v>
      </c>
      <c r="G177" s="83">
        <f>115460000+5593229</f>
        <v>121053229</v>
      </c>
      <c r="H177" s="98">
        <v>121053229</v>
      </c>
      <c r="I177" s="84">
        <f>+G177-H177</f>
        <v>0</v>
      </c>
      <c r="J177" s="21"/>
      <c r="K177" s="44"/>
      <c r="L177" s="52"/>
      <c r="M177" s="14"/>
      <c r="N177" s="14"/>
      <c r="O177" s="18"/>
      <c r="P177" s="18"/>
      <c r="Q177" s="51"/>
      <c r="R177" s="51"/>
    </row>
    <row r="178" spans="1:18" s="4" customFormat="1" ht="39.75" customHeight="1">
      <c r="A178" s="174"/>
      <c r="B178" s="189"/>
      <c r="C178" s="81" t="s">
        <v>143</v>
      </c>
      <c r="D178" s="62" t="s">
        <v>28</v>
      </c>
      <c r="E178" s="87">
        <v>2</v>
      </c>
      <c r="F178" s="87">
        <v>2</v>
      </c>
      <c r="G178" s="83">
        <v>799367423</v>
      </c>
      <c r="H178" s="85">
        <v>799238068</v>
      </c>
      <c r="I178" s="84">
        <f>+G178-H178</f>
        <v>129355</v>
      </c>
      <c r="J178" s="21"/>
      <c r="K178" s="44"/>
      <c r="L178" s="52"/>
      <c r="M178" s="14"/>
      <c r="N178" s="14"/>
      <c r="O178" s="18"/>
      <c r="P178" s="18"/>
      <c r="Q178" s="51"/>
      <c r="R178" s="51"/>
    </row>
    <row r="179" spans="1:18" s="4" customFormat="1" ht="30.75" customHeight="1">
      <c r="A179" s="174"/>
      <c r="B179" s="189"/>
      <c r="C179" s="68" t="s">
        <v>145</v>
      </c>
      <c r="D179" s="62" t="s">
        <v>146</v>
      </c>
      <c r="E179" s="82">
        <v>100</v>
      </c>
      <c r="F179" s="96">
        <v>100</v>
      </c>
      <c r="G179" s="83">
        <v>3192550</v>
      </c>
      <c r="H179" s="85">
        <v>3192550</v>
      </c>
      <c r="I179" s="84">
        <f>+G179-H179</f>
        <v>0</v>
      </c>
      <c r="J179" s="21"/>
      <c r="K179" s="44"/>
      <c r="L179" s="52"/>
      <c r="M179" s="14"/>
      <c r="N179" s="14"/>
      <c r="O179" s="18"/>
      <c r="P179" s="18"/>
      <c r="Q179" s="51"/>
      <c r="R179" s="51"/>
    </row>
    <row r="180" spans="1:18" s="4" customFormat="1" ht="18">
      <c r="A180" s="174"/>
      <c r="B180" s="189"/>
      <c r="C180" s="187" t="s">
        <v>20</v>
      </c>
      <c r="D180" s="187"/>
      <c r="E180" s="187"/>
      <c r="F180" s="187"/>
      <c r="G180" s="86">
        <f>SUM(G175:G179)</f>
        <v>926625202</v>
      </c>
      <c r="H180" s="64"/>
      <c r="I180" s="156">
        <f>+G180-H181</f>
        <v>129355</v>
      </c>
      <c r="J180" s="54"/>
      <c r="K180" s="21"/>
      <c r="L180" s="44"/>
      <c r="M180" s="14"/>
      <c r="N180" s="14"/>
      <c r="O180" s="14"/>
      <c r="P180" s="18"/>
      <c r="Q180" s="18"/>
      <c r="R180" s="51"/>
    </row>
    <row r="181" spans="1:18" s="4" customFormat="1" ht="18">
      <c r="A181" s="174"/>
      <c r="B181" s="189"/>
      <c r="C181" s="188" t="s">
        <v>21</v>
      </c>
      <c r="D181" s="188"/>
      <c r="E181" s="188"/>
      <c r="F181" s="188"/>
      <c r="G181" s="188"/>
      <c r="H181" s="86">
        <f>SUM(H175:H180)</f>
        <v>926495847</v>
      </c>
      <c r="I181" s="156"/>
      <c r="J181" s="54"/>
      <c r="K181" s="21"/>
      <c r="L181" s="44"/>
      <c r="M181" s="14"/>
      <c r="N181" s="14"/>
      <c r="O181" s="14"/>
      <c r="P181" s="18"/>
      <c r="Q181" s="18"/>
      <c r="R181" s="51"/>
    </row>
    <row r="182" spans="1:18" s="4" customFormat="1" ht="18">
      <c r="A182" s="175"/>
      <c r="B182" s="190"/>
      <c r="C182" s="188" t="s">
        <v>22</v>
      </c>
      <c r="D182" s="188"/>
      <c r="E182" s="188"/>
      <c r="F182" s="188"/>
      <c r="G182" s="188"/>
      <c r="H182" s="95">
        <f>+H181/G180</f>
        <v>0.9998604020269244</v>
      </c>
      <c r="I182" s="156"/>
      <c r="J182" s="54"/>
      <c r="K182" s="21"/>
      <c r="L182" s="44"/>
      <c r="M182" s="14"/>
      <c r="N182" s="14"/>
      <c r="O182" s="14"/>
      <c r="P182" s="18"/>
      <c r="Q182" s="18"/>
      <c r="R182" s="51"/>
    </row>
    <row r="183" spans="1:17" ht="24" customHeight="1">
      <c r="A183" s="179" t="s">
        <v>192</v>
      </c>
      <c r="B183" s="180"/>
      <c r="C183" s="180"/>
      <c r="D183" s="180"/>
      <c r="E183" s="180"/>
      <c r="F183" s="180"/>
      <c r="G183" s="180"/>
      <c r="H183" s="86">
        <f>+G21+G30+G42+G52+G64+G78+G88+G98+G108+G132+G143+G158+G170+G180</f>
        <v>16322515716</v>
      </c>
      <c r="I183" s="156">
        <f>+H183-H184</f>
        <v>515250488</v>
      </c>
      <c r="K183" s="5"/>
      <c r="L183" s="12"/>
      <c r="M183" s="12"/>
      <c r="N183" s="13"/>
      <c r="O183" s="17"/>
      <c r="P183" s="17"/>
      <c r="Q183" s="6"/>
    </row>
    <row r="184" spans="1:17" ht="24" customHeight="1" thickBot="1">
      <c r="A184" s="182" t="s">
        <v>193</v>
      </c>
      <c r="B184" s="183"/>
      <c r="C184" s="183"/>
      <c r="D184" s="183"/>
      <c r="E184" s="183"/>
      <c r="F184" s="183"/>
      <c r="G184" s="183"/>
      <c r="H184" s="86">
        <f>+H22+H31+H43+H53+H65+H79+H89+H99+H109+H133+H144+H159+H171+H181</f>
        <v>15807265228</v>
      </c>
      <c r="I184" s="156"/>
      <c r="K184" s="5"/>
      <c r="L184" s="12"/>
      <c r="M184" s="12"/>
      <c r="N184" s="13"/>
      <c r="O184" s="17"/>
      <c r="P184" s="17"/>
      <c r="Q184" s="6"/>
    </row>
    <row r="185" spans="1:17" ht="24" customHeight="1" thickBot="1">
      <c r="A185" s="184" t="s">
        <v>194</v>
      </c>
      <c r="B185" s="185"/>
      <c r="C185" s="185"/>
      <c r="D185" s="185"/>
      <c r="E185" s="185"/>
      <c r="F185" s="185"/>
      <c r="G185" s="186"/>
      <c r="H185" s="109">
        <f>+H184/H183</f>
        <v>0.9684331449290668</v>
      </c>
      <c r="I185" s="181"/>
      <c r="K185" s="5"/>
      <c r="L185" s="12"/>
      <c r="M185" s="12"/>
      <c r="N185" s="13"/>
      <c r="O185" s="17"/>
      <c r="P185" s="17"/>
      <c r="Q185" s="6"/>
    </row>
    <row r="186" ht="15">
      <c r="B186" s="1"/>
    </row>
    <row r="187" ht="15">
      <c r="B187" s="1"/>
    </row>
    <row r="188" ht="15">
      <c r="B188" s="1"/>
    </row>
    <row r="189" ht="15">
      <c r="B189" s="1"/>
    </row>
    <row r="190" ht="15">
      <c r="B190" s="1"/>
    </row>
    <row r="191" ht="15">
      <c r="B191" s="1"/>
    </row>
    <row r="192" ht="15">
      <c r="B192" s="1"/>
    </row>
    <row r="193" ht="15">
      <c r="B193" s="1"/>
    </row>
    <row r="194" ht="15">
      <c r="B194" s="1"/>
    </row>
    <row r="195" ht="15">
      <c r="B195" s="1"/>
    </row>
    <row r="196" ht="15">
      <c r="B196" s="1"/>
    </row>
    <row r="197" ht="15">
      <c r="B197" s="1"/>
    </row>
    <row r="198" ht="15">
      <c r="B198" s="1"/>
    </row>
    <row r="199" spans="2:3" ht="15">
      <c r="B199" s="1"/>
      <c r="C199" s="122"/>
    </row>
    <row r="200" spans="2:3" ht="15">
      <c r="B200" s="1"/>
      <c r="C200"/>
    </row>
    <row r="201" spans="2:3" ht="15">
      <c r="B201" s="1"/>
      <c r="C201" s="123"/>
    </row>
    <row r="202" spans="2:3" ht="15">
      <c r="B202" s="1"/>
      <c r="C202" s="123"/>
    </row>
    <row r="203" spans="2:3" ht="15">
      <c r="B203" s="1"/>
      <c r="C203"/>
    </row>
    <row r="204" spans="2:3" ht="15">
      <c r="B204" s="1"/>
      <c r="C204"/>
    </row>
    <row r="205" ht="15">
      <c r="C205"/>
    </row>
    <row r="206" ht="15">
      <c r="C206" s="122"/>
    </row>
    <row r="207" ht="15">
      <c r="C207"/>
    </row>
    <row r="208" ht="15">
      <c r="C208" s="123"/>
    </row>
    <row r="209" ht="15">
      <c r="C209" s="123"/>
    </row>
  </sheetData>
  <sheetProtection/>
  <mergeCells count="162">
    <mergeCell ref="A183:G183"/>
    <mergeCell ref="I183:I185"/>
    <mergeCell ref="A184:G184"/>
    <mergeCell ref="A185:G185"/>
    <mergeCell ref="C180:F180"/>
    <mergeCell ref="I180:I182"/>
    <mergeCell ref="C181:G181"/>
    <mergeCell ref="C182:G182"/>
    <mergeCell ref="B175:B182"/>
    <mergeCell ref="A163:A182"/>
    <mergeCell ref="B163:B172"/>
    <mergeCell ref="I170:I172"/>
    <mergeCell ref="C171:G171"/>
    <mergeCell ref="C172:G172"/>
    <mergeCell ref="B173:B174"/>
    <mergeCell ref="G173:I173"/>
    <mergeCell ref="D173:D174"/>
    <mergeCell ref="E173:F173"/>
    <mergeCell ref="C173:C174"/>
    <mergeCell ref="C170:F170"/>
    <mergeCell ref="A146:A147"/>
    <mergeCell ref="A161:A162"/>
    <mergeCell ref="B161:B162"/>
    <mergeCell ref="C161:C162"/>
    <mergeCell ref="A148:A160"/>
    <mergeCell ref="B148:B160"/>
    <mergeCell ref="C158:F158"/>
    <mergeCell ref="D161:D162"/>
    <mergeCell ref="B137:B145"/>
    <mergeCell ref="C135:C136"/>
    <mergeCell ref="C111:C112"/>
    <mergeCell ref="B135:B136"/>
    <mergeCell ref="I158:I160"/>
    <mergeCell ref="C159:G159"/>
    <mergeCell ref="D146:D147"/>
    <mergeCell ref="E146:F146"/>
    <mergeCell ref="B146:B147"/>
    <mergeCell ref="C146:C147"/>
    <mergeCell ref="C144:G144"/>
    <mergeCell ref="C145:G145"/>
    <mergeCell ref="C160:G160"/>
    <mergeCell ref="D111:D112"/>
    <mergeCell ref="E161:F161"/>
    <mergeCell ref="G146:I146"/>
    <mergeCell ref="G161:I161"/>
    <mergeCell ref="I132:I134"/>
    <mergeCell ref="C133:G133"/>
    <mergeCell ref="C134:G134"/>
    <mergeCell ref="E135:F135"/>
    <mergeCell ref="A111:A112"/>
    <mergeCell ref="B111:B112"/>
    <mergeCell ref="G135:I135"/>
    <mergeCell ref="A113:A145"/>
    <mergeCell ref="B113:B134"/>
    <mergeCell ref="C132:F132"/>
    <mergeCell ref="C143:F143"/>
    <mergeCell ref="I143:I145"/>
    <mergeCell ref="G111:I111"/>
    <mergeCell ref="E111:F111"/>
    <mergeCell ref="D135:D136"/>
    <mergeCell ref="D91:D92"/>
    <mergeCell ref="E91:F91"/>
    <mergeCell ref="G91:I91"/>
    <mergeCell ref="C108:F108"/>
    <mergeCell ref="I108:I110"/>
    <mergeCell ref="C109:G109"/>
    <mergeCell ref="C110:G110"/>
    <mergeCell ref="I98:I100"/>
    <mergeCell ref="C99:G99"/>
    <mergeCell ref="C100:G100"/>
    <mergeCell ref="B103:B110"/>
    <mergeCell ref="E101:F101"/>
    <mergeCell ref="G101:I101"/>
    <mergeCell ref="B101:B102"/>
    <mergeCell ref="C101:C102"/>
    <mergeCell ref="D101:D102"/>
    <mergeCell ref="A91:A92"/>
    <mergeCell ref="B91:B92"/>
    <mergeCell ref="C91:C92"/>
    <mergeCell ref="C52:F52"/>
    <mergeCell ref="B69:B80"/>
    <mergeCell ref="C78:F78"/>
    <mergeCell ref="B67:B68"/>
    <mergeCell ref="C67:C68"/>
    <mergeCell ref="D55:D56"/>
    <mergeCell ref="C53:G53"/>
    <mergeCell ref="A93:A110"/>
    <mergeCell ref="B93:B100"/>
    <mergeCell ref="C98:F98"/>
    <mergeCell ref="G81:I81"/>
    <mergeCell ref="B83:B90"/>
    <mergeCell ref="C88:F88"/>
    <mergeCell ref="I88:I90"/>
    <mergeCell ref="C89:G89"/>
    <mergeCell ref="C90:G90"/>
    <mergeCell ref="B81:B82"/>
    <mergeCell ref="I78:I80"/>
    <mergeCell ref="C79:G79"/>
    <mergeCell ref="C80:G80"/>
    <mergeCell ref="C81:C82"/>
    <mergeCell ref="D81:D82"/>
    <mergeCell ref="E81:F81"/>
    <mergeCell ref="A45:A46"/>
    <mergeCell ref="B45:B46"/>
    <mergeCell ref="A47:A90"/>
    <mergeCell ref="B47:B54"/>
    <mergeCell ref="B57:B66"/>
    <mergeCell ref="B55:B56"/>
    <mergeCell ref="C66:G66"/>
    <mergeCell ref="C64:F64"/>
    <mergeCell ref="D67:D68"/>
    <mergeCell ref="E55:F55"/>
    <mergeCell ref="E67:F67"/>
    <mergeCell ref="C55:C56"/>
    <mergeCell ref="C65:G65"/>
    <mergeCell ref="G67:I67"/>
    <mergeCell ref="I64:I66"/>
    <mergeCell ref="C54:G54"/>
    <mergeCell ref="G55:I55"/>
    <mergeCell ref="G33:I33"/>
    <mergeCell ref="G45:I45"/>
    <mergeCell ref="E33:F33"/>
    <mergeCell ref="D45:D46"/>
    <mergeCell ref="E45:F45"/>
    <mergeCell ref="I52:I54"/>
    <mergeCell ref="C45:C46"/>
    <mergeCell ref="B35:B44"/>
    <mergeCell ref="C42:F42"/>
    <mergeCell ref="I42:I44"/>
    <mergeCell ref="C43:G43"/>
    <mergeCell ref="C44:G44"/>
    <mergeCell ref="B33:B34"/>
    <mergeCell ref="C33:C34"/>
    <mergeCell ref="D33:D34"/>
    <mergeCell ref="B26:B32"/>
    <mergeCell ref="C30:F30"/>
    <mergeCell ref="G7:I7"/>
    <mergeCell ref="A9:A44"/>
    <mergeCell ref="B9:B23"/>
    <mergeCell ref="C21:F21"/>
    <mergeCell ref="I21:I23"/>
    <mergeCell ref="I30:I32"/>
    <mergeCell ref="C31:G31"/>
    <mergeCell ref="C32:G32"/>
    <mergeCell ref="D24:D25"/>
    <mergeCell ref="E24:F24"/>
    <mergeCell ref="B6:I6"/>
    <mergeCell ref="A7:A8"/>
    <mergeCell ref="B7:B8"/>
    <mergeCell ref="C7:C8"/>
    <mergeCell ref="C23:G23"/>
    <mergeCell ref="B24:B25"/>
    <mergeCell ref="C24:C25"/>
    <mergeCell ref="G24:I24"/>
    <mergeCell ref="A1:H3"/>
    <mergeCell ref="B4:I4"/>
    <mergeCell ref="A5:B5"/>
    <mergeCell ref="C5:D5"/>
    <mergeCell ref="G5:I5"/>
    <mergeCell ref="C22:G22"/>
    <mergeCell ref="D7:D8"/>
    <mergeCell ref="E7:F7"/>
  </mergeCells>
  <printOptions/>
  <pageMargins left="0.5118110236220472" right="0.1968503937007874" top="0.4724409448818898" bottom="0.3937007874015748" header="0" footer="0"/>
  <pageSetup horizontalDpi="600" verticalDpi="600" orientation="landscape" scale="52"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dmontero</cp:lastModifiedBy>
  <cp:lastPrinted>2015-02-25T16:17:24Z</cp:lastPrinted>
  <dcterms:created xsi:type="dcterms:W3CDTF">2004-04-28T15:04:46Z</dcterms:created>
  <dcterms:modified xsi:type="dcterms:W3CDTF">2015-02-25T16:18:21Z</dcterms:modified>
  <cp:category/>
  <cp:version/>
  <cp:contentType/>
  <cp:contentStatus/>
</cp:coreProperties>
</file>